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9200" windowHeight="7760" activeTab="1"/>
  </bookViews>
  <sheets>
    <sheet name="MASTER SHEET" sheetId="10" r:id="rId1"/>
    <sheet name="GA 55" sheetId="2" r:id="rId2"/>
    <sheet name="Other Deduction" sheetId="1" r:id="rId3"/>
    <sheet name="Tax Calculation (Old)" sheetId="3" r:id="rId4"/>
    <sheet name="Tax Calculation (New)" sheetId="8" r:id="rId5"/>
    <sheet name="HRA Receipt" sheetId="9" r:id="rId6"/>
  </sheets>
  <definedNames>
    <definedName name="_xlnm._FilterDatabase" localSheetId="1" hidden="1">'GA 55'!$A$8:$AF$34</definedName>
    <definedName name="_tds1">#REF!</definedName>
    <definedName name="_tds2">#REF!</definedName>
    <definedName name="AIR.Code001">#REF!</definedName>
    <definedName name="AIR.Code002">#REF!</definedName>
    <definedName name="AIR.Code003">#REF!</definedName>
    <definedName name="AIR.Code004">#REF!</definedName>
    <definedName name="AIR.Code005">#REF!</definedName>
    <definedName name="AIR.Code006">#REF!</definedName>
    <definedName name="AIR.Code007">#REF!</definedName>
    <definedName name="AIR.Code008">#REF!</definedName>
    <definedName name="AIR.TaxExmpIntInc">#REF!</definedName>
    <definedName name="All_India_Service">'GA 55'!$AI$10:$AI$13</definedName>
    <definedName name="Bank1">#REF!</definedName>
    <definedName name="Bank10">#REF!</definedName>
    <definedName name="Bank11">#REF!</definedName>
    <definedName name="Bank12">#REF!</definedName>
    <definedName name="Bank2">#REF!</definedName>
    <definedName name="Bank3">#REF!</definedName>
    <definedName name="Bank4">#REF!</definedName>
    <definedName name="Bank5">#REF!</definedName>
    <definedName name="Bank6">#REF!</definedName>
    <definedName name="Bank6PCAR">#REF!</definedName>
    <definedName name="Bank7">#REF!</definedName>
    <definedName name="Bank8">#REF!</definedName>
    <definedName name="Bank9">#REF!</definedName>
    <definedName name="BankAccNo">#REF!</definedName>
    <definedName name="BankArrear">#REF!</definedName>
    <definedName name="BankArrear0">#REF!</definedName>
    <definedName name="BankArrear1">#REF!</definedName>
    <definedName name="BankArrear2">#REF!</definedName>
    <definedName name="BankArrear3">#REF!</definedName>
    <definedName name="BankBonus">#REF!</definedName>
    <definedName name="BankDA10">#REF!</definedName>
    <definedName name="BankDA5">#REF!</definedName>
    <definedName name="BankDA6">#REF!</definedName>
    <definedName name="BankDA8">#REF!</definedName>
    <definedName name="BankPL">#REF!</definedName>
    <definedName name="cmb_IncD.BankAccountType">#REF!</definedName>
    <definedName name="cmb_IncD.EcsRequired">#REF!</definedName>
    <definedName name="cmb_TDSal.StateCode">#REF!</definedName>
    <definedName name="cmb_TDSoth.StateCode">#REF!</definedName>
    <definedName name="i_general">#REF!</definedName>
    <definedName name="i_general2">#REF!</definedName>
    <definedName name="i_tds">#REF!</definedName>
    <definedName name="IncD.AdvanceTax">#REF!</definedName>
    <definedName name="IncD.AggregateIncome">#REF!</definedName>
    <definedName name="IncD.BalTaxPayable">#REF!</definedName>
    <definedName name="IncD.BankAccountNumber">#REF!</definedName>
    <definedName name="IncD.BankAccountType">#REF!</definedName>
    <definedName name="IncD.EcsRequired">#REF!</definedName>
    <definedName name="IncD.EducationCess">#REF!</definedName>
    <definedName name="IncD.FamPension">#REF!</definedName>
    <definedName name="IncD.GrossTaxLiability">#REF!</definedName>
    <definedName name="IncD.GrossTotIncome">#REF!</definedName>
    <definedName name="IncD.IncomeFromOS">#REF!</definedName>
    <definedName name="IncD.IncomeFromSal">#REF!</definedName>
    <definedName name="IncD.IndInterest">#REF!</definedName>
    <definedName name="IncD.IntrstPayUs234A">#REF!</definedName>
    <definedName name="IncD.IntrstPayUs234B">#REF!</definedName>
    <definedName name="IncD.IntrstPayUs234C">#REF!</definedName>
    <definedName name="IncD.MICRCode">#REF!</definedName>
    <definedName name="IncD.NetAgriculturalIncome">#REF!</definedName>
    <definedName name="IncD.NetTaxLiability">#REF!</definedName>
    <definedName name="IncD.RebateOnAgriInc">#REF!</definedName>
    <definedName name="IncD.RefundDue">#REF!</definedName>
    <definedName name="IncD.Section80C">#REF!</definedName>
    <definedName name="IncD.Section80CCC">#REF!</definedName>
    <definedName name="IncD.Section80CCD">#REF!</definedName>
    <definedName name="IncD.Section80D">#REF!</definedName>
    <definedName name="IncD.Section80DD">#REF!</definedName>
    <definedName name="IncD.Section80DDB">#REF!</definedName>
    <definedName name="IncD.Section80E">#REF!</definedName>
    <definedName name="IncD.Section80G">#REF!</definedName>
    <definedName name="IncD.Section80GG">#REF!</definedName>
    <definedName name="IncD.Section80GGA">#REF!</definedName>
    <definedName name="IncD.Section80GGC">#REF!</definedName>
    <definedName name="IncD.Section80U">#REF!</definedName>
    <definedName name="IncD.Section89">#REF!</definedName>
    <definedName name="IncD.Section90and91">#REF!</definedName>
    <definedName name="IncD.SelfAssessmentTax">#REF!</definedName>
    <definedName name="IncD.SurchargeOnTaxPayable">#REF!</definedName>
    <definedName name="IncD.TaxOnAggregateInc">#REF!</definedName>
    <definedName name="IncD.TDS">#REF!</definedName>
    <definedName name="IncD.TotalChapVIADeductions">#REF!</definedName>
    <definedName name="IncD.TotalIncome">#REF!</definedName>
    <definedName name="IncD.TotalIntrstPay">#REF!</definedName>
    <definedName name="IncD.TotalTaxesPaid">#REF!</definedName>
    <definedName name="IncD.TotalTaxPayable">#REF!</definedName>
    <definedName name="IncD.TotTaxPlusIntrstPay">#REF!</definedName>
    <definedName name="IT.Amt">#REF!</definedName>
    <definedName name="IT.FormulaOFS">#REF!</definedName>
    <definedName name="L_1">'GA 55'!$AL$14:$AL$36</definedName>
    <definedName name="_xlnm.Print_Area" localSheetId="1">'GA 55'!$C$8:$AE$41</definedName>
    <definedName name="_xlnm.Print_Area" localSheetId="5">'HRA Receipt'!$A$1:$J$24</definedName>
    <definedName name="_xlnm.Print_Area" localSheetId="4">'Tax Calculation (New)'!$A$1:$R$69</definedName>
    <definedName name="_xlnm.Print_Area" localSheetId="3">'Tax Calculation (Old)'!$B$1:$Q$65</definedName>
    <definedName name="Sex">'Other Deduction'!#REF!</definedName>
    <definedName name="sheet1.CityOrTownOrDistrict">#REF!</definedName>
    <definedName name="sheet1.DOB">#REF!</definedName>
    <definedName name="sheet1.EmployerCategory1">#REF!</definedName>
    <definedName name="sheet1.FirstName">#REF!</definedName>
    <definedName name="sheet1.Gender1">#REF!</definedName>
    <definedName name="sheet1.LocalityOrArea">#REF!</definedName>
    <definedName name="sheet1.MiddleName">#REF!</definedName>
    <definedName name="sheet1.newstcode">#REF!</definedName>
    <definedName name="sheet1.OrigRetFiledDate">#REF!</definedName>
    <definedName name="sheet1.PAN">#REF!</definedName>
    <definedName name="sheet1.PhoneNo">#REF!</definedName>
    <definedName name="sheet1.PinCode">#REF!</definedName>
    <definedName name="sheet1.ReceiptNo">#REF!</definedName>
    <definedName name="sheet1.ResidenceName">#REF!</definedName>
    <definedName name="sheet1.ResidenceNo">#REF!</definedName>
    <definedName name="sheet1.ResidentialStatus">#REF!</definedName>
    <definedName name="sheet1.ResidentialStatus1">#REF!</definedName>
    <definedName name="sheet1.ReturnFileSec">#REF!</definedName>
    <definedName name="sheet1.ReturnFileSec1">#REF!</definedName>
    <definedName name="sheet1.ReturnType">#REF!</definedName>
    <definedName name="sheet1.ReturnType1">#REF!</definedName>
    <definedName name="sheet1.RoadOrStreet">#REF!</definedName>
    <definedName name="sheet1.StateCode">#REF!</definedName>
    <definedName name="sheet1.StateCode1">#REF!</definedName>
    <definedName name="sheet1.Status">#REF!</definedName>
    <definedName name="sheet1.Status1">#REF!</definedName>
    <definedName name="sheet1.STDcode">#REF!</definedName>
    <definedName name="sheet1.SurNameOrOrgName">#REF!</definedName>
    <definedName name="sheet1.SwVersionNo">#REF!</definedName>
    <definedName name="TaxP.Amt">#REF!</definedName>
    <definedName name="TaxP.BSRCode">#REF!</definedName>
    <definedName name="TaxP.DateDep">#REF!</definedName>
    <definedName name="TaxP.NameOfBank">#REF!</definedName>
    <definedName name="TaxP.NameOfBranch">#REF!</definedName>
    <definedName name="TaxP.SrlNoOfChaln">#REF!</definedName>
    <definedName name="TDS_Sum">#REF!</definedName>
    <definedName name="TDS1.TotalTDSSal">#REF!</definedName>
    <definedName name="TDS2_sum">#REF!</definedName>
    <definedName name="TDSal.AddrDetail">#REF!</definedName>
    <definedName name="TDSal.CityOrTownOrDistrict">#REF!</definedName>
    <definedName name="TDSal.DeductUnderChapVIA">#REF!</definedName>
    <definedName name="TDSal.EmployerOrDeductorOrCollecterName">#REF!</definedName>
    <definedName name="TDSal.IncChrgSal">#REF!</definedName>
    <definedName name="TDSal.PinCode">#REF!</definedName>
    <definedName name="TDSal.StateCode">#REF!</definedName>
    <definedName name="TDSal.TAN">#REF!</definedName>
    <definedName name="TDSal.TaxPayIncluSurchEdnCes">#REF!</definedName>
    <definedName name="TDSal.TaxPayRefund">#REF!</definedName>
    <definedName name="TDSal.TotalTDSSal">#REF!</definedName>
    <definedName name="TDSoth.AddrDetail">#REF!</definedName>
    <definedName name="TDSoth.AmtPaid">#REF!</definedName>
    <definedName name="TDSoth.CityOrTownOrDistrict">#REF!</definedName>
    <definedName name="TDSoth.ClaimOutOfTotTDSOnAmtPaid">#REF!</definedName>
    <definedName name="TDSoth.DatePayCred">#REF!</definedName>
    <definedName name="TDSoth.EmployerOrDeductorOrCollecterName">#REF!</definedName>
    <definedName name="TDSoth.PinCode">#REF!</definedName>
    <definedName name="TDSoth.StateCode">#REF!</definedName>
    <definedName name="TDSoth.TAN">#REF!</definedName>
    <definedName name="TDSoth.TotTDSOnAmtPaid">#REF!</definedName>
    <definedName name="tp">#REF!</definedName>
    <definedName name="Ver.AssesseeVerName">#REF!</definedName>
    <definedName name="Ver.Date">#REF!</definedName>
    <definedName name="Ver.FatherName">#REF!</definedName>
    <definedName name="Ver.IdentificationNoOfTRP">#REF!</definedName>
    <definedName name="Ver.NameOfTRP">#REF!</definedName>
    <definedName name="Ver.Place">#REF!</definedName>
    <definedName name="Ver.ReImbFrmGov">#REF!</definedName>
    <definedName name="Z_01E6FF9C_BB30_4C32_9D09_6DB93F11503E_.wvu.Cols" localSheetId="1" hidden="1">'GA 55'!$AF:$XFD</definedName>
    <definedName name="Z_01E6FF9C_BB30_4C32_9D09_6DB93F11503E_.wvu.Cols" localSheetId="2" hidden="1">'Other Deduction'!$G:$XFD</definedName>
    <definedName name="Z_01E6FF9C_BB30_4C32_9D09_6DB93F11503E_.wvu.Cols" localSheetId="3" hidden="1">'Tax Calculation (Old)'!$S:$XFD</definedName>
    <definedName name="Z_01E6FF9C_BB30_4C32_9D09_6DB93F11503E_.wvu.PrintArea" localSheetId="1" hidden="1">'GA 55'!$C$8:$AE$39</definedName>
    <definedName name="Z_01E6FF9C_BB30_4C32_9D09_6DB93F11503E_.wvu.PrintArea" localSheetId="3" hidden="1">'Tax Calculation (Old)'!$B$1:$Q$69</definedName>
    <definedName name="Z_01E6FF9C_BB30_4C32_9D09_6DB93F11503E_.wvu.Rows" localSheetId="1" hidden="1">'GA 55'!$952:$1048576,'GA 55'!$40:$951</definedName>
    <definedName name="Z_01E6FF9C_BB30_4C32_9D09_6DB93F11503E_.wvu.Rows" localSheetId="2" hidden="1">'Other Deduction'!$560:$1048576,'Other Deduction'!$22:$559</definedName>
    <definedName name="Z_01E6FF9C_BB30_4C32_9D09_6DB93F11503E_.wvu.Rows" localSheetId="3" hidden="1">'Tax Calculation (Old)'!$75:$1048576,'Tax Calculation (Old)'!$71:$74</definedName>
    <definedName name="Z_483AFC7C_A53B_4837_A853_31CBC6C9ED1B_.wvu.Cols" localSheetId="1" hidden="1">'GA 55'!$AF:$XFD</definedName>
    <definedName name="Z_483AFC7C_A53B_4837_A853_31CBC6C9ED1B_.wvu.Cols" localSheetId="2" hidden="1">'Other Deduction'!$G:$XFD</definedName>
    <definedName name="Z_483AFC7C_A53B_4837_A853_31CBC6C9ED1B_.wvu.Cols" localSheetId="3" hidden="1">'Tax Calculation (Old)'!$S:$XFD</definedName>
    <definedName name="Z_483AFC7C_A53B_4837_A853_31CBC6C9ED1B_.wvu.PrintArea" localSheetId="1" hidden="1">'GA 55'!$C$8:$AE$39</definedName>
    <definedName name="Z_483AFC7C_A53B_4837_A853_31CBC6C9ED1B_.wvu.PrintArea" localSheetId="3" hidden="1">'Tax Calculation (Old)'!$B$1:$Q$69</definedName>
    <definedName name="Z_483AFC7C_A53B_4837_A853_31CBC6C9ED1B_.wvu.Rows" localSheetId="1" hidden="1">'GA 55'!$952:$1048576,'GA 55'!$40:$951</definedName>
    <definedName name="Z_483AFC7C_A53B_4837_A853_31CBC6C9ED1B_.wvu.Rows" localSheetId="2" hidden="1">'Other Deduction'!$560:$1048576,'Other Deduction'!$22:$559</definedName>
    <definedName name="Z_483AFC7C_A53B_4837_A853_31CBC6C9ED1B_.wvu.Rows" localSheetId="3" hidden="1">'Tax Calculation (Old)'!$75:$1048576,'Tax Calculation (Old)'!$71:$74</definedName>
  </definedNames>
  <calcPr calcId="124519"/>
  <customWorkbookViews>
    <customWorkbookView name="x - Personal View" guid="{483AFC7C-A53B-4837-A853-31CBC6C9ED1B}" mergeInterval="0" personalView="1" maximized="1" xWindow="1" yWindow="1" windowWidth="800" windowHeight="382" activeSheetId="1"/>
    <customWorkbookView name="Kalu Ram Kumawat - Personal View" guid="{01E6FF9C-BB30-4C32-9D09-6DB93F11503E}" mergeInterval="0" personalView="1" maximized="1" xWindow="1" yWindow="1" windowWidth="1024" windowHeight="547" activeSheetId="1"/>
  </customWorkbookViews>
</workbook>
</file>

<file path=xl/calcChain.xml><?xml version="1.0" encoding="utf-8"?>
<calcChain xmlns="http://schemas.openxmlformats.org/spreadsheetml/2006/main">
  <c r="F34" i="2"/>
  <c r="J34"/>
  <c r="K34"/>
  <c r="L34"/>
  <c r="M34"/>
  <c r="P34"/>
  <c r="Q34"/>
  <c r="R34"/>
  <c r="S34"/>
  <c r="U34"/>
  <c r="V34"/>
  <c r="W34"/>
  <c r="X34"/>
  <c r="Y34"/>
  <c r="Y15"/>
  <c r="Y16" s="1"/>
  <c r="Y17" s="1"/>
  <c r="Y18" s="1"/>
  <c r="Y19" s="1"/>
  <c r="Y20" s="1"/>
  <c r="Y21" s="1"/>
  <c r="Y22" s="1"/>
  <c r="Y23" s="1"/>
  <c r="Y24" s="1"/>
  <c r="Y14"/>
  <c r="D2" i="1" l="1"/>
  <c r="A2"/>
  <c r="F2"/>
  <c r="V10" i="2"/>
  <c r="AB5"/>
  <c r="D29" s="1"/>
  <c r="AE5"/>
  <c r="Y4"/>
  <c r="Y3"/>
  <c r="L4"/>
  <c r="L3"/>
  <c r="P5"/>
  <c r="V6"/>
  <c r="K6"/>
  <c r="D10"/>
  <c r="AB13" l="1"/>
  <c r="AB2"/>
  <c r="P3" i="8"/>
  <c r="O10" i="2"/>
  <c r="L3" i="8" s="1"/>
  <c r="D8" i="2"/>
  <c r="D13"/>
  <c r="D14"/>
  <c r="I14" s="1"/>
  <c r="AD10"/>
  <c r="I13"/>
  <c r="B1" i="3" l="1"/>
  <c r="B1" i="8"/>
  <c r="Q33" i="3"/>
  <c r="Z29" i="2"/>
  <c r="Z34" s="1"/>
  <c r="O12"/>
  <c r="T13"/>
  <c r="T14"/>
  <c r="P3" i="3"/>
  <c r="J8" i="9"/>
  <c r="L3" i="3"/>
  <c r="C16" i="9"/>
  <c r="C9"/>
  <c r="G8"/>
  <c r="AA22" i="2" l="1"/>
  <c r="AA34" s="1"/>
  <c r="H13" l="1"/>
  <c r="Q39" i="8"/>
  <c r="R15" i="2"/>
  <c r="H14"/>
  <c r="O14" s="1"/>
  <c r="O13" l="1"/>
  <c r="H25"/>
  <c r="H26"/>
  <c r="O29" l="1"/>
  <c r="N29"/>
  <c r="K22" l="1"/>
  <c r="M15"/>
  <c r="O27"/>
  <c r="N27" l="1"/>
  <c r="AC28"/>
  <c r="AC29"/>
  <c r="AC30"/>
  <c r="AC31"/>
  <c r="Q62" i="8"/>
  <c r="Q43"/>
  <c r="Q42"/>
  <c r="Q41"/>
  <c r="Q38"/>
  <c r="Q37"/>
  <c r="Q36"/>
  <c r="O28"/>
  <c r="O27"/>
  <c r="I27"/>
  <c r="O26"/>
  <c r="I26"/>
  <c r="O25"/>
  <c r="O24"/>
  <c r="I24"/>
  <c r="O23"/>
  <c r="I23"/>
  <c r="O22"/>
  <c r="I22"/>
  <c r="O21"/>
  <c r="Q16"/>
  <c r="K13"/>
  <c r="M11"/>
  <c r="M8"/>
  <c r="M7"/>
  <c r="E3"/>
  <c r="AC27" i="2" l="1"/>
  <c r="E13" i="8"/>
  <c r="Q42" i="3"/>
  <c r="Q59"/>
  <c r="Q39"/>
  <c r="Q38"/>
  <c r="Q37"/>
  <c r="Q36"/>
  <c r="Q43"/>
  <c r="Q41"/>
  <c r="O25"/>
  <c r="O24"/>
  <c r="O21"/>
  <c r="N33" i="2"/>
  <c r="Y33" s="1"/>
  <c r="N30"/>
  <c r="Q16" i="3"/>
  <c r="M8"/>
  <c r="I26"/>
  <c r="AB33" i="2"/>
  <c r="J15"/>
  <c r="M13" i="8" l="1"/>
  <c r="Q14"/>
  <c r="N26" i="2"/>
  <c r="AD27"/>
  <c r="Z33"/>
  <c r="AC32" s="1"/>
  <c r="AD32" s="1"/>
  <c r="O62" i="3"/>
  <c r="O65" i="8"/>
  <c r="AD31" i="2"/>
  <c r="O28" i="3"/>
  <c r="K14" i="2"/>
  <c r="K16" s="1"/>
  <c r="P12"/>
  <c r="O26" l="1"/>
  <c r="AC26" s="1"/>
  <c r="AD26" s="1"/>
  <c r="I29" i="3"/>
  <c r="K17" i="2"/>
  <c r="K18" s="1"/>
  <c r="K19" s="1"/>
  <c r="K20" s="1"/>
  <c r="K21" s="1"/>
  <c r="K23" s="1"/>
  <c r="K24" s="1"/>
  <c r="AD29"/>
  <c r="O27" i="3"/>
  <c r="I24"/>
  <c r="X14" i="2"/>
  <c r="W14"/>
  <c r="I29" i="8" l="1"/>
  <c r="N25" i="2" l="1"/>
  <c r="O25" s="1"/>
  <c r="X15"/>
  <c r="W15"/>
  <c r="U14"/>
  <c r="S14"/>
  <c r="P14"/>
  <c r="M7" i="3"/>
  <c r="O26"/>
  <c r="O23"/>
  <c r="O22"/>
  <c r="I27"/>
  <c r="I23"/>
  <c r="I22"/>
  <c r="K13"/>
  <c r="M11"/>
  <c r="E13" s="1"/>
  <c r="Q5"/>
  <c r="E3"/>
  <c r="J16" i="2"/>
  <c r="J17" s="1"/>
  <c r="J18" s="1"/>
  <c r="J19" s="1"/>
  <c r="J20" s="1"/>
  <c r="J21" s="1"/>
  <c r="J22" s="1"/>
  <c r="J23" s="1"/>
  <c r="J24" s="1"/>
  <c r="J14"/>
  <c r="L14"/>
  <c r="G14"/>
  <c r="F14"/>
  <c r="E14"/>
  <c r="E15"/>
  <c r="E16"/>
  <c r="E17"/>
  <c r="E18"/>
  <c r="E19"/>
  <c r="E20"/>
  <c r="E21"/>
  <c r="E22"/>
  <c r="E23"/>
  <c r="E34" l="1"/>
  <c r="AC25"/>
  <c r="AD25" s="1"/>
  <c r="G15"/>
  <c r="G16" s="1"/>
  <c r="G17" s="1"/>
  <c r="G18" s="1"/>
  <c r="G19" s="1"/>
  <c r="G20" s="1"/>
  <c r="G21" s="1"/>
  <c r="G22" s="1"/>
  <c r="G23" s="1"/>
  <c r="G24" s="1"/>
  <c r="S15"/>
  <c r="S16" s="1"/>
  <c r="S17" s="1"/>
  <c r="S18" s="1"/>
  <c r="S19" s="1"/>
  <c r="S20" s="1"/>
  <c r="S21" s="1"/>
  <c r="S22" s="1"/>
  <c r="S23" s="1"/>
  <c r="S24" s="1"/>
  <c r="Q15"/>
  <c r="F15"/>
  <c r="F16" s="1"/>
  <c r="F17" s="1"/>
  <c r="F18" s="1"/>
  <c r="F19" s="1"/>
  <c r="F20" s="1"/>
  <c r="F21" s="1"/>
  <c r="F22" s="1"/>
  <c r="F23" s="1"/>
  <c r="F24" s="1"/>
  <c r="L15"/>
  <c r="L17" s="1"/>
  <c r="L18" s="1"/>
  <c r="L19" s="1"/>
  <c r="L20" s="1"/>
  <c r="L21" s="1"/>
  <c r="L22" s="1"/>
  <c r="L23" s="1"/>
  <c r="L24" s="1"/>
  <c r="P15"/>
  <c r="P16" s="1"/>
  <c r="P17" s="1"/>
  <c r="P18" s="1"/>
  <c r="P19" s="1"/>
  <c r="P20" s="1"/>
  <c r="P21" s="1"/>
  <c r="P22" s="1"/>
  <c r="P23" s="1"/>
  <c r="P24" s="1"/>
  <c r="U15"/>
  <c r="U16" s="1"/>
  <c r="U17" s="1"/>
  <c r="U18" s="1"/>
  <c r="U19" s="1"/>
  <c r="U20" s="1"/>
  <c r="U21" s="1"/>
  <c r="U22" s="1"/>
  <c r="U23" s="1"/>
  <c r="U24" s="1"/>
  <c r="D15"/>
  <c r="AD30"/>
  <c r="X16"/>
  <c r="X17" s="1"/>
  <c r="X18" s="1"/>
  <c r="X19" s="1"/>
  <c r="X20" s="1"/>
  <c r="X21" s="1"/>
  <c r="X22" s="1"/>
  <c r="X23" s="1"/>
  <c r="X24" s="1"/>
  <c r="W16"/>
  <c r="W17" s="1"/>
  <c r="W18" s="1"/>
  <c r="W19" s="1"/>
  <c r="W20" s="1"/>
  <c r="W21" s="1"/>
  <c r="W22" s="1"/>
  <c r="W23" s="1"/>
  <c r="W24" s="1"/>
  <c r="N13"/>
  <c r="M16"/>
  <c r="G34" l="1"/>
  <c r="I15"/>
  <c r="M17"/>
  <c r="M18" s="1"/>
  <c r="M19" s="1"/>
  <c r="M20" s="1"/>
  <c r="M21" s="1"/>
  <c r="M22" s="1"/>
  <c r="M23" s="1"/>
  <c r="M24" s="1"/>
  <c r="Q16"/>
  <c r="Q17" s="1"/>
  <c r="Q18" s="1"/>
  <c r="Q19" s="1"/>
  <c r="Q20" s="1"/>
  <c r="Q21" s="1"/>
  <c r="Q22" s="1"/>
  <c r="Q23" s="1"/>
  <c r="Q24" s="1"/>
  <c r="H13" i="3"/>
  <c r="T15" i="2"/>
  <c r="AC13"/>
  <c r="H15"/>
  <c r="D16"/>
  <c r="N14"/>
  <c r="O15" l="1"/>
  <c r="T16"/>
  <c r="AC14"/>
  <c r="AD14" s="1"/>
  <c r="I28" i="3"/>
  <c r="I28" i="8"/>
  <c r="I21" i="3"/>
  <c r="I21" i="8"/>
  <c r="H16" i="2"/>
  <c r="O16" s="1"/>
  <c r="D17"/>
  <c r="I16"/>
  <c r="N15"/>
  <c r="M13" i="3"/>
  <c r="Q14" s="1"/>
  <c r="T17" i="2" l="1"/>
  <c r="I20" i="8"/>
  <c r="I20" i="3"/>
  <c r="H17" i="2"/>
  <c r="O17" s="1"/>
  <c r="I17"/>
  <c r="N16"/>
  <c r="D18"/>
  <c r="T18" l="1"/>
  <c r="AC15"/>
  <c r="H18"/>
  <c r="O18" s="1"/>
  <c r="I18"/>
  <c r="N17"/>
  <c r="D19"/>
  <c r="AD15" l="1"/>
  <c r="T19"/>
  <c r="AC16"/>
  <c r="AD16" s="1"/>
  <c r="H19"/>
  <c r="O19" s="1"/>
  <c r="N18"/>
  <c r="I19"/>
  <c r="D20"/>
  <c r="T20" l="1"/>
  <c r="AC17"/>
  <c r="AD17" s="1"/>
  <c r="AC18"/>
  <c r="AD18" s="1"/>
  <c r="H20"/>
  <c r="O20" s="1"/>
  <c r="I20"/>
  <c r="N19"/>
  <c r="D21"/>
  <c r="AB19" l="1"/>
  <c r="F65" i="8"/>
  <c r="F62" i="3"/>
  <c r="T21" i="2"/>
  <c r="D28"/>
  <c r="H21"/>
  <c r="O21" s="1"/>
  <c r="N20"/>
  <c r="AB20" s="1"/>
  <c r="I21"/>
  <c r="AD13"/>
  <c r="D22"/>
  <c r="AB34" l="1"/>
  <c r="T22"/>
  <c r="AC19"/>
  <c r="AD19" s="1"/>
  <c r="H28"/>
  <c r="Q40" i="3"/>
  <c r="H22" i="2"/>
  <c r="O22" s="1"/>
  <c r="I22"/>
  <c r="N21"/>
  <c r="D23"/>
  <c r="N28" l="1"/>
  <c r="T23"/>
  <c r="AC20"/>
  <c r="AD20" s="1"/>
  <c r="Q44" i="3"/>
  <c r="J62"/>
  <c r="AD28" i="2"/>
  <c r="H23"/>
  <c r="O23" s="1"/>
  <c r="I23"/>
  <c r="N22"/>
  <c r="D24"/>
  <c r="D34" s="1"/>
  <c r="AC21" l="1"/>
  <c r="AD21" s="1"/>
  <c r="AC22"/>
  <c r="AD22" s="1"/>
  <c r="J65" i="8"/>
  <c r="T24" i="2"/>
  <c r="T34" s="1"/>
  <c r="H24"/>
  <c r="O24" s="1"/>
  <c r="O34" s="1"/>
  <c r="I24"/>
  <c r="I34" s="1"/>
  <c r="N23"/>
  <c r="H34" l="1"/>
  <c r="L65" i="8"/>
  <c r="L62" i="3"/>
  <c r="AC23" i="2"/>
  <c r="AD23" s="1"/>
  <c r="F19" i="1"/>
  <c r="I25" i="8" l="1"/>
  <c r="Q32"/>
  <c r="I25" i="3"/>
  <c r="O20" i="8"/>
  <c r="Q32" i="3"/>
  <c r="O20"/>
  <c r="M65" i="8"/>
  <c r="P65" s="1"/>
  <c r="M62" i="3"/>
  <c r="P62" s="1"/>
  <c r="Q34" i="8"/>
  <c r="Q45" s="1"/>
  <c r="AC24" i="2"/>
  <c r="AC34" s="1"/>
  <c r="N24"/>
  <c r="N34" s="1"/>
  <c r="F8" i="1" l="1"/>
  <c r="AC33" i="2"/>
  <c r="AD33" s="1"/>
  <c r="O30" i="3"/>
  <c r="O30" i="8"/>
  <c r="AD24" i="2"/>
  <c r="AD34" s="1"/>
  <c r="Q4" i="3" l="1"/>
  <c r="Q4" i="8"/>
  <c r="Q6" s="1"/>
  <c r="Q10" s="1"/>
  <c r="Q15" s="1"/>
  <c r="Q17" s="1"/>
  <c r="Q46" s="1"/>
  <c r="Q47" s="1"/>
  <c r="F4" i="1"/>
  <c r="F17" s="1"/>
  <c r="D10" i="9" s="1"/>
  <c r="Q31" i="3"/>
  <c r="C14" i="9" l="1"/>
  <c r="E11"/>
  <c r="Q6" i="3"/>
  <c r="M9" s="1"/>
  <c r="Q9" s="1"/>
  <c r="Q10" s="1"/>
  <c r="Q15" s="1"/>
  <c r="Q17" s="1"/>
  <c r="Q53" i="8"/>
  <c r="Q54"/>
  <c r="Q51"/>
  <c r="Q55"/>
  <c r="Q52"/>
  <c r="Q56"/>
  <c r="D20" i="1"/>
  <c r="F12"/>
  <c r="A20"/>
  <c r="Q34" i="3"/>
  <c r="Q45" s="1"/>
  <c r="Q57" i="8" l="1"/>
  <c r="Q58" s="1"/>
  <c r="Q46" i="3"/>
  <c r="Q47" s="1"/>
  <c r="Q53" l="1"/>
  <c r="Q52"/>
  <c r="Q51"/>
  <c r="Q59" i="8"/>
  <c r="Q60" s="1"/>
  <c r="Q61" s="1"/>
  <c r="Q63" s="1"/>
  <c r="Q66" s="1"/>
  <c r="F6" i="1"/>
  <c r="B66" i="8" l="1"/>
  <c r="Q54" i="3"/>
  <c r="Q55" s="1"/>
  <c r="Q56" l="1"/>
  <c r="Q57" l="1"/>
  <c r="Q58" s="1"/>
  <c r="Q60" s="1"/>
  <c r="B63" s="1"/>
  <c r="A19" i="1" l="1"/>
  <c r="Q63" i="3"/>
  <c r="D19" i="1" s="1"/>
</calcChain>
</file>

<file path=xl/sharedStrings.xml><?xml version="1.0" encoding="utf-8"?>
<sst xmlns="http://schemas.openxmlformats.org/spreadsheetml/2006/main" count="544" uniqueCount="271">
  <si>
    <t>PS Aarampura</t>
  </si>
  <si>
    <t>SI LOAN + INT</t>
  </si>
  <si>
    <t>Basic Pay</t>
  </si>
  <si>
    <t>Dearness Pay</t>
  </si>
  <si>
    <t>UPS Pathraj Kala</t>
  </si>
  <si>
    <t>UPS Manda</t>
  </si>
  <si>
    <t>LIC</t>
  </si>
  <si>
    <t>UPS Ramsinghpura</t>
  </si>
  <si>
    <t>edku fdjk;k NwV ds fy, jlhn dh vko';drk</t>
  </si>
  <si>
    <t>;w- ,y- vkbZ- ih-@okf"kZd Iyku</t>
  </si>
  <si>
    <t>uke deZpkjh %</t>
  </si>
  <si>
    <t>#-</t>
  </si>
  <si>
    <t xml:space="preserve">                                                           'ks"k ¼4&amp;5½</t>
  </si>
  <si>
    <t xml:space="preserve"> x`g _.k ij C;kt</t>
  </si>
  <si>
    <t>Month</t>
  </si>
  <si>
    <t>SI</t>
  </si>
  <si>
    <t>RPMF</t>
  </si>
  <si>
    <t>jk"Vªh; cpr i= ij vnr C;kt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</si>
  <si>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</si>
  <si>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</si>
  <si>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</si>
  <si>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</si>
  <si>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</si>
  <si>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</si>
  <si>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Spl. Pay</t>
  </si>
  <si>
    <t>D.A.</t>
  </si>
  <si>
    <t>Taxable Amt</t>
  </si>
  <si>
    <t>vU; vk;</t>
  </si>
  <si>
    <t>PAN :</t>
  </si>
  <si>
    <t xml:space="preserve"> in %</t>
  </si>
  <si>
    <t xml:space="preserve">                                                              'ks"k ¼2&amp;3½</t>
  </si>
  <si>
    <t>¼v½x`g lEifr ls vk;%¼1½ Loa; ds mi;ksx esa &amp;'kwU;</t>
  </si>
  <si>
    <t>¼2½ izkIr fdjk;k #-</t>
  </si>
  <si>
    <t xml:space="preserve">¼c½ ?kVk;sa </t>
  </si>
  <si>
    <t xml:space="preserve"> x`gdj </t>
  </si>
  <si>
    <t xml:space="preserve">                                                          'ks"k &amp;@$¼7¼v½ ,oa ;ksx 7¼c½ dk½  </t>
  </si>
  <si>
    <t>ldy vk;                                                            ;ksx ¼8$9½</t>
  </si>
  <si>
    <t>(i)</t>
  </si>
  <si>
    <t>(x)</t>
  </si>
  <si>
    <t>(ii)</t>
  </si>
  <si>
    <t>(xi)</t>
  </si>
  <si>
    <r>
      <t>isa'ku Iyku gsrq va'knku¼/kkjk 80</t>
    </r>
    <r>
      <rPr>
        <sz val="12"/>
        <rFont val="Arial"/>
        <family val="2"/>
      </rPr>
      <t>ccc</t>
    </r>
    <r>
      <rPr>
        <sz val="12"/>
        <rFont val="DevLys 010"/>
      </rPr>
      <t>½</t>
    </r>
  </si>
  <si>
    <t>(iii)</t>
  </si>
  <si>
    <t>(xii)</t>
  </si>
  <si>
    <t>(iv)</t>
  </si>
  <si>
    <t>(xiii)</t>
  </si>
  <si>
    <t>(v)</t>
  </si>
  <si>
    <t>(xiv)</t>
  </si>
  <si>
    <t>(vi)</t>
  </si>
  <si>
    <t>(xv)</t>
  </si>
  <si>
    <t>(vii)</t>
  </si>
  <si>
    <t>(xvi)</t>
  </si>
  <si>
    <t>(viii)</t>
  </si>
  <si>
    <t>(xvii)</t>
  </si>
  <si>
    <t>(ix)</t>
  </si>
  <si>
    <t>dqy ;ksx 12 ¼ 1 ls 6 rd ½</t>
  </si>
  <si>
    <t xml:space="preserve"> vk;dj dh x.kuk  mijksDr dkWye 15 ds vk/kkj ij</t>
  </si>
  <si>
    <t>Nil</t>
  </si>
  <si>
    <t>2,50,001-5,00,000</t>
  </si>
  <si>
    <t>5,00,001-10,00,000</t>
  </si>
  <si>
    <t xml:space="preserve"> vk;dj dVkSrh
 dk fooj.k</t>
  </si>
  <si>
    <t>TOTAL</t>
  </si>
  <si>
    <t>Signature of Employee</t>
  </si>
  <si>
    <t>Signature of DDO</t>
  </si>
  <si>
    <t xml:space="preserve">  ;ksx 7¼c½</t>
  </si>
  <si>
    <t xml:space="preserve">                                                             dqy 'ks"k &amp;@$¼6,oa 7½</t>
  </si>
  <si>
    <r>
      <t xml:space="preserve">dj ;ksX; vk; </t>
    </r>
    <r>
      <rPr>
        <sz val="10"/>
        <rFont val="Arial"/>
        <family val="2"/>
      </rPr>
      <t>( 10 - 13 )</t>
    </r>
  </si>
  <si>
    <t>¼1½ ;ksx vk;dj</t>
  </si>
  <si>
    <r>
      <t xml:space="preserve">?kVkb;s  %&amp; jkgr /kkjk </t>
    </r>
    <r>
      <rPr>
        <sz val="10"/>
        <rFont val="Arial"/>
        <family val="2"/>
      </rPr>
      <t>89</t>
    </r>
    <r>
      <rPr>
        <sz val="12"/>
        <rFont val="DevLys 010"/>
      </rPr>
      <t xml:space="preserve"> ds rgr </t>
    </r>
  </si>
  <si>
    <t>Tax Deposited</t>
  </si>
  <si>
    <t>Surrender</t>
  </si>
  <si>
    <t>Bonus</t>
  </si>
  <si>
    <r>
      <t xml:space="preserve"> ¼</t>
    </r>
    <r>
      <rPr>
        <sz val="12"/>
        <rFont val="Calibri"/>
        <family val="2"/>
        <scheme val="minor"/>
      </rPr>
      <t>i</t>
    </r>
    <r>
      <rPr>
        <sz val="12"/>
        <rFont val="DevLys 010"/>
      </rPr>
      <t>½euksjatu Hkrk /kkjk 16 ¼</t>
    </r>
    <r>
      <rPr>
        <sz val="12"/>
        <rFont val="Arial"/>
        <family val="2"/>
      </rPr>
      <t>ii</t>
    </r>
    <r>
      <rPr>
        <sz val="12"/>
        <rFont val="DevLys 010"/>
      </rPr>
      <t>½ ds vUrxrZ ¼ vf/kdre lhek : 5000 ½</t>
    </r>
  </si>
  <si>
    <r>
      <t xml:space="preserve"> ¼</t>
    </r>
    <r>
      <rPr>
        <sz val="12"/>
        <rFont val="Calibri"/>
        <family val="2"/>
        <scheme val="minor"/>
      </rPr>
      <t>ii</t>
    </r>
    <r>
      <rPr>
        <sz val="12"/>
        <rFont val="DevLys 010"/>
      </rPr>
      <t>½ O;o;k; dj /kkjk 16 ¼</t>
    </r>
    <r>
      <rPr>
        <sz val="12"/>
        <rFont val="Arial"/>
        <family val="2"/>
      </rPr>
      <t>iii</t>
    </r>
    <r>
      <rPr>
        <sz val="12"/>
        <rFont val="DevLys 010"/>
      </rPr>
      <t xml:space="preserve">½ ds vUrxrZ </t>
    </r>
  </si>
  <si>
    <r>
      <t>jkT; chek ¼</t>
    </r>
    <r>
      <rPr>
        <sz val="12"/>
        <rFont val="Calibri"/>
        <family val="2"/>
        <scheme val="minor"/>
      </rPr>
      <t>SI)</t>
    </r>
  </si>
  <si>
    <r>
      <t>thou chek izhfe;e ¼</t>
    </r>
    <r>
      <rPr>
        <sz val="12"/>
        <rFont val="Calibri"/>
        <family val="2"/>
        <scheme val="minor"/>
      </rPr>
      <t>LIC)</t>
    </r>
  </si>
  <si>
    <r>
      <t>jk"Vªh; cpr i= ¼</t>
    </r>
    <r>
      <rPr>
        <sz val="12"/>
        <rFont val="Calibri"/>
        <family val="2"/>
        <scheme val="minor"/>
      </rPr>
      <t>NSC)</t>
    </r>
  </si>
  <si>
    <r>
      <t>yksd Hkfo"; fuf/k ¼</t>
    </r>
    <r>
      <rPr>
        <sz val="12"/>
        <rFont val="Calibri"/>
        <family val="2"/>
        <scheme val="minor"/>
      </rPr>
      <t>PPF)</t>
    </r>
  </si>
  <si>
    <r>
      <t>jk"Vªh; cpr Ldhe ¼</t>
    </r>
    <r>
      <rPr>
        <sz val="12"/>
        <rFont val="Calibri"/>
        <family val="2"/>
        <scheme val="minor"/>
      </rPr>
      <t>NSS)</t>
    </r>
  </si>
  <si>
    <r>
      <t>lkekU; izko/kk;h fuf/k ¼</t>
    </r>
    <r>
      <rPr>
        <sz val="12"/>
        <rFont val="Calibri"/>
        <family val="2"/>
        <scheme val="minor"/>
      </rPr>
      <t>GPF)</t>
    </r>
  </si>
  <si>
    <r>
      <rPr>
        <sz val="10"/>
        <rFont val="Calibri"/>
        <family val="2"/>
        <scheme val="minor"/>
      </rPr>
      <t>10,00,000</t>
    </r>
    <r>
      <rPr>
        <sz val="10"/>
        <rFont val="DevLys 010"/>
      </rPr>
      <t xml:space="preserve"> ls vf/kd</t>
    </r>
  </si>
  <si>
    <r>
      <t xml:space="preserve">10,00,000 </t>
    </r>
    <r>
      <rPr>
        <sz val="12"/>
        <rFont val="DevLys 010"/>
      </rPr>
      <t>ls vf/kd</t>
    </r>
  </si>
  <si>
    <t>,d O;fDr dj nkrk</t>
  </si>
  <si>
    <r>
      <t xml:space="preserve">2,50,000 </t>
    </r>
    <r>
      <rPr>
        <sz val="12"/>
        <rFont val="DevLys 010"/>
      </rPr>
      <t>rd</t>
    </r>
  </si>
  <si>
    <r>
      <t xml:space="preserve">5,00,000 </t>
    </r>
    <r>
      <rPr>
        <sz val="12"/>
        <rFont val="DevLys 010"/>
      </rPr>
      <t>rd</t>
    </r>
  </si>
  <si>
    <t>dqy 'ks"k vk;dj</t>
  </si>
  <si>
    <t>Fixation Arrear</t>
  </si>
  <si>
    <r>
      <t xml:space="preserve"> fdjk;s dk </t>
    </r>
    <r>
      <rPr>
        <sz val="10"/>
        <rFont val="Calibri"/>
        <family val="2"/>
        <scheme val="minor"/>
      </rPr>
      <t>30%</t>
    </r>
  </si>
  <si>
    <r>
      <t xml:space="preserve">x`g _.k fdLr </t>
    </r>
    <r>
      <rPr>
        <sz val="10"/>
        <rFont val="DevLys 010"/>
      </rPr>
      <t>¼</t>
    </r>
    <r>
      <rPr>
        <sz val="10"/>
        <rFont val="Calibri"/>
        <family val="2"/>
        <scheme val="minor"/>
      </rPr>
      <t>HBA Premium)</t>
    </r>
  </si>
  <si>
    <t>Vh-Mh-,l-
:Ik;s</t>
  </si>
  <si>
    <t>Income Tax / TDS</t>
  </si>
  <si>
    <t>Leave  Pay</t>
  </si>
  <si>
    <t>HBA Interest</t>
  </si>
  <si>
    <t>HBA Premium</t>
  </si>
  <si>
    <t>Total
Deduction</t>
  </si>
  <si>
    <t>Gross  Salary</t>
  </si>
  <si>
    <t>Washing Allow.</t>
  </si>
  <si>
    <t>ofj"B ukxfjd ¼60 ls 80 o"kZ rd½</t>
  </si>
  <si>
    <r>
      <t xml:space="preserve">3,00,000 </t>
    </r>
    <r>
      <rPr>
        <sz val="12"/>
        <rFont val="DevLys 010"/>
      </rPr>
      <t>rd</t>
    </r>
  </si>
  <si>
    <t>3,00,001-5,00,000</t>
  </si>
  <si>
    <t>¼3½ 'ks"k vk;dj ¼1&amp;2½</t>
  </si>
  <si>
    <t xml:space="preserve">                                                             dqy vk;dj ¼3$4½</t>
  </si>
  <si>
    <t xml:space="preserve">                        vf/kdre dVkSrh dh jkf'k 1-50 yk[k #i, rd</t>
  </si>
  <si>
    <r>
      <rPr>
        <sz val="10"/>
        <rFont val="Arial"/>
        <family val="2"/>
      </rPr>
      <t>(A)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vf/kdre lhek 1]50]000@&amp; ¼/kkjk </t>
    </r>
    <r>
      <rPr>
        <sz val="10"/>
        <rFont val="Arial"/>
        <family val="2"/>
      </rPr>
      <t>80CCE</t>
    </r>
    <r>
      <rPr>
        <sz val="12"/>
        <rFont val="DevLys 010"/>
      </rPr>
      <t xml:space="preserve"> ½ ] ¼/kkjk </t>
    </r>
    <r>
      <rPr>
        <sz val="10"/>
        <rFont val="Arial"/>
        <family val="2"/>
      </rPr>
      <t>80CCD (2),</t>
    </r>
    <r>
      <rPr>
        <sz val="12"/>
        <rFont val="Arial"/>
        <family val="2"/>
      </rPr>
      <t xml:space="preserve"> </t>
    </r>
    <r>
      <rPr>
        <sz val="12"/>
        <rFont val="DevLys 010"/>
      </rPr>
      <t>ds vykok</t>
    </r>
  </si>
  <si>
    <t xml:space="preserve">V;w'ku Qhl </t>
  </si>
  <si>
    <r>
      <t xml:space="preserve">ih-,y-vkbZ- </t>
    </r>
    <r>
      <rPr>
        <sz val="10"/>
        <rFont val="DevLys 010"/>
      </rPr>
      <t>¼</t>
    </r>
    <r>
      <rPr>
        <sz val="10"/>
        <rFont val="Calibri"/>
        <family val="2"/>
        <scheme val="minor"/>
      </rPr>
      <t>PLI)</t>
    </r>
  </si>
  <si>
    <r>
      <t>LFkfxr okf"kZdh ¼</t>
    </r>
    <r>
      <rPr>
        <sz val="10"/>
        <rFont val="Calibri"/>
        <family val="2"/>
        <scheme val="minor"/>
      </rPr>
      <t>Defferred Annuty)</t>
    </r>
  </si>
  <si>
    <t>bfDoVh fyad lsfoax Ldhe</t>
  </si>
  <si>
    <r>
      <t xml:space="preserve">8- /kkjk </t>
    </r>
    <r>
      <rPr>
        <sz val="10"/>
        <rFont val="Calibri"/>
        <family val="2"/>
        <scheme val="minor"/>
      </rPr>
      <t>80 GGA</t>
    </r>
    <r>
      <rPr>
        <sz val="12"/>
        <rFont val="DevLys 010"/>
      </rPr>
      <t xml:space="preserve"> vuqeksfnr oSKkfud] lkekftd] xzkeh.k fodkl vkfn gsrq fn;k x;k nku</t>
    </r>
  </si>
  <si>
    <t>Rebate Under Section
80C, 80CCC, 80CCD(1)</t>
  </si>
  <si>
    <r>
      <t xml:space="preserve">;ksx </t>
    </r>
    <r>
      <rPr>
        <sz val="10"/>
        <rFont val="Arial"/>
        <family val="2"/>
      </rPr>
      <t>11(A+B+C)</t>
    </r>
    <r>
      <rPr>
        <sz val="12"/>
        <rFont val="Arial"/>
        <family val="2"/>
      </rPr>
      <t xml:space="preserve">      </t>
    </r>
  </si>
  <si>
    <r>
      <t xml:space="preserve">ljdkjh isa'ku ;kstuk esa va'knku </t>
    </r>
    <r>
      <rPr>
        <sz val="11"/>
        <rFont val="Calibri"/>
        <family val="2"/>
      </rPr>
      <t>ECPF</t>
    </r>
    <r>
      <rPr>
        <sz val="11"/>
        <rFont val="DevLys 010"/>
      </rPr>
      <t xml:space="preserve">
vf/kdre osru dk 10</t>
    </r>
    <r>
      <rPr>
        <sz val="11"/>
        <rFont val="Arial"/>
        <family val="2"/>
      </rPr>
      <t>%</t>
    </r>
    <r>
      <rPr>
        <sz val="11"/>
        <rFont val="DevLys 010"/>
      </rPr>
      <t>¼/kkjk 80</t>
    </r>
    <r>
      <rPr>
        <sz val="11"/>
        <rFont val="Arial"/>
        <family val="2"/>
      </rPr>
      <t>ccd</t>
    </r>
    <r>
      <rPr>
        <sz val="11"/>
        <rFont val="DevLys 010"/>
      </rPr>
      <t>½</t>
    </r>
  </si>
  <si>
    <t>;fn gk¡ rks ftl ekg esa fcy cuk mldk Øekad pqusaA</t>
  </si>
  <si>
    <r>
      <t>lkewfgd chek izhfe;e ¼</t>
    </r>
    <r>
      <rPr>
        <sz val="12"/>
        <rFont val="Calibri"/>
        <family val="2"/>
        <scheme val="minor"/>
      </rPr>
      <t>G.Ins.)</t>
    </r>
  </si>
  <si>
    <t>80 o"kZ ;k vf/kd vk;q</t>
  </si>
  <si>
    <r>
      <t xml:space="preserve">dqy dVkSrh </t>
    </r>
    <r>
      <rPr>
        <b/>
        <sz val="10"/>
        <rFont val="Arial"/>
        <family val="2"/>
      </rPr>
      <t>( 11 + 12)</t>
    </r>
  </si>
  <si>
    <t>gLrk{kj dkfeZd</t>
  </si>
  <si>
    <r>
      <t>x`g fdjk;k] /kkjk 10¼13&amp;</t>
    </r>
    <r>
      <rPr>
        <sz val="9"/>
        <rFont val="Arial"/>
        <family val="2"/>
      </rPr>
      <t>A</t>
    </r>
    <r>
      <rPr>
        <sz val="12"/>
        <rFont val="DevLys 010"/>
      </rPr>
      <t>½ ds vUrxrZ ,oa /kkjk 10¼14½ds vUrxrZ vU; Hkrs tks dj eqDÙk gSA</t>
    </r>
  </si>
  <si>
    <r>
      <t>?kVkb;s dVkSSfr;k¡ %&amp; /kkjk</t>
    </r>
    <r>
      <rPr>
        <b/>
        <sz val="12"/>
        <rFont val="Arial"/>
        <family val="2"/>
      </rPr>
      <t xml:space="preserve"> </t>
    </r>
    <r>
      <rPr>
        <b/>
        <sz val="12"/>
        <rFont val="Calibri"/>
        <family val="2"/>
        <scheme val="minor"/>
      </rPr>
      <t xml:space="preserve">US </t>
    </r>
    <r>
      <rPr>
        <b/>
        <sz val="10"/>
        <rFont val="Arial"/>
        <family val="2"/>
      </rPr>
      <t>80C, 80CCC,80CCD (1)</t>
    </r>
  </si>
  <si>
    <t xml:space="preserve"> vU; dVkSfr;k¡</t>
  </si>
  <si>
    <r>
      <rPr>
        <sz val="10"/>
        <rFont val="Arial"/>
        <family val="2"/>
      </rPr>
      <t>(C)</t>
    </r>
    <r>
      <rPr>
        <sz val="12"/>
        <rFont val="Arial"/>
        <family val="2"/>
      </rPr>
      <t xml:space="preserve"> </t>
    </r>
    <r>
      <rPr>
        <sz val="12"/>
        <rFont val="DevLys 010"/>
      </rPr>
      <t>?kVkb;s &amp; /kkjk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80CCD (1B)</t>
    </r>
    <r>
      <rPr>
        <sz val="12"/>
        <rFont val="Arial"/>
        <family val="2"/>
      </rPr>
      <t xml:space="preserve"> </t>
    </r>
    <r>
      <rPr>
        <sz val="12"/>
        <rFont val="DevLys 010"/>
      </rPr>
      <t>uohu isa'ku ;kstuk esa vfrfjDr va'knku ¼vf/kdre :- 50]000</t>
    </r>
    <r>
      <rPr>
        <sz val="12"/>
        <rFont val="Arial"/>
        <family val="2"/>
      </rPr>
      <t>)</t>
    </r>
  </si>
  <si>
    <r>
      <rPr>
        <sz val="10"/>
        <rFont val="Arial"/>
        <family val="2"/>
      </rPr>
      <t>(B)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?kVkb;s&amp; /kkjk </t>
    </r>
    <r>
      <rPr>
        <sz val="10"/>
        <rFont val="Calibri"/>
        <family val="2"/>
        <scheme val="minor"/>
      </rPr>
      <t>80CCD(2)</t>
    </r>
    <r>
      <rPr>
        <sz val="12"/>
        <rFont val="DevLys 010"/>
      </rPr>
      <t xml:space="preserve"> fu;ksDrk }kjk isa'ku va'knku dh jkf'k ¼vf/kdre osru dk 10</t>
    </r>
    <r>
      <rPr>
        <sz val="9"/>
        <rFont val="Arial"/>
        <family val="2"/>
      </rPr>
      <t>%</t>
    </r>
    <r>
      <rPr>
        <sz val="12"/>
        <rFont val="Arial"/>
        <family val="2"/>
      </rPr>
      <t xml:space="preserve">) </t>
    </r>
    <r>
      <rPr>
        <sz val="12"/>
        <rFont val="DevLys 010"/>
      </rPr>
      <t>i`Fkd ls NwV</t>
    </r>
  </si>
  <si>
    <t>1- edku fdjk;k HkRrk ¼ NwV tks ysuh gS½</t>
  </si>
  <si>
    <r>
      <t>2- euksjatu Hkrk /kkjk 16 ¼</t>
    </r>
    <r>
      <rPr>
        <sz val="13"/>
        <rFont val="Times New Roman"/>
        <family val="1"/>
      </rPr>
      <t>ii</t>
    </r>
    <r>
      <rPr>
        <sz val="13"/>
        <rFont val="DevLys 010"/>
      </rPr>
      <t xml:space="preserve">½ ds vUrxZr </t>
    </r>
  </si>
  <si>
    <r>
      <t>3- O;o;k; dj /kkjk 16 ¼</t>
    </r>
    <r>
      <rPr>
        <sz val="13"/>
        <rFont val="Calibri"/>
        <family val="2"/>
        <scheme val="minor"/>
      </rPr>
      <t>iii</t>
    </r>
    <r>
      <rPr>
        <sz val="13"/>
        <rFont val="DevLys 010"/>
      </rPr>
      <t xml:space="preserve">½ ds vUrxrZ </t>
    </r>
  </si>
  <si>
    <t>4- x`g lEifr ls izkIr fdjk;k &amp; vk;</t>
  </si>
  <si>
    <t xml:space="preserve">5- x`gdj </t>
  </si>
  <si>
    <t>6- x`g _.k fdLr ewy ¼tks osru ls ugha dkVk x;k½</t>
  </si>
  <si>
    <t>7- x`g _.k fdLr C;kt ¼tks osru ls ugha dkVk x;k½</t>
  </si>
  <si>
    <r>
      <t xml:space="preserve">8- thou chek izhfe;e ¼tks osru ls ugh dkVk x;k½ </t>
    </r>
    <r>
      <rPr>
        <sz val="11"/>
        <rFont val="Calibri"/>
        <family val="2"/>
        <scheme val="minor"/>
      </rPr>
      <t>LIC</t>
    </r>
  </si>
  <si>
    <r>
      <t xml:space="preserve">9- ih-,y-vkbZ- </t>
    </r>
    <r>
      <rPr>
        <sz val="11"/>
        <rFont val="Calibri"/>
        <family val="2"/>
        <scheme val="minor"/>
      </rPr>
      <t>(PLI)</t>
    </r>
  </si>
  <si>
    <r>
      <t xml:space="preserve">10- V;w'ku Qhl </t>
    </r>
    <r>
      <rPr>
        <sz val="11"/>
        <rFont val="Calibri"/>
        <family val="2"/>
        <scheme val="minor"/>
      </rPr>
      <t>(Tution Fees)</t>
    </r>
  </si>
  <si>
    <t>11- ;w- ,y- vkbZ- ih-@okf"kZd Iyku</t>
  </si>
  <si>
    <r>
      <t xml:space="preserve">12- jk"Vªh; cpr i= </t>
    </r>
    <r>
      <rPr>
        <sz val="11"/>
        <rFont val="Calibri"/>
        <family val="2"/>
        <scheme val="minor"/>
      </rPr>
      <t>(NSC)</t>
    </r>
  </si>
  <si>
    <t>13- jk"Vªh; cpr i= ij vnr C;kt</t>
  </si>
  <si>
    <r>
      <t xml:space="preserve">14- yksd Hkfo"; fuf/k </t>
    </r>
    <r>
      <rPr>
        <sz val="11"/>
        <rFont val="Calibri"/>
        <family val="2"/>
        <scheme val="minor"/>
      </rPr>
      <t>(PPF)</t>
    </r>
  </si>
  <si>
    <t>15- jk"Vªh; cpr Ldhe</t>
  </si>
  <si>
    <r>
      <t xml:space="preserve">4- /kkjk </t>
    </r>
    <r>
      <rPr>
        <sz val="10"/>
        <rFont val="Calibri"/>
        <family val="2"/>
        <scheme val="minor"/>
      </rPr>
      <t>80E</t>
    </r>
    <r>
      <rPr>
        <sz val="12"/>
        <rFont val="Arial"/>
        <family val="2"/>
      </rPr>
      <t xml:space="preserve"> </t>
    </r>
    <r>
      <rPr>
        <sz val="12"/>
        <rFont val="DevLys 010"/>
      </rPr>
      <t>mPp f'k{kk gsrq fy, _.k dk C;kt</t>
    </r>
  </si>
  <si>
    <r>
      <t xml:space="preserve">5- /kkjk </t>
    </r>
    <r>
      <rPr>
        <sz val="10"/>
        <rFont val="Calibri"/>
        <family val="2"/>
        <scheme val="minor"/>
      </rPr>
      <t>80G</t>
    </r>
    <r>
      <rPr>
        <sz val="12"/>
        <rFont val="DevLys 010"/>
      </rPr>
      <t xml:space="preserve"> /kekZFkZ laLFkkvksa vkfn dks fn;s nku </t>
    </r>
    <r>
      <rPr>
        <sz val="11"/>
        <rFont val="DevLys 010"/>
      </rPr>
      <t>¼ d Js.kh esa 100 izfr'kr ,oa [k Js.kh esa 50 izfr'kr½</t>
    </r>
  </si>
  <si>
    <r>
      <t xml:space="preserve">6- /kkjk </t>
    </r>
    <r>
      <rPr>
        <sz val="10"/>
        <rFont val="Calibri"/>
        <family val="2"/>
        <scheme val="minor"/>
      </rPr>
      <t>80U</t>
    </r>
    <r>
      <rPr>
        <sz val="12"/>
        <rFont val="DevLys 010"/>
      </rPr>
      <t xml:space="preserve"> LFkkbZ :i ls 'kkjhfjd vleFkZrrk dh n'kk esa </t>
    </r>
    <r>
      <rPr>
        <sz val="10"/>
        <rFont val="DevLys 010"/>
      </rPr>
      <t>¼vf/kdre 75]000 rFkk  vf/kfu;e 1995ds vuqlkj 125]000½</t>
    </r>
  </si>
  <si>
    <t>Group Insurance  
Accidental</t>
  </si>
  <si>
    <t>ROP (If any, put the value in minus)</t>
  </si>
  <si>
    <t>Net Payment</t>
  </si>
  <si>
    <t>TAN:</t>
  </si>
  <si>
    <t>Other Allowance 1</t>
  </si>
  <si>
    <t>Other Allowance 2</t>
  </si>
  <si>
    <t>vU; tekjkf'k ¼/kkjk 80 lh ds vUrxZr½</t>
  </si>
  <si>
    <t>H.R.A.</t>
  </si>
  <si>
    <t>osru ds vfrfjDr dVkSfr;k¡] vk;@tek jkf'k ,oa NwV dk fooj.k</t>
  </si>
  <si>
    <t>HRA</t>
  </si>
  <si>
    <r>
      <t xml:space="preserve">16- lqdU;k le`f) ;kstuk </t>
    </r>
    <r>
      <rPr>
        <sz val="11"/>
        <rFont val="Calibri"/>
        <family val="2"/>
        <scheme val="minor"/>
      </rPr>
      <t>(SSY)</t>
    </r>
  </si>
  <si>
    <t>19- vU; tek jkf'k ¼/kkjk 80 lh ds vUrxZr½</t>
  </si>
  <si>
    <t>(xviii)</t>
  </si>
  <si>
    <t>lqdU;k le`f) ;kstuk esa tek jkf'k</t>
  </si>
  <si>
    <r>
      <rPr>
        <b/>
        <sz val="12"/>
        <rFont val="DevLys 010"/>
      </rPr>
      <t>;ksx</t>
    </r>
    <r>
      <rPr>
        <b/>
        <sz val="12"/>
        <rFont val="Times New Roman"/>
        <family val="1"/>
      </rPr>
      <t xml:space="preserve"> ( i </t>
    </r>
    <r>
      <rPr>
        <b/>
        <sz val="12"/>
        <rFont val="DevLys 010"/>
      </rPr>
      <t>ls</t>
    </r>
    <r>
      <rPr>
        <b/>
        <sz val="12"/>
        <rFont val="Times New Roman"/>
        <family val="1"/>
      </rPr>
      <t xml:space="preserve"> xviii )</t>
    </r>
  </si>
  <si>
    <t xml:space="preserve">;ksx dkWye 19 </t>
  </si>
  <si>
    <r>
      <t xml:space="preserve">dqy vk; dh jkf'k dks lEiw.kZ djuk ¼ nl ds xq.kd esa ½ /kkjk </t>
    </r>
    <r>
      <rPr>
        <b/>
        <sz val="11"/>
        <rFont val="Calibri"/>
        <family val="2"/>
        <scheme val="minor"/>
      </rPr>
      <t>288A</t>
    </r>
  </si>
  <si>
    <t>18- vU; vk; ¼,Q Mh ij C;kt] vU; C;kt ;k vU; L=ks+= ls vk; vkfn dk ;ksx½</t>
  </si>
  <si>
    <r>
      <t xml:space="preserve">28- /kkjk 80 </t>
    </r>
    <r>
      <rPr>
        <sz val="9"/>
        <rFont val="Times New Roman"/>
        <family val="1"/>
      </rPr>
      <t>GGA</t>
    </r>
    <r>
      <rPr>
        <sz val="12"/>
        <rFont val="DevLys 010"/>
      </rPr>
      <t xml:space="preserve"> - vuqeksfnr oSKkfud]lkekftd]xzkeh.k fodkl vkfn gsrq fn;k x;k nku</t>
    </r>
  </si>
  <si>
    <r>
      <t xml:space="preserve">32- osru fcy ds vykok tek djk;k x;k aavk;dj </t>
    </r>
    <r>
      <rPr>
        <sz val="10"/>
        <rFont val="Calibri"/>
        <family val="2"/>
        <scheme val="minor"/>
      </rPr>
      <t>(TDS)</t>
    </r>
  </si>
  <si>
    <r>
      <t>20- /kkjk 80</t>
    </r>
    <r>
      <rPr>
        <sz val="10"/>
        <rFont val="Calibri"/>
        <family val="2"/>
        <scheme val="minor"/>
      </rPr>
      <t xml:space="preserve">CCC - </t>
    </r>
    <r>
      <rPr>
        <sz val="12"/>
        <rFont val="DevLys 010"/>
      </rPr>
      <t>isa'ku Iyku gsrq va'knku ¼,u-ih-,l- ds avykok½</t>
    </r>
  </si>
  <si>
    <r>
      <t xml:space="preserve">21- /kkjk </t>
    </r>
    <r>
      <rPr>
        <sz val="10"/>
        <rFont val="Calibri"/>
        <family val="2"/>
        <scheme val="minor"/>
      </rPr>
      <t>80CCD(1B)</t>
    </r>
    <r>
      <rPr>
        <sz val="12"/>
        <rFont val="Calibri"/>
        <family val="2"/>
        <scheme val="minor"/>
      </rPr>
      <t xml:space="preserve"> -</t>
    </r>
    <r>
      <rPr>
        <sz val="12"/>
        <rFont val="DevLys 010"/>
      </rPr>
      <t>uohu isa'ku ;kstuk esa vfrfjDr va'knku ¼vf/kdre :- 50]000½</t>
    </r>
  </si>
  <si>
    <r>
      <t>22- /kkjk 80</t>
    </r>
    <r>
      <rPr>
        <sz val="10"/>
        <rFont val="Calibri"/>
        <family val="2"/>
        <scheme val="minor"/>
      </rPr>
      <t xml:space="preserve">D - </t>
    </r>
    <r>
      <rPr>
        <sz val="12"/>
        <rFont val="DevLys 010"/>
      </rPr>
      <t>fpfdRlk chek izhfe;e ¼lkekU; 25000] ofj"B ukxfjd 50000½</t>
    </r>
  </si>
  <si>
    <r>
      <t>23- /kkjk 80</t>
    </r>
    <r>
      <rPr>
        <sz val="10"/>
        <rFont val="Calibri"/>
        <family val="2"/>
        <scheme val="minor"/>
      </rPr>
      <t xml:space="preserve">DD - </t>
    </r>
    <r>
      <rPr>
        <sz val="12"/>
        <rFont val="DevLys 010"/>
      </rPr>
      <t>fodykax vkfJrksa ds fpfdRlk mipkj</t>
    </r>
    <r>
      <rPr>
        <sz val="10"/>
        <rFont val="DevLys 010"/>
      </rPr>
      <t xml:space="preserve">¼vf/kdre 75000] </t>
    </r>
    <r>
      <rPr>
        <sz val="10"/>
        <rFont val="Times New Roman"/>
        <family val="1"/>
      </rPr>
      <t xml:space="preserve">80% </t>
    </r>
    <r>
      <rPr>
        <sz val="10"/>
        <rFont val="DevLys 010"/>
      </rPr>
      <t>fodykaxrk 125000½</t>
    </r>
  </si>
  <si>
    <r>
      <t>25- /kkjk 80</t>
    </r>
    <r>
      <rPr>
        <sz val="10"/>
        <rFont val="Calibri"/>
        <family val="2"/>
        <scheme val="minor"/>
      </rPr>
      <t xml:space="preserve">E - </t>
    </r>
    <r>
      <rPr>
        <sz val="12"/>
        <rFont val="DevLys 010"/>
      </rPr>
      <t xml:space="preserve">mPp f'k{kk gsrq fy, _.k dk C;kt ¼/kkjk </t>
    </r>
    <r>
      <rPr>
        <sz val="8"/>
        <rFont val="Arial"/>
        <family val="2"/>
      </rPr>
      <t>80E</t>
    </r>
    <r>
      <rPr>
        <sz val="12"/>
        <rFont val="DevLys 010"/>
      </rPr>
      <t>½</t>
    </r>
  </si>
  <si>
    <r>
      <t>26- /kkjk 80</t>
    </r>
    <r>
      <rPr>
        <sz val="10"/>
        <rFont val="Calibri"/>
        <family val="2"/>
        <scheme val="minor"/>
      </rPr>
      <t>G -</t>
    </r>
    <r>
      <rPr>
        <sz val="12"/>
        <rFont val="DevLys 010"/>
      </rPr>
      <t xml:space="preserve"> /kekZFkZ laLFkkvksa vkfn dks fn;s nku ¼d Js.kh 100</t>
    </r>
    <r>
      <rPr>
        <sz val="8"/>
        <rFont val="Arial"/>
        <family val="2"/>
      </rPr>
      <t>%</t>
    </r>
    <r>
      <rPr>
        <sz val="12"/>
        <rFont val="DevLys 010"/>
      </rPr>
      <t xml:space="preserve"> ,oa [k Js.kh 50</t>
    </r>
    <r>
      <rPr>
        <sz val="8"/>
        <rFont val="Arial"/>
        <family val="2"/>
      </rPr>
      <t>%</t>
    </r>
    <r>
      <rPr>
        <sz val="12"/>
        <rFont val="DevLys 010"/>
      </rPr>
      <t>½</t>
    </r>
  </si>
  <si>
    <r>
      <t>27- /kkjk 80</t>
    </r>
    <r>
      <rPr>
        <sz val="10"/>
        <rFont val="Calibri"/>
        <family val="2"/>
        <scheme val="minor"/>
      </rPr>
      <t xml:space="preserve">U - </t>
    </r>
    <r>
      <rPr>
        <sz val="12"/>
        <rFont val="DevLys 010"/>
      </rPr>
      <t xml:space="preserve">LFkkbZ 'kkjhfjd fodykaxrk ¼vf/kdre 75000] </t>
    </r>
    <r>
      <rPr>
        <sz val="9"/>
        <rFont val="Times New Roman"/>
        <family val="1"/>
      </rPr>
      <t>80%</t>
    </r>
    <r>
      <rPr>
        <sz val="12"/>
        <rFont val="DevLys 010"/>
      </rPr>
      <t xml:space="preserve"> fodykaxrk 125000½</t>
    </r>
  </si>
  <si>
    <t>29- bfDoVh fyad lsfoax Ldhe</t>
  </si>
  <si>
    <t>30- LFkfxr okf"kZdh</t>
  </si>
  <si>
    <t xml:space="preserve">31- jkgr /kkjk 89 ds rgr </t>
  </si>
  <si>
    <r>
      <t xml:space="preserve">¼4½ </t>
    </r>
    <r>
      <rPr>
        <sz val="12"/>
        <rFont val="DevLys 010"/>
      </rPr>
      <t xml:space="preserve">f'k{kk midj </t>
    </r>
    <r>
      <rPr>
        <sz val="11"/>
        <rFont val="Times New Roman"/>
        <family val="1"/>
      </rPr>
      <t>2</t>
    </r>
    <r>
      <rPr>
        <sz val="10"/>
        <rFont val="Arial"/>
        <family val="2"/>
      </rPr>
      <t>%</t>
    </r>
    <r>
      <rPr>
        <sz val="12"/>
        <rFont val="DevLys 010"/>
      </rPr>
      <t xml:space="preserve"> ,oa mPp f'k{kk ds fy, vf/kHkkj </t>
    </r>
    <r>
      <rPr>
        <sz val="12"/>
        <rFont val="Times New Roman"/>
        <family val="1"/>
      </rPr>
      <t>2</t>
    </r>
    <r>
      <rPr>
        <sz val="10"/>
        <rFont val="Arial"/>
        <family val="2"/>
      </rPr>
      <t>%  (</t>
    </r>
    <r>
      <rPr>
        <sz val="12"/>
        <rFont val="DevLys 010"/>
      </rPr>
      <t xml:space="preserve">;ksx </t>
    </r>
    <r>
      <rPr>
        <sz val="11"/>
        <rFont val="Times New Roman"/>
        <family val="1"/>
      </rPr>
      <t>4</t>
    </r>
    <r>
      <rPr>
        <sz val="10"/>
        <rFont val="Arial"/>
        <family val="2"/>
      </rPr>
      <t>%</t>
    </r>
    <r>
      <rPr>
        <sz val="12"/>
        <rFont val="Arial"/>
        <family val="2"/>
      </rPr>
      <t>)</t>
    </r>
  </si>
  <si>
    <t>Salary Arrear 1</t>
  </si>
  <si>
    <t>Salary Arrear 2</t>
  </si>
  <si>
    <r>
      <t xml:space="preserve">1-/kkjk </t>
    </r>
    <r>
      <rPr>
        <sz val="10"/>
        <rFont val="Calibri"/>
        <family val="2"/>
        <scheme val="minor"/>
      </rPr>
      <t>80 D</t>
    </r>
    <r>
      <rPr>
        <sz val="12"/>
        <rFont val="Arial"/>
        <family val="2"/>
      </rPr>
      <t xml:space="preserve"> ,</t>
    </r>
    <r>
      <rPr>
        <sz val="12"/>
        <rFont val="DevLys 010"/>
      </rPr>
      <t xml:space="preserve">fpfdRlk chek izhfe;e </t>
    </r>
    <r>
      <rPr>
        <sz val="9"/>
        <rFont val="DevLys 010"/>
      </rPr>
      <t>¼Lo;a]ifr@iRuh o cPpksa ds fy, : 25000] ekrk&amp;firk ds fy, : 25000]lhfu;j flVhtu : 50000½</t>
    </r>
  </si>
  <si>
    <r>
      <t xml:space="preserve">2- /kkjk </t>
    </r>
    <r>
      <rPr>
        <sz val="10"/>
        <rFont val="Calibri"/>
        <family val="2"/>
        <scheme val="minor"/>
      </rPr>
      <t>80DD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fodykax vkfJrksa ds fpfdRlk mipkj </t>
    </r>
    <r>
      <rPr>
        <sz val="11"/>
        <rFont val="DevLys 010"/>
      </rPr>
      <t xml:space="preserve">¼vf/kdre 75]000 rFkk </t>
    </r>
    <r>
      <rPr>
        <sz val="10"/>
        <rFont val="Times New Roman"/>
        <family val="1"/>
      </rPr>
      <t>80%</t>
    </r>
    <r>
      <rPr>
        <sz val="11"/>
        <rFont val="Times New Roman"/>
        <family val="1"/>
      </rPr>
      <t xml:space="preserve"> </t>
    </r>
    <r>
      <rPr>
        <sz val="11"/>
        <rFont val="DevLys 010"/>
      </rPr>
      <t>;k vf/kd fodykaxrk 125]000½</t>
    </r>
  </si>
  <si>
    <r>
      <rPr>
        <sz val="12"/>
        <rFont val="DevLys 010"/>
      </rPr>
      <t>17</t>
    </r>
    <r>
      <rPr>
        <sz val="14"/>
        <rFont val="DevLys 010"/>
      </rPr>
      <t xml:space="preserve">- </t>
    </r>
    <r>
      <rPr>
        <sz val="12"/>
        <rFont val="DevLys 010"/>
      </rPr>
      <t xml:space="preserve">cpr [kkrs dh tek jkf'k ij izkIr C;kt </t>
    </r>
    <r>
      <rPr>
        <sz val="10"/>
        <rFont val="Times New Roman"/>
        <family val="1"/>
      </rPr>
      <t xml:space="preserve">(80 TTA/80 TTB) </t>
    </r>
    <r>
      <rPr>
        <sz val="12"/>
        <rFont val="DevLys 010"/>
      </rPr>
      <t>gsrq</t>
    </r>
  </si>
  <si>
    <r>
      <t xml:space="preserve">7- /kkjk </t>
    </r>
    <r>
      <rPr>
        <sz val="10"/>
        <rFont val="Calibri"/>
        <family val="2"/>
        <scheme val="minor"/>
      </rPr>
      <t>80 TTA</t>
    </r>
    <r>
      <rPr>
        <sz val="12"/>
        <rFont val="DevLys 010"/>
      </rPr>
      <t xml:space="preserve"> cpr [kkrs ij vf/kdre C;kt :- 10]000 </t>
    </r>
    <r>
      <rPr>
        <sz val="10"/>
        <rFont val="Calibri"/>
        <family val="2"/>
        <scheme val="minor"/>
      </rPr>
      <t xml:space="preserve">194(IA) (80 TTB - </t>
    </r>
    <r>
      <rPr>
        <sz val="12"/>
        <rFont val="DevLys 010"/>
      </rPr>
      <t>aofj"B ukxfjd vf/kdre C;kt 50000:-½</t>
    </r>
  </si>
  <si>
    <r>
      <rPr>
        <b/>
        <sz val="12"/>
        <rFont val="DevLys 010"/>
      </rPr>
      <t>¼2½</t>
    </r>
    <r>
      <rPr>
        <sz val="12"/>
        <rFont val="DevLys 010"/>
      </rPr>
      <t xml:space="preserve"> NwV ?kkjk 87¼</t>
    </r>
    <r>
      <rPr>
        <sz val="10"/>
        <rFont val="Calibri"/>
        <family val="2"/>
        <scheme val="minor"/>
      </rPr>
      <t>A</t>
    </r>
    <r>
      <rPr>
        <sz val="12"/>
        <rFont val="DevLys 010"/>
      </rPr>
      <t>½ ¼2-50 yk[k ls 5-00 yk[k rd dh dj ;ksX; vk; ij vk;dj dh NwV vf/kdre :- 12500 rd½</t>
    </r>
  </si>
  <si>
    <t>NAME :</t>
  </si>
  <si>
    <r>
      <t xml:space="preserve"> ¼</t>
    </r>
    <r>
      <rPr>
        <sz val="12"/>
        <rFont val="Calibri"/>
        <family val="2"/>
        <scheme val="minor"/>
      </rPr>
      <t>iiI</t>
    </r>
    <r>
      <rPr>
        <sz val="12"/>
        <rFont val="DevLys 010"/>
      </rPr>
      <t xml:space="preserve">½ LVs.MMZ fMMsD'ku </t>
    </r>
    <r>
      <rPr>
        <sz val="10"/>
        <rFont val="Times New Roman"/>
        <family val="1"/>
      </rPr>
      <t>(Standard Deduction)  5</t>
    </r>
    <r>
      <rPr>
        <sz val="12"/>
        <rFont val="DevLys 010"/>
      </rPr>
      <t>0]000 ¼vf/kdre½</t>
    </r>
  </si>
  <si>
    <t>BASIC+D.A.</t>
  </si>
  <si>
    <t>Bill No. &amp; T.V. No.</t>
  </si>
  <si>
    <r>
      <t xml:space="preserve">3- /kkjk </t>
    </r>
    <r>
      <rPr>
        <sz val="10"/>
        <rFont val="Calibri"/>
        <family val="2"/>
        <scheme val="minor"/>
      </rPr>
      <t>80DDB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fof'k"V jksaxksa ds mipkj gsrq dVkSrh </t>
    </r>
    <r>
      <rPr>
        <sz val="12"/>
        <rFont val="Kruti Dev 010"/>
      </rPr>
      <t>¼vf/kdre : 40]000] lhfu;j flVhtu gsrq : 100]000½</t>
    </r>
  </si>
  <si>
    <r>
      <t xml:space="preserve">2,50,000 </t>
    </r>
    <r>
      <rPr>
        <sz val="11"/>
        <rFont val="DevLys 010"/>
      </rPr>
      <t>rd</t>
    </r>
  </si>
  <si>
    <t>5,00,001-7,50,000</t>
  </si>
  <si>
    <t>7,50,001-10,00,000</t>
  </si>
  <si>
    <t>10,00,001-12,50,000</t>
  </si>
  <si>
    <t>12,50,001-15,00.000</t>
  </si>
  <si>
    <r>
      <rPr>
        <sz val="11"/>
        <rFont val="Calibri"/>
        <family val="2"/>
        <scheme val="minor"/>
      </rPr>
      <t>15,00,001</t>
    </r>
    <r>
      <rPr>
        <sz val="11"/>
        <rFont val="DevLys 010"/>
      </rPr>
      <t xml:space="preserve"> ls vf/kd</t>
    </r>
  </si>
  <si>
    <r>
      <t>24- /kkjk 80</t>
    </r>
    <r>
      <rPr>
        <sz val="10"/>
        <rFont val="Calibri"/>
        <family val="2"/>
        <scheme val="minor"/>
      </rPr>
      <t xml:space="preserve">DDB - </t>
    </r>
    <r>
      <rPr>
        <sz val="12"/>
        <rFont val="DevLys 010"/>
      </rPr>
      <t>fof'k"V jksxksa ds mipkj gsrq dVkSrh</t>
    </r>
    <r>
      <rPr>
        <sz val="12"/>
        <rFont val="Arial"/>
        <family val="2"/>
      </rPr>
      <t xml:space="preserve"> </t>
    </r>
    <r>
      <rPr>
        <sz val="12"/>
        <rFont val="DevLys 010"/>
      </rPr>
      <t>¼lkekU; 40000] ofj"B ukxfjd 1 yk[k½</t>
    </r>
  </si>
  <si>
    <t>INCOME TAX CALCULATION (GA-55) 2020-21</t>
  </si>
  <si>
    <t>Surrender Arrear</t>
  </si>
  <si>
    <t>Extra Sallary</t>
  </si>
  <si>
    <t>vk;dj x.kuk izi= o"kZ 2020&amp;2021 ¼dj fu/kkZj.k o"kZ 2021&amp;2022½</t>
  </si>
  <si>
    <t>GPF 2004 (NPS)</t>
  </si>
  <si>
    <t>CM Corona Fund</t>
  </si>
  <si>
    <t>SERVICE CATEGORY</t>
  </si>
  <si>
    <t>ALL INDIA SERVICE</t>
  </si>
  <si>
    <t>STATE SERVICE</t>
  </si>
  <si>
    <t>SUBORDINATE</t>
  </si>
  <si>
    <t>MINISTRIAL</t>
  </si>
  <si>
    <t>CLASS IV</t>
  </si>
  <si>
    <t>MARCH - 2020 BASIC</t>
  </si>
  <si>
    <t>SI Arear</t>
  </si>
  <si>
    <t>D;k vkidks cksul feyk gS \</t>
  </si>
  <si>
    <t>RAJTEACHERS.NET</t>
  </si>
  <si>
    <t>WWW.RAJTEACHERS.NET</t>
  </si>
  <si>
    <r>
      <t>D;k vki ofj"B ukxfjd Js.kh ¼</t>
    </r>
    <r>
      <rPr>
        <b/>
        <sz val="14"/>
        <color theme="1"/>
        <rFont val="Calibri"/>
        <family val="2"/>
        <scheme val="minor"/>
      </rPr>
      <t>60-80</t>
    </r>
    <r>
      <rPr>
        <b/>
        <sz val="14"/>
        <color theme="1"/>
        <rFont val="DevLys 010"/>
      </rPr>
      <t xml:space="preserve"> vk;qoxZ½ esa vkrs gS \</t>
    </r>
  </si>
  <si>
    <r>
      <t xml:space="preserve">USE </t>
    </r>
    <r>
      <rPr>
        <b/>
        <sz val="16"/>
        <color theme="0"/>
        <rFont val="Arial"/>
        <family val="2"/>
      </rPr>
      <t>DEVLYS</t>
    </r>
    <r>
      <rPr>
        <b/>
        <sz val="18"/>
        <color theme="0"/>
        <rFont val="Arial"/>
        <family val="2"/>
      </rPr>
      <t xml:space="preserve"> 10  FONT</t>
    </r>
  </si>
  <si>
    <t>D;k vkius o"kZ 2020&amp;21 esa lefiZr osru fy;k gS \</t>
  </si>
  <si>
    <t>D;k vkius o"kZ 2019&amp;20 esa lefiZr osru fy;k gS \</t>
  </si>
  <si>
    <t>Hitkari Nidhi</t>
  </si>
  <si>
    <t>(xix)</t>
  </si>
  <si>
    <t>RECEIPT OF HOUSE RENT</t>
  </si>
  <si>
    <t>(Under section 1 (13-A) of Income Tax Act)</t>
  </si>
  <si>
    <t>Date :-</t>
  </si>
  <si>
    <t xml:space="preserve">The sum of </t>
  </si>
  <si>
    <t>(Signature of House Owner)</t>
  </si>
  <si>
    <t xml:space="preserve">I Owner </t>
  </si>
  <si>
    <t xml:space="preserve">Received with Thanks from Sri/Smt. </t>
  </si>
  <si>
    <t>Address-</t>
  </si>
  <si>
    <t>Rs.=</t>
  </si>
  <si>
    <t>Only</t>
  </si>
  <si>
    <t>Towards the House Rent @  Rs. =</t>
  </si>
  <si>
    <t>April 2020 To March 2021</t>
  </si>
  <si>
    <t>Per Month From :-</t>
  </si>
  <si>
    <t xml:space="preserve">Rs.  =  </t>
  </si>
  <si>
    <t>Date:-</t>
  </si>
  <si>
    <t>11.12.2020</t>
  </si>
  <si>
    <t>Name-</t>
  </si>
  <si>
    <t>flrEcj 2020
rd  :i;s</t>
  </si>
  <si>
    <t>fnlEcj 2020
rd  :i;s</t>
  </si>
  <si>
    <t>tuojh 2021
rd :i;s</t>
  </si>
  <si>
    <t>Qjojh 2021
rd  :i;s</t>
  </si>
  <si>
    <t>In word Type Here</t>
  </si>
  <si>
    <t>DA Arrear 17%     (July 19 To Dec. 19)</t>
  </si>
  <si>
    <t>DA Arrear 17%      (Jan 20 To Feb. 20)</t>
  </si>
  <si>
    <r>
      <t xml:space="preserve">;fn vki 01-01-2004 dks ;k mlds i'pkr fu;qDr dkfeZd gSa rks </t>
    </r>
    <r>
      <rPr>
        <b/>
        <sz val="16"/>
        <color theme="1"/>
        <rFont val="Calibri"/>
        <family val="2"/>
        <scheme val="minor"/>
      </rPr>
      <t xml:space="preserve">Drop Down Menu </t>
    </r>
    <r>
      <rPr>
        <b/>
        <sz val="16"/>
        <color theme="1"/>
        <rFont val="DevLys 010"/>
      </rPr>
      <t xml:space="preserve">esa ls </t>
    </r>
    <r>
      <rPr>
        <b/>
        <sz val="16"/>
        <color theme="1"/>
        <rFont val="Calibri"/>
        <family val="2"/>
        <scheme val="minor"/>
      </rPr>
      <t xml:space="preserve">"Yes" </t>
    </r>
    <r>
      <rPr>
        <b/>
        <sz val="16"/>
        <color theme="1"/>
        <rFont val="DevLys 010"/>
      </rPr>
      <t xml:space="preserve">pqusa] vU;Fkk </t>
    </r>
    <r>
      <rPr>
        <b/>
        <sz val="16"/>
        <color theme="1"/>
        <rFont val="Calibri"/>
        <family val="2"/>
        <scheme val="minor"/>
      </rPr>
      <t>"No"</t>
    </r>
    <r>
      <rPr>
        <b/>
        <sz val="16"/>
        <color theme="1"/>
        <rFont val="DevLys 010"/>
      </rPr>
      <t xml:space="preserve"> pqusaA </t>
    </r>
  </si>
  <si>
    <r>
      <t xml:space="preserve">3- /kkjk </t>
    </r>
    <r>
      <rPr>
        <sz val="10"/>
        <rFont val="Calibri"/>
        <family val="2"/>
        <scheme val="minor"/>
      </rPr>
      <t>80DDB</t>
    </r>
    <r>
      <rPr>
        <sz val="12"/>
        <rFont val="Arial"/>
        <family val="2"/>
      </rPr>
      <t xml:space="preserve"> </t>
    </r>
    <r>
      <rPr>
        <sz val="12"/>
        <rFont val="DevLys 010"/>
      </rPr>
      <t>fof'k"V jksaxksa ds mipkj gsrq dVkSrh</t>
    </r>
    <r>
      <rPr>
        <sz val="13"/>
        <rFont val="DevLys 010"/>
      </rPr>
      <t xml:space="preserve"> </t>
    </r>
    <r>
      <rPr>
        <sz val="13"/>
        <rFont val="Kruti Dev 010"/>
      </rPr>
      <t>¼vf/kdre : 40]000] lhfu;j flVhtu gsrq : 100]000½</t>
    </r>
  </si>
  <si>
    <r>
      <t xml:space="preserve">1-/kkjk </t>
    </r>
    <r>
      <rPr>
        <sz val="10"/>
        <rFont val="Calibri"/>
        <family val="2"/>
        <scheme val="minor"/>
      </rPr>
      <t>80 D</t>
    </r>
    <r>
      <rPr>
        <sz val="12"/>
        <rFont val="Arial"/>
        <family val="2"/>
      </rPr>
      <t xml:space="preserve"> ,</t>
    </r>
    <r>
      <rPr>
        <sz val="12"/>
        <rFont val="DevLys 010"/>
      </rPr>
      <t xml:space="preserve">fpfdRlk chek izhfe;e </t>
    </r>
    <r>
      <rPr>
        <sz val="9"/>
        <rFont val="Kruti Dev 010"/>
      </rPr>
      <t>¼Lo;a]ifr@iRuh o cPpksa ds fy, : 25000] ekrk&amp;firk ds fy, : 25000]lhfu;j flVhtu : 50000½</t>
    </r>
  </si>
  <si>
    <t>PAN:</t>
  </si>
  <si>
    <t>DESIGNATION</t>
  </si>
  <si>
    <t>vk; %  o"kZ&amp;2020&amp;21 esa izkIr dqy osru ¼ dj ;ksX; lqfo/kkvksa ds eqY; lfgr ½</t>
  </si>
  <si>
    <t>TAN NO.</t>
  </si>
  <si>
    <t>JDHBO1122F</t>
  </si>
  <si>
    <t>SR. NO.</t>
  </si>
  <si>
    <t xml:space="preserve">NAME OF EMPLOYEE             </t>
  </si>
  <si>
    <t>PAN NO.</t>
  </si>
  <si>
    <t>GPF / NPS</t>
  </si>
  <si>
    <t>MARCH BASIC</t>
  </si>
  <si>
    <t>CATEGORY</t>
  </si>
  <si>
    <t>SURRENDER 2020-21</t>
  </si>
  <si>
    <t>SURRENDER 2019-20</t>
  </si>
  <si>
    <t>BONUS</t>
  </si>
  <si>
    <t>SENIOR CITIZEN</t>
  </si>
  <si>
    <t>CHANDRA PRAKASH JAIN</t>
  </si>
  <si>
    <t>PRINCIPAL</t>
  </si>
  <si>
    <t>ASQPM6311G</t>
  </si>
  <si>
    <t>YES</t>
  </si>
  <si>
    <t>NPS</t>
  </si>
  <si>
    <t>GPF</t>
  </si>
  <si>
    <t>YES/NO</t>
  </si>
  <si>
    <t>MONTH</t>
  </si>
  <si>
    <t>NO</t>
  </si>
  <si>
    <t>PARMANAND MEGHWAL</t>
  </si>
  <si>
    <t>GOVT SR. SECONDARY SCHOOL, DILOD HATHI ATRU, BARAN</t>
  </si>
  <si>
    <t>S.N.</t>
  </si>
  <si>
    <t>SR TEACHER</t>
  </si>
  <si>
    <t>AABBN5566H</t>
  </si>
  <si>
    <t>CREAT BY:</t>
  </si>
  <si>
    <r>
      <t xml:space="preserve">vk;dj x.kuk l= 2020&amp;2021 ds fy;s fuEu izi= dks lko/kkuh iwoZd HkjsaA blds ckn </t>
    </r>
    <r>
      <rPr>
        <b/>
        <sz val="36"/>
        <color theme="1"/>
        <rFont val="Times New Roman"/>
        <family val="1"/>
      </rPr>
      <t>GA55</t>
    </r>
    <r>
      <rPr>
        <b/>
        <sz val="36"/>
        <color theme="1"/>
        <rFont val="Kruti Dev 010"/>
      </rPr>
      <t xml:space="preserve"> okyh 'khV esa </t>
    </r>
    <r>
      <rPr>
        <b/>
        <sz val="36"/>
        <color theme="1"/>
        <rFont val="Times New Roman"/>
        <family val="1"/>
      </rPr>
      <t>GPF, SI &amp; LIC</t>
    </r>
    <r>
      <rPr>
        <b/>
        <sz val="36"/>
        <color theme="1"/>
        <rFont val="Kruti Dev 010"/>
      </rPr>
      <t xml:space="preserve"> o </t>
    </r>
    <r>
      <rPr>
        <b/>
        <sz val="36"/>
        <color theme="1"/>
        <rFont val="Times New Roman"/>
        <family val="1"/>
      </rPr>
      <t>INCOME TAX</t>
    </r>
    <r>
      <rPr>
        <b/>
        <sz val="36"/>
        <color theme="1"/>
        <rFont val="Kruti Dev 010"/>
      </rPr>
      <t xml:space="preserve"> dh jkf'k dks psd@la'kks/ku dj ysaA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</si>
</sst>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14009]dd\-mm\-yyyy;@"/>
  </numFmts>
  <fonts count="115">
    <font>
      <sz val="10"/>
      <name val="Arial"/>
    </font>
    <font>
      <sz val="12"/>
      <name val="DevLys 010"/>
    </font>
    <font>
      <b/>
      <sz val="12"/>
      <name val="DevLys 01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DevLys 010"/>
    </font>
    <font>
      <sz val="10"/>
      <name val="DevLys 010"/>
    </font>
    <font>
      <sz val="12"/>
      <name val="Times New Roman"/>
      <family val="1"/>
    </font>
    <font>
      <b/>
      <sz val="9"/>
      <name val="Arial"/>
      <family val="2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Arial"/>
      <family val="2"/>
    </font>
    <font>
      <sz val="11"/>
      <name val="DevLys 010"/>
    </font>
    <font>
      <sz val="11"/>
      <name val="Calibri"/>
      <family val="2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DevLys 010"/>
    </font>
    <font>
      <b/>
      <i/>
      <u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name val="DevLys 010"/>
    </font>
    <font>
      <sz val="13"/>
      <name val="DevLys 010"/>
    </font>
    <font>
      <sz val="13"/>
      <name val="Times New Roman"/>
      <family val="1"/>
    </font>
    <font>
      <b/>
      <sz val="12"/>
      <name val="Arial"/>
      <family val="2"/>
    </font>
    <font>
      <sz val="9"/>
      <name val="DevLys 010"/>
    </font>
    <font>
      <b/>
      <sz val="11"/>
      <name val="Calibri"/>
      <family val="2"/>
      <scheme val="minor"/>
    </font>
    <font>
      <b/>
      <i/>
      <sz val="10"/>
      <color theme="5" tint="-0.249977111117893"/>
      <name val="Times New Roman"/>
      <family val="1"/>
    </font>
    <font>
      <i/>
      <sz val="10"/>
      <name val="Times New Roman"/>
      <family val="1"/>
    </font>
    <font>
      <b/>
      <sz val="16"/>
      <name val="DevLys 01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6"/>
      <color theme="1"/>
      <name val="DevLys 010"/>
    </font>
    <font>
      <sz val="10"/>
      <color theme="1"/>
      <name val="Arial"/>
      <family val="2"/>
    </font>
    <font>
      <b/>
      <sz val="14"/>
      <color theme="1"/>
      <name val="DevLys 010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3"/>
      <color theme="1"/>
      <name val="DevLys 010"/>
    </font>
    <font>
      <sz val="19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DevLys 010"/>
    </font>
    <font>
      <b/>
      <sz val="12"/>
      <color theme="1"/>
      <name val="Times New Roman"/>
      <family val="1"/>
    </font>
    <font>
      <b/>
      <sz val="20"/>
      <name val="DevLys 010"/>
    </font>
    <font>
      <sz val="12"/>
      <name val="Kruti Dev 010"/>
    </font>
    <font>
      <sz val="22"/>
      <color rgb="FFFF0000"/>
      <name val="Arial"/>
      <family val="2"/>
    </font>
    <font>
      <b/>
      <sz val="36"/>
      <color theme="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9"/>
      <color theme="1"/>
      <name val="Times New Roman"/>
      <family val="1"/>
    </font>
    <font>
      <b/>
      <sz val="22"/>
      <color theme="0"/>
      <name val="Arial"/>
      <family val="2"/>
    </font>
    <font>
      <b/>
      <u/>
      <sz val="16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Calibri"/>
      <family val="2"/>
      <scheme val="minor"/>
    </font>
    <font>
      <sz val="14"/>
      <name val="Arial"/>
      <family val="2"/>
    </font>
    <font>
      <b/>
      <sz val="20"/>
      <name val="Times New Roman"/>
      <family val="1"/>
    </font>
    <font>
      <b/>
      <sz val="16"/>
      <color theme="1"/>
      <name val="DevLys 010"/>
    </font>
    <font>
      <b/>
      <sz val="16"/>
      <color theme="1"/>
      <name val="Calibri"/>
      <family val="2"/>
      <scheme val="minor"/>
    </font>
    <font>
      <sz val="9"/>
      <name val="Kruti Dev 010"/>
    </font>
    <font>
      <sz val="13"/>
      <name val="Kruti Dev 010"/>
    </font>
    <font>
      <b/>
      <sz val="26"/>
      <name val="Times New Roman"/>
      <family val="1"/>
    </font>
    <font>
      <u/>
      <sz val="7.4"/>
      <color theme="10"/>
      <name val="Arial"/>
      <family val="2"/>
    </font>
    <font>
      <b/>
      <sz val="26"/>
      <color theme="0"/>
      <name val="Times New Roman"/>
      <family val="1"/>
    </font>
    <font>
      <sz val="10"/>
      <name val="Arial"/>
    </font>
    <font>
      <b/>
      <sz val="24"/>
      <name val="Arial"/>
      <family val="2"/>
    </font>
    <font>
      <sz val="18"/>
      <name val="Arial"/>
      <family val="2"/>
    </font>
    <font>
      <b/>
      <sz val="22"/>
      <name val="Times New Roman"/>
      <family val="1"/>
    </font>
    <font>
      <b/>
      <sz val="18"/>
      <color theme="1"/>
      <name val="Times New Roman"/>
      <family val="1"/>
    </font>
    <font>
      <b/>
      <sz val="22"/>
      <color theme="1"/>
      <name val="Times New Roman"/>
      <family val="1"/>
    </font>
    <font>
      <b/>
      <sz val="22"/>
      <name val="Arial"/>
      <family val="2"/>
    </font>
    <font>
      <b/>
      <sz val="16"/>
      <name val="Arial"/>
      <family val="2"/>
    </font>
    <font>
      <b/>
      <sz val="36"/>
      <color rgb="FFFF0000"/>
      <name val="Algerian"/>
      <family val="5"/>
    </font>
    <font>
      <b/>
      <sz val="10"/>
      <color theme="0"/>
      <name val="Arial"/>
      <family val="2"/>
    </font>
    <font>
      <b/>
      <sz val="20"/>
      <name val="Calibri"/>
      <family val="2"/>
      <scheme val="minor"/>
    </font>
    <font>
      <b/>
      <sz val="28"/>
      <color theme="0"/>
      <name val="Algerian"/>
      <family val="5"/>
    </font>
    <font>
      <b/>
      <sz val="14"/>
      <color rgb="FFFF0000"/>
      <name val="Arial"/>
      <family val="2"/>
    </font>
    <font>
      <b/>
      <sz val="24"/>
      <color theme="0"/>
      <name val="Arial"/>
      <family val="2"/>
    </font>
    <font>
      <b/>
      <sz val="36"/>
      <color theme="1"/>
      <name val="Kruti Dev 010"/>
    </font>
    <font>
      <b/>
      <sz val="3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002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5" fillId="0" borderId="0"/>
    <xf numFmtId="0" fontId="5" fillId="0" borderId="0"/>
    <xf numFmtId="0" fontId="1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9" fontId="99" fillId="0" borderId="0" applyFont="0" applyFill="0" applyBorder="0" applyAlignment="0" applyProtection="0"/>
  </cellStyleXfs>
  <cellXfs count="512">
    <xf numFmtId="0" fontId="0" fillId="0" borderId="0" xfId="0"/>
    <xf numFmtId="2" fontId="1" fillId="0" borderId="0" xfId="0" applyNumberFormat="1" applyFont="1" applyBorder="1" applyAlignment="1"/>
    <xf numFmtId="2" fontId="9" fillId="24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 textRotation="90"/>
    </xf>
    <xf numFmtId="0" fontId="3" fillId="0" borderId="0" xfId="0" applyFont="1"/>
    <xf numFmtId="0" fontId="5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 textRotation="90"/>
    </xf>
    <xf numFmtId="0" fontId="29" fillId="0" borderId="10" xfId="37" applyFont="1" applyBorder="1" applyAlignment="1">
      <alignment horizontal="center" vertical="center"/>
    </xf>
    <xf numFmtId="0" fontId="27" fillId="0" borderId="10" xfId="37" applyFont="1" applyBorder="1" applyAlignment="1">
      <alignment horizontal="right" vertical="center"/>
    </xf>
    <xf numFmtId="0" fontId="1" fillId="0" borderId="0" xfId="37" applyFont="1" applyBorder="1"/>
    <xf numFmtId="0" fontId="28" fillId="0" borderId="0" xfId="37" applyFont="1" applyBorder="1"/>
    <xf numFmtId="0" fontId="27" fillId="0" borderId="0" xfId="37" applyFont="1" applyBorder="1" applyAlignment="1">
      <alignment horizontal="right"/>
    </xf>
    <xf numFmtId="0" fontId="28" fillId="0" borderId="0" xfId="37" applyFont="1" applyBorder="1" applyAlignment="1">
      <alignment horizontal="right"/>
    </xf>
    <xf numFmtId="0" fontId="28" fillId="0" borderId="0" xfId="37" applyFont="1"/>
    <xf numFmtId="0" fontId="1" fillId="0" borderId="0" xfId="37" applyFont="1"/>
    <xf numFmtId="0" fontId="27" fillId="0" borderId="0" xfId="37" applyFont="1" applyAlignment="1">
      <alignment horizontal="right"/>
    </xf>
    <xf numFmtId="0" fontId="28" fillId="0" borderId="0" xfId="37" applyFont="1" applyAlignment="1">
      <alignment horizontal="right"/>
    </xf>
    <xf numFmtId="2" fontId="36" fillId="0" borderId="10" xfId="37" applyNumberFormat="1" applyFont="1" applyBorder="1" applyAlignment="1">
      <alignment horizontal="center" vertical="center"/>
    </xf>
    <xf numFmtId="2" fontId="36" fillId="25" borderId="10" xfId="37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37" fillId="0" borderId="10" xfId="37" applyNumberFormat="1" applyFont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textRotation="90" wrapText="1"/>
    </xf>
    <xf numFmtId="0" fontId="34" fillId="0" borderId="0" xfId="0" applyNumberFormat="1" applyFont="1" applyFill="1" applyBorder="1" applyAlignment="1">
      <alignment vertical="center"/>
    </xf>
    <xf numFmtId="0" fontId="41" fillId="0" borderId="0" xfId="0" applyNumberFormat="1" applyFont="1" applyFill="1" applyBorder="1" applyAlignment="1">
      <alignment horizontal="center" vertical="center" textRotation="90"/>
    </xf>
    <xf numFmtId="0" fontId="33" fillId="0" borderId="10" xfId="37" applyFont="1" applyBorder="1" applyAlignment="1">
      <alignment horizontal="center" vertical="center"/>
    </xf>
    <xf numFmtId="0" fontId="29" fillId="0" borderId="0" xfId="0" applyNumberFormat="1" applyFont="1" applyFill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0" fontId="1" fillId="0" borderId="22" xfId="37" applyFont="1" applyBorder="1" applyAlignment="1">
      <alignment horizontal="center" vertical="center"/>
    </xf>
    <xf numFmtId="2" fontId="32" fillId="0" borderId="21" xfId="37" applyNumberFormat="1" applyFont="1" applyBorder="1" applyAlignment="1">
      <alignment horizontal="right" vertical="center"/>
    </xf>
    <xf numFmtId="2" fontId="33" fillId="0" borderId="21" xfId="37" applyNumberFormat="1" applyFont="1" applyBorder="1" applyAlignment="1">
      <alignment horizontal="right" vertical="center"/>
    </xf>
    <xf numFmtId="2" fontId="35" fillId="0" borderId="21" xfId="37" applyNumberFormat="1" applyFont="1" applyBorder="1" applyAlignment="1">
      <alignment horizontal="right" vertical="center"/>
    </xf>
    <xf numFmtId="0" fontId="2" fillId="0" borderId="21" xfId="37" applyFont="1" applyBorder="1" applyAlignment="1">
      <alignment vertical="center"/>
    </xf>
    <xf numFmtId="2" fontId="33" fillId="0" borderId="21" xfId="37" applyNumberFormat="1" applyFont="1" applyBorder="1" applyAlignment="1">
      <alignment vertical="center"/>
    </xf>
    <xf numFmtId="0" fontId="1" fillId="0" borderId="28" xfId="37" applyFont="1" applyBorder="1" applyAlignment="1">
      <alignment horizontal="right" vertical="center"/>
    </xf>
    <xf numFmtId="2" fontId="33" fillId="0" borderId="29" xfId="37" applyNumberFormat="1" applyFont="1" applyBorder="1" applyAlignment="1">
      <alignment horizontal="right" vertical="center"/>
    </xf>
    <xf numFmtId="0" fontId="1" fillId="0" borderId="30" xfId="37" applyFont="1" applyBorder="1" applyAlignment="1">
      <alignment horizontal="center" vertical="center"/>
    </xf>
    <xf numFmtId="0" fontId="1" fillId="0" borderId="32" xfId="37" applyFont="1" applyBorder="1" applyAlignment="1">
      <alignment horizontal="center" vertical="center"/>
    </xf>
    <xf numFmtId="0" fontId="34" fillId="0" borderId="32" xfId="37" applyFont="1" applyBorder="1" applyAlignment="1">
      <alignment horizontal="right" vertical="center"/>
    </xf>
    <xf numFmtId="0" fontId="30" fillId="0" borderId="0" xfId="37" applyFont="1" applyBorder="1" applyAlignment="1">
      <alignment horizontal="right" vertical="center"/>
    </xf>
    <xf numFmtId="0" fontId="1" fillId="0" borderId="0" xfId="37" applyFont="1" applyBorder="1" applyAlignment="1">
      <alignment horizontal="right" vertical="center"/>
    </xf>
    <xf numFmtId="2" fontId="33" fillId="0" borderId="0" xfId="37" applyNumberFormat="1" applyFont="1" applyBorder="1" applyAlignment="1">
      <alignment horizontal="right" vertical="center"/>
    </xf>
    <xf numFmtId="0" fontId="45" fillId="0" borderId="0" xfId="37" applyFont="1" applyBorder="1" applyAlignment="1">
      <alignment horizontal="center" vertical="center"/>
    </xf>
    <xf numFmtId="0" fontId="5" fillId="26" borderId="0" xfId="0" applyNumberFormat="1" applyFont="1" applyFill="1" applyBorder="1" applyAlignment="1">
      <alignment vertical="top"/>
    </xf>
    <xf numFmtId="2" fontId="1" fillId="0" borderId="0" xfId="0" applyNumberFormat="1" applyFont="1" applyBorder="1" applyAlignment="1">
      <alignment vertical="center"/>
    </xf>
    <xf numFmtId="2" fontId="9" fillId="24" borderId="0" xfId="0" applyNumberFormat="1" applyFont="1" applyFill="1" applyBorder="1" applyAlignment="1">
      <alignment horizontal="left" indent="2"/>
    </xf>
    <xf numFmtId="0" fontId="29" fillId="26" borderId="0" xfId="0" applyNumberFormat="1" applyFont="1" applyFill="1" applyBorder="1" applyAlignment="1">
      <alignment vertical="top"/>
    </xf>
    <xf numFmtId="0" fontId="41" fillId="26" borderId="0" xfId="0" applyNumberFormat="1" applyFont="1" applyFill="1" applyBorder="1" applyAlignment="1">
      <alignment horizontal="center" textRotation="90" wrapText="1"/>
    </xf>
    <xf numFmtId="0" fontId="34" fillId="26" borderId="0" xfId="0" applyNumberFormat="1" applyFont="1" applyFill="1" applyBorder="1" applyAlignment="1">
      <alignment vertical="center"/>
    </xf>
    <xf numFmtId="0" fontId="41" fillId="26" borderId="0" xfId="0" applyNumberFormat="1" applyFont="1" applyFill="1" applyBorder="1" applyAlignment="1">
      <alignment horizontal="center" vertical="center" textRotation="90"/>
    </xf>
    <xf numFmtId="0" fontId="4" fillId="26" borderId="0" xfId="0" applyNumberFormat="1" applyFont="1" applyFill="1" applyBorder="1" applyAlignment="1">
      <alignment vertical="top" textRotation="90"/>
    </xf>
    <xf numFmtId="0" fontId="0" fillId="26" borderId="0" xfId="0" applyFill="1"/>
    <xf numFmtId="0" fontId="1" fillId="26" borderId="0" xfId="37" applyFont="1" applyFill="1"/>
    <xf numFmtId="0" fontId="28" fillId="26" borderId="0" xfId="37" applyFont="1" applyFill="1"/>
    <xf numFmtId="0" fontId="27" fillId="26" borderId="0" xfId="37" applyFont="1" applyFill="1" applyAlignment="1">
      <alignment horizontal="right"/>
    </xf>
    <xf numFmtId="0" fontId="28" fillId="26" borderId="0" xfId="37" applyFont="1" applyFill="1" applyAlignment="1">
      <alignment horizontal="right"/>
    </xf>
    <xf numFmtId="1" fontId="33" fillId="0" borderId="10" xfId="37" applyNumberFormat="1" applyFont="1" applyBorder="1" applyAlignment="1">
      <alignment horizontal="center" vertical="center" wrapText="1"/>
    </xf>
    <xf numFmtId="0" fontId="0" fillId="0" borderId="0" xfId="0" applyFill="1"/>
    <xf numFmtId="0" fontId="1" fillId="0" borderId="0" xfId="37" applyFont="1" applyFill="1" applyBorder="1"/>
    <xf numFmtId="0" fontId="1" fillId="0" borderId="0" xfId="37" applyFont="1" applyFill="1"/>
    <xf numFmtId="0" fontId="28" fillId="0" borderId="0" xfId="37" applyFont="1" applyFill="1" applyBorder="1"/>
    <xf numFmtId="0" fontId="28" fillId="0" borderId="0" xfId="37" applyFont="1" applyFill="1"/>
    <xf numFmtId="2" fontId="9" fillId="24" borderId="17" xfId="0" applyNumberFormat="1" applyFont="1" applyFill="1" applyBorder="1" applyAlignment="1">
      <alignment horizontal="left"/>
    </xf>
    <xf numFmtId="2" fontId="9" fillId="24" borderId="17" xfId="0" applyNumberFormat="1" applyFont="1" applyFill="1" applyBorder="1" applyAlignment="1">
      <alignment horizontal="left" indent="2"/>
    </xf>
    <xf numFmtId="2" fontId="33" fillId="0" borderId="21" xfId="37" applyNumberFormat="1" applyFont="1" applyBorder="1" applyAlignment="1" applyProtection="1">
      <alignment horizontal="right" vertical="center"/>
      <protection locked="0" hidden="1"/>
    </xf>
    <xf numFmtId="2" fontId="36" fillId="0" borderId="10" xfId="37" applyNumberFormat="1" applyFont="1" applyBorder="1" applyAlignment="1" applyProtection="1">
      <alignment horizontal="center" vertical="center"/>
      <protection hidden="1"/>
    </xf>
    <xf numFmtId="2" fontId="68" fillId="30" borderId="17" xfId="0" applyNumberFormat="1" applyFont="1" applyFill="1" applyBorder="1" applyAlignment="1">
      <alignment horizontal="center" vertical="center"/>
    </xf>
    <xf numFmtId="1" fontId="69" fillId="29" borderId="0" xfId="0" applyNumberFormat="1" applyFont="1" applyFill="1" applyBorder="1" applyAlignment="1">
      <alignment horizontal="center" vertical="center"/>
    </xf>
    <xf numFmtId="1" fontId="69" fillId="30" borderId="0" xfId="0" applyNumberFormat="1" applyFont="1" applyFill="1" applyBorder="1" applyAlignment="1">
      <alignment horizontal="center" vertical="center"/>
    </xf>
    <xf numFmtId="1" fontId="69" fillId="28" borderId="0" xfId="0" applyNumberFormat="1" applyFont="1" applyFill="1" applyBorder="1" applyAlignment="1">
      <alignment horizontal="center" vertical="center"/>
    </xf>
    <xf numFmtId="2" fontId="69" fillId="28" borderId="0" xfId="0" applyNumberFormat="1" applyFont="1" applyFill="1" applyBorder="1" applyAlignment="1">
      <alignment horizontal="center" vertical="center"/>
    </xf>
    <xf numFmtId="2" fontId="50" fillId="28" borderId="0" xfId="0" applyNumberFormat="1" applyFont="1" applyFill="1" applyBorder="1" applyAlignment="1">
      <alignment horizontal="left" indent="1"/>
    </xf>
    <xf numFmtId="2" fontId="32" fillId="28" borderId="0" xfId="0" applyNumberFormat="1" applyFont="1" applyFill="1" applyBorder="1" applyAlignment="1" applyProtection="1">
      <alignment horizontal="center"/>
      <protection locked="0"/>
    </xf>
    <xf numFmtId="2" fontId="32" fillId="28" borderId="0" xfId="0" applyNumberFormat="1" applyFont="1" applyFill="1" applyBorder="1" applyAlignment="1" applyProtection="1">
      <alignment horizontal="left"/>
    </xf>
    <xf numFmtId="2" fontId="49" fillId="28" borderId="0" xfId="0" applyNumberFormat="1" applyFont="1" applyFill="1" applyBorder="1" applyAlignment="1">
      <alignment horizontal="left" indent="1"/>
    </xf>
    <xf numFmtId="2" fontId="1" fillId="28" borderId="0" xfId="0" applyNumberFormat="1" applyFont="1" applyFill="1" applyBorder="1" applyAlignment="1">
      <alignment horizontal="left" indent="1"/>
    </xf>
    <xf numFmtId="2" fontId="1" fillId="28" borderId="0" xfId="0" applyNumberFormat="1" applyFont="1" applyFill="1" applyBorder="1" applyAlignment="1">
      <alignment horizontal="left" vertical="center" wrapText="1" indent="1"/>
    </xf>
    <xf numFmtId="2" fontId="50" fillId="32" borderId="0" xfId="0" applyNumberFormat="1" applyFont="1" applyFill="1" applyBorder="1" applyAlignment="1">
      <alignment horizontal="left" vertical="center" wrapText="1" indent="1"/>
    </xf>
    <xf numFmtId="2" fontId="32" fillId="32" borderId="0" xfId="0" applyNumberFormat="1" applyFont="1" applyFill="1" applyBorder="1" applyAlignment="1" applyProtection="1">
      <alignment horizontal="center" vertical="center"/>
      <protection locked="0"/>
    </xf>
    <xf numFmtId="2" fontId="32" fillId="32" borderId="0" xfId="0" applyNumberFormat="1" applyFont="1" applyFill="1" applyBorder="1" applyAlignment="1" applyProtection="1">
      <alignment horizontal="left"/>
    </xf>
    <xf numFmtId="2" fontId="1" fillId="32" borderId="0" xfId="0" applyNumberFormat="1" applyFont="1" applyFill="1" applyBorder="1" applyAlignment="1">
      <alignment horizontal="left" vertical="center" indent="1"/>
    </xf>
    <xf numFmtId="2" fontId="50" fillId="32" borderId="0" xfId="0" applyNumberFormat="1" applyFont="1" applyFill="1" applyBorder="1" applyAlignment="1">
      <alignment horizontal="left" vertical="center" indent="1"/>
    </xf>
    <xf numFmtId="2" fontId="50" fillId="32" borderId="0" xfId="0" applyNumberFormat="1" applyFont="1" applyFill="1" applyBorder="1" applyAlignment="1">
      <alignment horizontal="left" indent="1"/>
    </xf>
    <xf numFmtId="2" fontId="32" fillId="32" borderId="0" xfId="0" applyNumberFormat="1" applyFont="1" applyFill="1" applyBorder="1" applyAlignment="1" applyProtection="1">
      <alignment horizontal="center"/>
      <protection locked="0"/>
    </xf>
    <xf numFmtId="2" fontId="1" fillId="32" borderId="0" xfId="0" applyNumberFormat="1" applyFont="1" applyFill="1" applyBorder="1" applyAlignment="1">
      <alignment horizontal="left" indent="1"/>
    </xf>
    <xf numFmtId="2" fontId="71" fillId="33" borderId="17" xfId="0" applyNumberFormat="1" applyFont="1" applyFill="1" applyBorder="1" applyAlignment="1">
      <alignment horizontal="center"/>
    </xf>
    <xf numFmtId="0" fontId="1" fillId="0" borderId="10" xfId="37" applyFont="1" applyBorder="1" applyAlignment="1">
      <alignment horizontal="right" vertical="center"/>
    </xf>
    <xf numFmtId="0" fontId="2" fillId="0" borderId="10" xfId="37" applyFont="1" applyBorder="1" applyAlignment="1">
      <alignment horizontal="center" vertical="center" wrapText="1"/>
    </xf>
    <xf numFmtId="9" fontId="34" fillId="0" borderId="10" xfId="37" applyNumberFormat="1" applyFont="1" applyBorder="1" applyAlignment="1">
      <alignment horizontal="center" vertical="center"/>
    </xf>
    <xf numFmtId="0" fontId="34" fillId="0" borderId="10" xfId="37" applyFont="1" applyBorder="1" applyAlignment="1">
      <alignment horizontal="center" vertical="center"/>
    </xf>
    <xf numFmtId="0" fontId="1" fillId="0" borderId="10" xfId="37" applyFont="1" applyBorder="1" applyAlignment="1">
      <alignment horizontal="right" vertical="center"/>
    </xf>
    <xf numFmtId="9" fontId="34" fillId="0" borderId="10" xfId="37" applyNumberFormat="1" applyFont="1" applyBorder="1" applyAlignment="1">
      <alignment horizontal="center" vertical="center"/>
    </xf>
    <xf numFmtId="9" fontId="34" fillId="0" borderId="10" xfId="37" applyNumberFormat="1" applyFont="1" applyBorder="1" applyAlignment="1">
      <alignment horizontal="center" vertical="center"/>
    </xf>
    <xf numFmtId="0" fontId="34" fillId="0" borderId="10" xfId="37" applyFont="1" applyBorder="1" applyAlignment="1">
      <alignment horizontal="center" vertical="center"/>
    </xf>
    <xf numFmtId="0" fontId="77" fillId="0" borderId="0" xfId="0" applyNumberFormat="1" applyFont="1" applyFill="1" applyBorder="1" applyAlignment="1">
      <alignment vertical="top"/>
    </xf>
    <xf numFmtId="0" fontId="78" fillId="0" borderId="0" xfId="0" applyNumberFormat="1" applyFont="1" applyFill="1" applyBorder="1" applyAlignment="1">
      <alignment vertical="top"/>
    </xf>
    <xf numFmtId="0" fontId="79" fillId="0" borderId="0" xfId="0" applyNumberFormat="1" applyFont="1" applyFill="1" applyBorder="1" applyAlignment="1">
      <alignment horizontal="left" vertical="top" wrapText="1"/>
    </xf>
    <xf numFmtId="0" fontId="33" fillId="0" borderId="0" xfId="0" applyNumberFormat="1" applyFont="1" applyFill="1" applyBorder="1" applyAlignment="1">
      <alignment horizontal="left" vertical="top"/>
    </xf>
    <xf numFmtId="0" fontId="1" fillId="26" borderId="0" xfId="37" applyFont="1" applyFill="1" applyAlignment="1"/>
    <xf numFmtId="0" fontId="76" fillId="35" borderId="0" xfId="0" applyNumberFormat="1" applyFont="1" applyFill="1" applyBorder="1" applyAlignment="1" applyProtection="1">
      <alignment vertical="center"/>
      <protection hidden="1"/>
    </xf>
    <xf numFmtId="0" fontId="80" fillId="35" borderId="0" xfId="0" applyNumberFormat="1" applyFont="1" applyFill="1" applyBorder="1" applyAlignment="1" applyProtection="1">
      <alignment vertical="center"/>
      <protection hidden="1"/>
    </xf>
    <xf numFmtId="0" fontId="62" fillId="34" borderId="0" xfId="0" applyNumberFormat="1" applyFont="1" applyFill="1" applyBorder="1" applyAlignment="1" applyProtection="1">
      <alignment vertical="top"/>
      <protection hidden="1"/>
    </xf>
    <xf numFmtId="0" fontId="62" fillId="35" borderId="0" xfId="0" applyNumberFormat="1" applyFont="1" applyFill="1" applyBorder="1" applyAlignment="1" applyProtection="1">
      <alignment vertical="top"/>
      <protection hidden="1"/>
    </xf>
    <xf numFmtId="0" fontId="65" fillId="35" borderId="10" xfId="0" applyNumberFormat="1" applyFont="1" applyFill="1" applyBorder="1" applyAlignment="1" applyProtection="1">
      <alignment horizontal="center" vertical="top"/>
      <protection hidden="1"/>
    </xf>
    <xf numFmtId="0" fontId="61" fillId="35" borderId="0" xfId="0" applyNumberFormat="1" applyFont="1" applyFill="1" applyBorder="1" applyAlignment="1" applyProtection="1">
      <alignment horizontal="left" vertical="top"/>
      <protection hidden="1"/>
    </xf>
    <xf numFmtId="0" fontId="66" fillId="35" borderId="0" xfId="0" applyNumberFormat="1" applyFont="1" applyFill="1" applyBorder="1" applyAlignment="1" applyProtection="1">
      <alignment horizontal="left" vertical="center"/>
      <protection hidden="1"/>
    </xf>
    <xf numFmtId="0" fontId="65" fillId="35" borderId="0" xfId="0" applyNumberFormat="1" applyFont="1" applyFill="1" applyBorder="1" applyAlignment="1" applyProtection="1">
      <alignment horizontal="center" vertical="center"/>
      <protection locked="0" hidden="1"/>
    </xf>
    <xf numFmtId="0" fontId="66" fillId="35" borderId="0" xfId="0" applyNumberFormat="1" applyFont="1" applyFill="1" applyBorder="1" applyAlignment="1" applyProtection="1">
      <alignment vertical="center"/>
      <protection hidden="1"/>
    </xf>
    <xf numFmtId="9" fontId="65" fillId="35" borderId="40" xfId="0" applyNumberFormat="1" applyFont="1" applyFill="1" applyBorder="1" applyAlignment="1" applyProtection="1">
      <alignment horizontal="center" vertical="center"/>
      <protection locked="0" hidden="1"/>
    </xf>
    <xf numFmtId="0" fontId="76" fillId="34" borderId="0" xfId="0" applyNumberFormat="1" applyFont="1" applyFill="1" applyBorder="1" applyAlignment="1" applyProtection="1">
      <alignment horizontal="left" vertical="center"/>
      <protection hidden="1"/>
    </xf>
    <xf numFmtId="0" fontId="76" fillId="34" borderId="0" xfId="0" applyNumberFormat="1" applyFont="1" applyFill="1" applyBorder="1" applyAlignment="1" applyProtection="1">
      <alignment vertical="center"/>
      <protection hidden="1"/>
    </xf>
    <xf numFmtId="0" fontId="76" fillId="34" borderId="0" xfId="0" applyNumberFormat="1" applyFont="1" applyFill="1" applyBorder="1" applyAlignment="1" applyProtection="1">
      <alignment horizontal="center" vertical="center"/>
      <protection hidden="1"/>
    </xf>
    <xf numFmtId="0" fontId="80" fillId="34" borderId="0" xfId="0" applyNumberFormat="1" applyFont="1" applyFill="1" applyBorder="1" applyAlignment="1" applyProtection="1">
      <alignment vertical="center"/>
      <protection hidden="1"/>
    </xf>
    <xf numFmtId="0" fontId="80" fillId="34" borderId="0" xfId="0" applyNumberFormat="1" applyFont="1" applyFill="1" applyBorder="1" applyAlignment="1" applyProtection="1">
      <alignment horizontal="center" vertical="center"/>
      <protection hidden="1"/>
    </xf>
    <xf numFmtId="0" fontId="67" fillId="35" borderId="0" xfId="0" applyNumberFormat="1" applyFont="1" applyFill="1" applyBorder="1" applyAlignment="1" applyProtection="1">
      <alignment horizontal="center"/>
      <protection locked="0" hidden="1"/>
    </xf>
    <xf numFmtId="0" fontId="1" fillId="0" borderId="10" xfId="37" applyFont="1" applyBorder="1" applyAlignment="1">
      <alignment horizontal="right" vertical="center"/>
    </xf>
    <xf numFmtId="0" fontId="2" fillId="0" borderId="10" xfId="37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14" fontId="0" fillId="0" borderId="0" xfId="0" applyNumberFormat="1" applyFont="1" applyBorder="1" applyAlignment="1" applyProtection="1">
      <alignment horizontal="center" vertical="center"/>
      <protection locked="0"/>
    </xf>
    <xf numFmtId="0" fontId="89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88" fillId="0" borderId="0" xfId="0" applyFont="1" applyBorder="1" applyAlignment="1">
      <alignment horizontal="center" vertical="center"/>
    </xf>
    <xf numFmtId="0" fontId="0" fillId="0" borderId="44" xfId="0" applyBorder="1"/>
    <xf numFmtId="0" fontId="0" fillId="0" borderId="37" xfId="0" applyBorder="1"/>
    <xf numFmtId="0" fontId="0" fillId="0" borderId="44" xfId="0" applyBorder="1" applyAlignment="1">
      <alignment vertical="center"/>
    </xf>
    <xf numFmtId="0" fontId="0" fillId="0" borderId="37" xfId="0" applyBorder="1" applyAlignment="1">
      <alignment vertical="center"/>
    </xf>
    <xf numFmtId="0" fontId="88" fillId="0" borderId="44" xfId="0" applyFont="1" applyBorder="1" applyAlignment="1">
      <alignment horizontal="center" vertical="center"/>
    </xf>
    <xf numFmtId="0" fontId="0" fillId="0" borderId="45" xfId="0" applyBorder="1"/>
    <xf numFmtId="0" fontId="0" fillId="0" borderId="46" xfId="0" applyBorder="1"/>
    <xf numFmtId="0" fontId="0" fillId="0" borderId="0" xfId="0" applyBorder="1" applyAlignment="1" applyProtection="1">
      <alignment horizontal="left" vertical="center"/>
      <protection locked="0" hidden="1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2" fontId="0" fillId="0" borderId="37" xfId="0" applyNumberFormat="1" applyBorder="1" applyAlignment="1">
      <alignment horizontal="left" vertical="center"/>
    </xf>
    <xf numFmtId="14" fontId="0" fillId="0" borderId="37" xfId="0" applyNumberFormat="1" applyBorder="1" applyAlignment="1" applyProtection="1">
      <alignment horizontal="left" vertical="center"/>
      <protection locked="0" hidden="1"/>
    </xf>
    <xf numFmtId="2" fontId="88" fillId="0" borderId="47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center"/>
      <protection hidden="1"/>
    </xf>
    <xf numFmtId="0" fontId="1" fillId="0" borderId="30" xfId="37" applyFont="1" applyBorder="1" applyAlignment="1" applyProtection="1">
      <alignment horizontal="center" vertical="center"/>
      <protection hidden="1"/>
    </xf>
    <xf numFmtId="0" fontId="1" fillId="0" borderId="32" xfId="37" applyFont="1" applyBorder="1" applyAlignment="1" applyProtection="1">
      <alignment horizontal="center" vertical="center"/>
      <protection hidden="1"/>
    </xf>
    <xf numFmtId="0" fontId="34" fillId="0" borderId="32" xfId="37" applyFont="1" applyBorder="1" applyAlignment="1" applyProtection="1">
      <alignment horizontal="right" vertical="center"/>
      <protection hidden="1"/>
    </xf>
    <xf numFmtId="0" fontId="1" fillId="0" borderId="22" xfId="37" applyFont="1" applyBorder="1" applyAlignment="1" applyProtection="1">
      <alignment horizontal="center" vertical="center"/>
      <protection hidden="1"/>
    </xf>
    <xf numFmtId="2" fontId="32" fillId="0" borderId="21" xfId="37" applyNumberFormat="1" applyFont="1" applyBorder="1" applyAlignment="1" applyProtection="1">
      <alignment horizontal="right" vertical="center"/>
      <protection hidden="1"/>
    </xf>
    <xf numFmtId="2" fontId="33" fillId="0" borderId="21" xfId="37" applyNumberFormat="1" applyFont="1" applyBorder="1" applyAlignment="1" applyProtection="1">
      <alignment horizontal="right" vertical="center"/>
      <protection hidden="1"/>
    </xf>
    <xf numFmtId="0" fontId="29" fillId="0" borderId="10" xfId="37" applyFont="1" applyBorder="1" applyAlignment="1" applyProtection="1">
      <alignment horizontal="center" vertical="center"/>
      <protection hidden="1"/>
    </xf>
    <xf numFmtId="2" fontId="36" fillId="25" borderId="10" xfId="37" applyNumberFormat="1" applyFont="1" applyFill="1" applyBorder="1" applyAlignment="1" applyProtection="1">
      <alignment horizontal="center" vertical="center"/>
      <protection hidden="1"/>
    </xf>
    <xf numFmtId="2" fontId="37" fillId="0" borderId="10" xfId="37" applyNumberFormat="1" applyFont="1" applyBorder="1" applyAlignment="1" applyProtection="1">
      <alignment horizontal="center" vertical="center"/>
      <protection hidden="1"/>
    </xf>
    <xf numFmtId="2" fontId="35" fillId="0" borderId="21" xfId="37" applyNumberFormat="1" applyFont="1" applyBorder="1" applyAlignment="1" applyProtection="1">
      <alignment horizontal="right" vertical="center"/>
      <protection hidden="1"/>
    </xf>
    <xf numFmtId="0" fontId="27" fillId="0" borderId="10" xfId="37" applyFont="1" applyBorder="1" applyAlignment="1" applyProtection="1">
      <alignment horizontal="right" vertical="center"/>
      <protection hidden="1"/>
    </xf>
    <xf numFmtId="0" fontId="2" fillId="0" borderId="21" xfId="37" applyFont="1" applyBorder="1" applyAlignment="1" applyProtection="1">
      <alignment vertical="center"/>
      <protection hidden="1"/>
    </xf>
    <xf numFmtId="2" fontId="33" fillId="0" borderId="21" xfId="37" applyNumberFormat="1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3" fillId="0" borderId="10" xfId="37" applyFont="1" applyBorder="1" applyAlignment="1" applyProtection="1">
      <alignment horizontal="center" vertical="center"/>
      <protection hidden="1"/>
    </xf>
    <xf numFmtId="1" fontId="33" fillId="0" borderId="10" xfId="37" applyNumberFormat="1" applyFont="1" applyBorder="1" applyAlignment="1" applyProtection="1">
      <alignment horizontal="center" vertical="center" wrapText="1"/>
      <protection hidden="1"/>
    </xf>
    <xf numFmtId="0" fontId="1" fillId="0" borderId="28" xfId="37" applyFont="1" applyBorder="1" applyAlignment="1" applyProtection="1">
      <alignment horizontal="right" vertical="center"/>
      <protection hidden="1"/>
    </xf>
    <xf numFmtId="2" fontId="33" fillId="0" borderId="29" xfId="37" applyNumberFormat="1" applyFont="1" applyBorder="1" applyAlignment="1" applyProtection="1">
      <alignment horizontal="right" vertical="center"/>
      <protection hidden="1"/>
    </xf>
    <xf numFmtId="0" fontId="30" fillId="0" borderId="0" xfId="37" applyFont="1" applyBorder="1" applyAlignment="1" applyProtection="1">
      <alignment horizontal="right" vertical="center"/>
      <protection hidden="1"/>
    </xf>
    <xf numFmtId="0" fontId="1" fillId="0" borderId="0" xfId="37" applyFont="1" applyBorder="1" applyAlignment="1" applyProtection="1">
      <alignment horizontal="right" vertical="center"/>
      <protection hidden="1"/>
    </xf>
    <xf numFmtId="2" fontId="33" fillId="0" borderId="0" xfId="37" applyNumberFormat="1" applyFont="1" applyBorder="1" applyAlignment="1" applyProtection="1">
      <alignment horizontal="right" vertical="center"/>
      <protection hidden="1"/>
    </xf>
    <xf numFmtId="0" fontId="1" fillId="0" borderId="0" xfId="37" applyFont="1" applyBorder="1" applyProtection="1">
      <protection hidden="1"/>
    </xf>
    <xf numFmtId="0" fontId="28" fillId="0" borderId="0" xfId="37" applyFont="1" applyBorder="1" applyProtection="1">
      <protection hidden="1"/>
    </xf>
    <xf numFmtId="0" fontId="45" fillId="0" borderId="0" xfId="37" applyFont="1" applyBorder="1" applyAlignment="1" applyProtection="1">
      <alignment horizontal="center" vertical="center"/>
      <protection hidden="1"/>
    </xf>
    <xf numFmtId="0" fontId="27" fillId="0" borderId="0" xfId="37" applyFont="1" applyBorder="1" applyAlignment="1" applyProtection="1">
      <alignment horizontal="right"/>
      <protection hidden="1"/>
    </xf>
    <xf numFmtId="0" fontId="28" fillId="0" borderId="0" xfId="37" applyFont="1" applyBorder="1" applyAlignment="1" applyProtection="1">
      <alignment horizontal="right"/>
      <protection hidden="1"/>
    </xf>
    <xf numFmtId="0" fontId="28" fillId="0" borderId="0" xfId="37" applyFont="1" applyProtection="1">
      <protection hidden="1"/>
    </xf>
    <xf numFmtId="0" fontId="0" fillId="0" borderId="0" xfId="0" applyFill="1" applyProtection="1">
      <protection hidden="1"/>
    </xf>
    <xf numFmtId="0" fontId="1" fillId="0" borderId="0" xfId="37" applyFont="1" applyFill="1" applyBorder="1" applyProtection="1">
      <protection hidden="1"/>
    </xf>
    <xf numFmtId="0" fontId="1" fillId="0" borderId="0" xfId="37" applyFont="1" applyFill="1" applyProtection="1">
      <protection hidden="1"/>
    </xf>
    <xf numFmtId="9" fontId="34" fillId="0" borderId="10" xfId="37" applyNumberFormat="1" applyFont="1" applyBorder="1" applyAlignment="1" applyProtection="1">
      <alignment horizontal="center" vertical="center"/>
      <protection hidden="1"/>
    </xf>
    <xf numFmtId="0" fontId="34" fillId="0" borderId="10" xfId="37" applyFont="1" applyBorder="1" applyAlignment="1" applyProtection="1">
      <alignment horizontal="center" vertical="center"/>
      <protection hidden="1"/>
    </xf>
    <xf numFmtId="0" fontId="1" fillId="0" borderId="10" xfId="37" applyFont="1" applyBorder="1" applyAlignment="1" applyProtection="1">
      <alignment horizontal="right" vertical="center"/>
      <protection hidden="1"/>
    </xf>
    <xf numFmtId="0" fontId="2" fillId="0" borderId="10" xfId="37" applyFont="1" applyBorder="1" applyAlignment="1" applyProtection="1">
      <alignment horizontal="center" vertical="center" wrapText="1"/>
      <protection hidden="1"/>
    </xf>
    <xf numFmtId="17" fontId="33" fillId="0" borderId="10" xfId="0" applyNumberFormat="1" applyFont="1" applyBorder="1" applyAlignment="1" applyProtection="1">
      <alignment horizontal="center" vertical="center"/>
    </xf>
    <xf numFmtId="0" fontId="33" fillId="0" borderId="10" xfId="0" applyNumberFormat="1" applyFont="1" applyBorder="1" applyAlignment="1" applyProtection="1">
      <alignment horizontal="center" vertical="center"/>
      <protection locked="0" hidden="1"/>
    </xf>
    <xf numFmtId="0" fontId="32" fillId="0" borderId="10" xfId="0" applyNumberFormat="1" applyFont="1" applyBorder="1" applyAlignment="1" applyProtection="1">
      <alignment horizontal="center" vertical="center"/>
      <protection hidden="1"/>
    </xf>
    <xf numFmtId="2" fontId="33" fillId="0" borderId="10" xfId="0" applyNumberFormat="1" applyFont="1" applyBorder="1" applyAlignment="1" applyProtection="1">
      <alignment horizontal="center" vertical="center"/>
      <protection hidden="1"/>
    </xf>
    <xf numFmtId="2" fontId="32" fillId="0" borderId="10" xfId="0" applyNumberFormat="1" applyFont="1" applyBorder="1" applyAlignment="1" applyProtection="1">
      <alignment horizontal="center" vertical="center"/>
      <protection hidden="1"/>
    </xf>
    <xf numFmtId="2" fontId="33" fillId="0" borderId="10" xfId="0" applyNumberFormat="1" applyFont="1" applyBorder="1" applyAlignment="1" applyProtection="1">
      <alignment horizontal="center" vertical="center"/>
      <protection locked="0" hidden="1"/>
    </xf>
    <xf numFmtId="0" fontId="33" fillId="0" borderId="10" xfId="0" applyNumberFormat="1" applyFont="1" applyBorder="1" applyAlignment="1" applyProtection="1">
      <alignment horizontal="center" vertical="center"/>
      <protection hidden="1"/>
    </xf>
    <xf numFmtId="0" fontId="32" fillId="0" borderId="10" xfId="0" applyNumberFormat="1" applyFont="1" applyBorder="1" applyAlignment="1" applyProtection="1">
      <alignment horizontal="center" vertical="center"/>
      <protection locked="0" hidden="1"/>
    </xf>
    <xf numFmtId="0" fontId="32" fillId="0" borderId="10" xfId="0" applyNumberFormat="1" applyFont="1" applyBorder="1" applyAlignment="1" applyProtection="1">
      <alignment horizontal="center" vertical="center" textRotation="90"/>
    </xf>
    <xf numFmtId="0" fontId="32" fillId="0" borderId="10" xfId="0" applyNumberFormat="1" applyFont="1" applyBorder="1" applyAlignment="1" applyProtection="1">
      <alignment horizontal="center" vertical="center" textRotation="90"/>
      <protection hidden="1"/>
    </xf>
    <xf numFmtId="2" fontId="32" fillId="0" borderId="10" xfId="0" applyNumberFormat="1" applyFont="1" applyBorder="1" applyAlignment="1" applyProtection="1">
      <alignment horizontal="center" vertical="center" textRotation="90"/>
      <protection hidden="1"/>
    </xf>
    <xf numFmtId="17" fontId="43" fillId="0" borderId="10" xfId="0" applyNumberFormat="1" applyFont="1" applyBorder="1" applyAlignment="1" applyProtection="1">
      <alignment horizontal="center" vertical="center" wrapText="1"/>
      <protection locked="0"/>
    </xf>
    <xf numFmtId="17" fontId="43" fillId="0" borderId="10" xfId="0" applyNumberFormat="1" applyFont="1" applyFill="1" applyBorder="1" applyAlignment="1" applyProtection="1">
      <alignment horizontal="center" vertical="center"/>
    </xf>
    <xf numFmtId="17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vertical="top"/>
    </xf>
    <xf numFmtId="0" fontId="5" fillId="0" borderId="15" xfId="0" applyNumberFormat="1" applyFont="1" applyFill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32" borderId="36" xfId="0" applyFont="1" applyFill="1" applyBorder="1" applyAlignment="1" applyProtection="1">
      <alignment horizontal="left" vertical="top" wrapText="1"/>
      <protection locked="0"/>
    </xf>
    <xf numFmtId="2" fontId="65" fillId="27" borderId="1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 applyBorder="1"/>
    <xf numFmtId="9" fontId="0" fillId="0" borderId="0" xfId="0" applyNumberFormat="1"/>
    <xf numFmtId="2" fontId="65" fillId="27" borderId="11" xfId="0" applyNumberFormat="1" applyFont="1" applyFill="1" applyBorder="1" applyAlignment="1">
      <alignment vertical="center"/>
    </xf>
    <xf numFmtId="2" fontId="65" fillId="27" borderId="11" xfId="0" applyNumberFormat="1" applyFont="1" applyFill="1" applyBorder="1" applyAlignment="1">
      <alignment horizontal="left" vertical="center"/>
    </xf>
    <xf numFmtId="0" fontId="105" fillId="32" borderId="10" xfId="0" applyFont="1" applyFill="1" applyBorder="1" applyAlignment="1" applyProtection="1">
      <alignment horizontal="center" vertical="center" wrapText="1"/>
      <protection locked="0"/>
    </xf>
    <xf numFmtId="9" fontId="105" fillId="32" borderId="10" xfId="47" applyFont="1" applyFill="1" applyBorder="1" applyAlignment="1" applyProtection="1">
      <alignment horizontal="center" vertical="center" wrapText="1"/>
      <protection locked="0"/>
    </xf>
    <xf numFmtId="0" fontId="105" fillId="32" borderId="10" xfId="0" applyFont="1" applyFill="1" applyBorder="1" applyAlignment="1" applyProtection="1">
      <alignment horizontal="center" vertical="center"/>
      <protection locked="0"/>
    </xf>
    <xf numFmtId="0" fontId="77" fillId="32" borderId="10" xfId="0" applyFont="1" applyFill="1" applyBorder="1" applyAlignment="1" applyProtection="1">
      <alignment horizontal="left" vertical="center" wrapText="1"/>
      <protection locked="0"/>
    </xf>
    <xf numFmtId="0" fontId="106" fillId="32" borderId="10" xfId="0" applyFont="1" applyFill="1" applyBorder="1" applyAlignment="1" applyProtection="1">
      <alignment horizontal="left" vertical="center" wrapText="1"/>
      <protection locked="0"/>
    </xf>
    <xf numFmtId="0" fontId="106" fillId="32" borderId="10" xfId="0" applyFont="1" applyFill="1" applyBorder="1" applyAlignment="1" applyProtection="1">
      <alignment vertical="center" wrapText="1"/>
      <protection locked="0"/>
    </xf>
    <xf numFmtId="0" fontId="106" fillId="32" borderId="10" xfId="0" applyFont="1" applyFill="1" applyBorder="1" applyAlignment="1" applyProtection="1">
      <alignment horizontal="center" vertical="center" wrapText="1"/>
      <protection locked="0"/>
    </xf>
    <xf numFmtId="0" fontId="106" fillId="32" borderId="10" xfId="0" applyFont="1" applyFill="1" applyBorder="1" applyAlignment="1" applyProtection="1">
      <alignment horizontal="left" vertical="top" wrapText="1"/>
      <protection locked="0"/>
    </xf>
    <xf numFmtId="0" fontId="106" fillId="32" borderId="10" xfId="0" applyFont="1" applyFill="1" applyBorder="1" applyAlignment="1" applyProtection="1">
      <alignment horizontal="center" vertical="top" wrapText="1"/>
      <protection locked="0"/>
    </xf>
    <xf numFmtId="0" fontId="98" fillId="34" borderId="10" xfId="0" applyNumberFormat="1" applyFont="1" applyFill="1" applyBorder="1" applyAlignment="1" applyProtection="1">
      <alignment horizontal="center" vertical="top"/>
      <protection hidden="1"/>
    </xf>
    <xf numFmtId="0" fontId="91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44" fillId="0" borderId="10" xfId="0" applyNumberFormat="1" applyFont="1" applyFill="1" applyBorder="1" applyAlignment="1" applyProtection="1">
      <alignment horizontal="center" wrapText="1"/>
      <protection hidden="1"/>
    </xf>
    <xf numFmtId="0" fontId="44" fillId="0" borderId="10" xfId="0" applyNumberFormat="1" applyFont="1" applyFill="1" applyBorder="1" applyAlignment="1" applyProtection="1">
      <alignment horizontal="center" textRotation="90" wrapText="1"/>
      <protection hidden="1"/>
    </xf>
    <xf numFmtId="0" fontId="47" fillId="0" borderId="10" xfId="0" applyNumberFormat="1" applyFont="1" applyFill="1" applyBorder="1" applyAlignment="1" applyProtection="1">
      <alignment horizontal="center" textRotation="90" wrapText="1"/>
      <protection hidden="1"/>
    </xf>
    <xf numFmtId="0" fontId="4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09" fillId="0" borderId="0" xfId="0" applyNumberFormat="1" applyFont="1" applyFill="1" applyBorder="1" applyAlignment="1">
      <alignment vertical="center"/>
    </xf>
    <xf numFmtId="0" fontId="103" fillId="40" borderId="10" xfId="0" applyFont="1" applyFill="1" applyBorder="1" applyAlignment="1" applyProtection="1">
      <alignment horizontal="center" vertical="center" wrapText="1"/>
      <protection hidden="1"/>
    </xf>
    <xf numFmtId="0" fontId="101" fillId="32" borderId="10" xfId="0" applyFont="1" applyFill="1" applyBorder="1" applyAlignment="1" applyProtection="1">
      <alignment horizontal="center" vertical="top" wrapText="1"/>
    </xf>
    <xf numFmtId="0" fontId="0" fillId="34" borderId="0" xfId="0" applyFill="1"/>
    <xf numFmtId="0" fontId="0" fillId="34" borderId="0" xfId="0" applyFill="1" applyAlignment="1"/>
    <xf numFmtId="0" fontId="1" fillId="0" borderId="0" xfId="0" applyFont="1" applyAlignment="1">
      <alignment vertical="top"/>
    </xf>
    <xf numFmtId="0" fontId="73" fillId="0" borderId="0" xfId="0" applyFont="1" applyAlignment="1">
      <alignment vertical="top"/>
    </xf>
    <xf numFmtId="0" fontId="0" fillId="34" borderId="0" xfId="0" applyFill="1" applyAlignment="1">
      <alignment horizontal="center"/>
    </xf>
    <xf numFmtId="0" fontId="110" fillId="42" borderId="0" xfId="0" applyFont="1" applyFill="1" applyAlignment="1">
      <alignment horizontal="center" vertical="center"/>
    </xf>
    <xf numFmtId="0" fontId="82" fillId="3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11" fillId="34" borderId="0" xfId="0" applyFont="1" applyFill="1" applyAlignment="1">
      <alignment horizontal="center" vertical="center"/>
    </xf>
    <xf numFmtId="0" fontId="112" fillId="34" borderId="0" xfId="0" applyFont="1" applyFill="1" applyAlignment="1">
      <alignment horizontal="center" vertical="center"/>
    </xf>
    <xf numFmtId="0" fontId="113" fillId="41" borderId="12" xfId="0" applyFont="1" applyFill="1" applyBorder="1" applyAlignment="1">
      <alignment horizontal="center" vertical="top" wrapText="1"/>
    </xf>
    <xf numFmtId="0" fontId="113" fillId="41" borderId="13" xfId="0" applyFont="1" applyFill="1" applyBorder="1" applyAlignment="1">
      <alignment horizontal="center" vertical="top" wrapText="1"/>
    </xf>
    <xf numFmtId="0" fontId="107" fillId="34" borderId="12" xfId="0" applyFont="1" applyFill="1" applyBorder="1" applyAlignment="1" applyProtection="1">
      <alignment horizontal="center" vertical="center" wrapText="1"/>
      <protection hidden="1"/>
    </xf>
    <xf numFmtId="0" fontId="107" fillId="34" borderId="14" xfId="0" applyFont="1" applyFill="1" applyBorder="1" applyAlignment="1" applyProtection="1">
      <alignment horizontal="center" vertical="center" wrapText="1"/>
      <protection hidden="1"/>
    </xf>
    <xf numFmtId="0" fontId="103" fillId="40" borderId="12" xfId="0" applyFont="1" applyFill="1" applyBorder="1" applyAlignment="1" applyProtection="1">
      <alignment horizontal="center" vertical="center" wrapText="1"/>
      <protection hidden="1"/>
    </xf>
    <xf numFmtId="0" fontId="103" fillId="40" borderId="14" xfId="0" applyFont="1" applyFill="1" applyBorder="1" applyAlignment="1" applyProtection="1">
      <alignment horizontal="center" vertical="center" wrapText="1"/>
      <protection hidden="1"/>
    </xf>
    <xf numFmtId="0" fontId="96" fillId="38" borderId="12" xfId="0" applyFont="1" applyFill="1" applyBorder="1" applyAlignment="1" applyProtection="1">
      <alignment horizontal="center" vertical="center" wrapText="1"/>
      <protection locked="0" hidden="1"/>
    </xf>
    <xf numFmtId="0" fontId="96" fillId="38" borderId="13" xfId="0" applyFont="1" applyFill="1" applyBorder="1" applyAlignment="1" applyProtection="1">
      <alignment horizontal="center" vertical="center" wrapText="1"/>
      <protection locked="0" hidden="1"/>
    </xf>
    <xf numFmtId="0" fontId="103" fillId="40" borderId="40" xfId="0" applyFont="1" applyFill="1" applyBorder="1" applyAlignment="1" applyProtection="1">
      <alignment horizontal="center" vertical="center" wrapText="1"/>
      <protection hidden="1"/>
    </xf>
    <xf numFmtId="0" fontId="103" fillId="40" borderId="15" xfId="0" applyFont="1" applyFill="1" applyBorder="1" applyAlignment="1" applyProtection="1">
      <alignment horizontal="center" vertical="center" wrapText="1"/>
      <protection hidden="1"/>
    </xf>
    <xf numFmtId="0" fontId="104" fillId="40" borderId="40" xfId="0" applyFont="1" applyFill="1" applyBorder="1" applyAlignment="1" applyProtection="1">
      <alignment horizontal="center" vertical="center" wrapText="1"/>
      <protection hidden="1"/>
    </xf>
    <xf numFmtId="0" fontId="104" fillId="40" borderId="15" xfId="0" applyFont="1" applyFill="1" applyBorder="1" applyAlignment="1" applyProtection="1">
      <alignment horizontal="center" vertical="center" wrapText="1"/>
      <protection hidden="1"/>
    </xf>
    <xf numFmtId="0" fontId="102" fillId="39" borderId="10" xfId="0" applyFont="1" applyFill="1" applyBorder="1" applyAlignment="1" applyProtection="1">
      <alignment horizontal="center" vertical="center" wrapText="1"/>
      <protection locked="0" hidden="1"/>
    </xf>
    <xf numFmtId="0" fontId="98" fillId="37" borderId="12" xfId="46" applyNumberFormat="1" applyFont="1" applyFill="1" applyBorder="1" applyAlignment="1" applyProtection="1">
      <alignment horizontal="center" vertical="center"/>
      <protection hidden="1"/>
    </xf>
    <xf numFmtId="0" fontId="108" fillId="0" borderId="13" xfId="0" applyFont="1" applyBorder="1" applyProtection="1">
      <protection hidden="1"/>
    </xf>
    <xf numFmtId="0" fontId="108" fillId="0" borderId="14" xfId="0" applyFont="1" applyBorder="1" applyProtection="1">
      <protection hidden="1"/>
    </xf>
    <xf numFmtId="0" fontId="78" fillId="37" borderId="40" xfId="0" applyNumberFormat="1" applyFont="1" applyFill="1" applyBorder="1" applyAlignment="1" applyProtection="1">
      <alignment horizontal="center" vertical="top"/>
      <protection hidden="1"/>
    </xf>
    <xf numFmtId="0" fontId="78" fillId="37" borderId="15" xfId="0" applyNumberFormat="1" applyFont="1" applyFill="1" applyBorder="1" applyAlignment="1" applyProtection="1">
      <alignment horizontal="center" vertical="top"/>
      <protection hidden="1"/>
    </xf>
    <xf numFmtId="0" fontId="78" fillId="37" borderId="12" xfId="0" applyNumberFormat="1" applyFont="1" applyFill="1" applyBorder="1" applyAlignment="1" applyProtection="1">
      <alignment horizontal="center" vertical="top"/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78" fillId="37" borderId="14" xfId="0" applyNumberFormat="1" applyFont="1" applyFill="1" applyBorder="1" applyAlignment="1" applyProtection="1">
      <alignment horizontal="center" vertical="top"/>
      <protection hidden="1"/>
    </xf>
    <xf numFmtId="0" fontId="78" fillId="37" borderId="10" xfId="0" applyNumberFormat="1" applyFont="1" applyFill="1" applyBorder="1" applyAlignment="1" applyProtection="1">
      <alignment horizontal="left" vertical="top" wrapText="1"/>
      <protection hidden="1"/>
    </xf>
    <xf numFmtId="0" fontId="90" fillId="37" borderId="10" xfId="0" applyFont="1" applyFill="1" applyBorder="1" applyProtection="1">
      <protection hidden="1"/>
    </xf>
    <xf numFmtId="0" fontId="76" fillId="31" borderId="10" xfId="0" applyNumberFormat="1" applyFont="1" applyFill="1" applyBorder="1" applyAlignment="1" applyProtection="1">
      <alignment horizontal="center" vertical="center"/>
      <protection locked="0" hidden="1"/>
    </xf>
    <xf numFmtId="0" fontId="63" fillId="35" borderId="0" xfId="0" applyNumberFormat="1" applyFont="1" applyFill="1" applyBorder="1" applyAlignment="1" applyProtection="1">
      <alignment vertical="center"/>
      <protection hidden="1"/>
    </xf>
    <xf numFmtId="0" fontId="90" fillId="35" borderId="0" xfId="0" applyFont="1" applyFill="1" applyAlignment="1" applyProtection="1">
      <protection hidden="1"/>
    </xf>
    <xf numFmtId="0" fontId="90" fillId="35" borderId="35" xfId="0" applyFont="1" applyFill="1" applyBorder="1" applyAlignment="1" applyProtection="1">
      <protection hidden="1"/>
    </xf>
    <xf numFmtId="0" fontId="65" fillId="35" borderId="12" xfId="0" applyNumberFormat="1" applyFont="1" applyFill="1" applyBorder="1" applyAlignment="1" applyProtection="1">
      <alignment horizontal="center" vertical="center"/>
      <protection locked="0" hidden="1"/>
    </xf>
    <xf numFmtId="0" fontId="65" fillId="35" borderId="14" xfId="0" applyNumberFormat="1" applyFont="1" applyFill="1" applyBorder="1" applyAlignment="1" applyProtection="1">
      <alignment horizontal="center" vertical="center"/>
      <protection locked="0" hidden="1"/>
    </xf>
    <xf numFmtId="0" fontId="67" fillId="35" borderId="10" xfId="0" applyNumberFormat="1" applyFont="1" applyFill="1" applyBorder="1" applyAlignment="1" applyProtection="1">
      <alignment horizontal="center"/>
      <protection locked="0" hidden="1"/>
    </xf>
    <xf numFmtId="0" fontId="63" fillId="35" borderId="36" xfId="0" applyNumberFormat="1" applyFont="1" applyFill="1" applyBorder="1" applyAlignment="1" applyProtection="1">
      <alignment horizontal="left" vertical="center" indent="1"/>
      <protection hidden="1"/>
    </xf>
    <xf numFmtId="0" fontId="63" fillId="35" borderId="0" xfId="0" applyNumberFormat="1" applyFont="1" applyFill="1" applyBorder="1" applyAlignment="1" applyProtection="1">
      <alignment horizontal="left" vertical="center" indent="1"/>
      <protection hidden="1"/>
    </xf>
    <xf numFmtId="0" fontId="63" fillId="35" borderId="35" xfId="0" applyNumberFormat="1" applyFont="1" applyFill="1" applyBorder="1" applyAlignment="1" applyProtection="1">
      <alignment horizontal="left" vertical="center" indent="1"/>
      <protection hidden="1"/>
    </xf>
    <xf numFmtId="0" fontId="76" fillId="35" borderId="0" xfId="0" applyNumberFormat="1" applyFont="1" applyFill="1" applyBorder="1" applyAlignment="1" applyProtection="1">
      <alignment horizontal="left" vertical="center"/>
      <protection hidden="1"/>
    </xf>
    <xf numFmtId="0" fontId="65" fillId="35" borderId="10" xfId="0" applyNumberFormat="1" applyFont="1" applyFill="1" applyBorder="1" applyAlignment="1" applyProtection="1">
      <alignment horizontal="center" vertical="center"/>
      <protection locked="0" hidden="1"/>
    </xf>
    <xf numFmtId="0" fontId="100" fillId="0" borderId="13" xfId="0" applyFont="1" applyBorder="1" applyAlignment="1" applyProtection="1">
      <alignment horizontal="center" vertical="center"/>
      <protection hidden="1"/>
    </xf>
    <xf numFmtId="0" fontId="100" fillId="0" borderId="14" xfId="0" applyFont="1" applyBorder="1" applyAlignment="1" applyProtection="1">
      <alignment horizontal="center" vertical="center"/>
      <protection hidden="1"/>
    </xf>
    <xf numFmtId="0" fontId="91" fillId="0" borderId="13" xfId="0" applyNumberFormat="1" applyFont="1" applyFill="1" applyBorder="1" applyAlignment="1" applyProtection="1">
      <alignment horizontal="center" vertical="center"/>
      <protection hidden="1"/>
    </xf>
    <xf numFmtId="0" fontId="91" fillId="0" borderId="14" xfId="0" applyNumberFormat="1" applyFont="1" applyFill="1" applyBorder="1" applyAlignment="1" applyProtection="1">
      <alignment horizontal="center" vertical="center"/>
      <protection hidden="1"/>
    </xf>
    <xf numFmtId="0" fontId="56" fillId="0" borderId="0" xfId="0" applyNumberFormat="1" applyFont="1" applyFill="1" applyBorder="1" applyAlignment="1">
      <alignment horizontal="center" vertical="top"/>
    </xf>
    <xf numFmtId="0" fontId="65" fillId="35" borderId="40" xfId="0" applyNumberFormat="1" applyFont="1" applyFill="1" applyBorder="1" applyAlignment="1" applyProtection="1">
      <alignment horizontal="center" vertical="center"/>
      <protection locked="0" hidden="1"/>
    </xf>
    <xf numFmtId="0" fontId="63" fillId="35" borderId="0" xfId="0" applyNumberFormat="1" applyFont="1" applyFill="1" applyBorder="1" applyAlignment="1" applyProtection="1">
      <alignment horizontal="center" vertical="center"/>
      <protection hidden="1"/>
    </xf>
    <xf numFmtId="0" fontId="84" fillId="36" borderId="10" xfId="0" applyFont="1" applyFill="1" applyBorder="1" applyAlignment="1" applyProtection="1">
      <alignment horizontal="center" vertical="center"/>
      <protection hidden="1"/>
    </xf>
    <xf numFmtId="0" fontId="84" fillId="36" borderId="40" xfId="0" applyFont="1" applyFill="1" applyBorder="1" applyAlignment="1" applyProtection="1">
      <alignment horizontal="center" vertical="center"/>
      <protection hidden="1"/>
    </xf>
    <xf numFmtId="0" fontId="82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76" fillId="31" borderId="12" xfId="0" applyNumberFormat="1" applyFont="1" applyFill="1" applyBorder="1" applyAlignment="1" applyProtection="1">
      <alignment horizontal="center" vertical="center"/>
      <protection locked="0" hidden="1"/>
    </xf>
    <xf numFmtId="0" fontId="76" fillId="31" borderId="13" xfId="0" applyNumberFormat="1" applyFont="1" applyFill="1" applyBorder="1" applyAlignment="1" applyProtection="1">
      <alignment horizontal="center" vertical="center"/>
      <protection locked="0" hidden="1"/>
    </xf>
    <xf numFmtId="0" fontId="76" fillId="31" borderId="14" xfId="0" applyNumberFormat="1" applyFont="1" applyFill="1" applyBorder="1" applyAlignment="1" applyProtection="1">
      <alignment horizontal="center" vertical="center"/>
      <protection locked="0" hidden="1"/>
    </xf>
    <xf numFmtId="0" fontId="92" fillId="35" borderId="0" xfId="0" applyNumberFormat="1" applyFont="1" applyFill="1" applyBorder="1" applyAlignment="1" applyProtection="1">
      <alignment horizontal="left" vertical="top"/>
      <protection hidden="1"/>
    </xf>
    <xf numFmtId="0" fontId="76" fillId="35" borderId="0" xfId="0" applyNumberFormat="1" applyFont="1" applyFill="1" applyBorder="1" applyAlignment="1" applyProtection="1">
      <alignment horizontal="center" vertical="center"/>
      <protection hidden="1"/>
    </xf>
    <xf numFmtId="0" fontId="75" fillId="33" borderId="0" xfId="0" applyFont="1" applyFill="1" applyAlignment="1">
      <alignment horizontal="center" vertical="center"/>
    </xf>
    <xf numFmtId="0" fontId="74" fillId="33" borderId="0" xfId="0" applyFont="1" applyFill="1" applyAlignment="1">
      <alignment horizontal="center" vertical="center"/>
    </xf>
    <xf numFmtId="2" fontId="72" fillId="31" borderId="0" xfId="0" applyNumberFormat="1" applyFont="1" applyFill="1" applyBorder="1" applyAlignment="1">
      <alignment horizontal="center" vertical="center"/>
    </xf>
    <xf numFmtId="1" fontId="83" fillId="30" borderId="0" xfId="0" applyNumberFormat="1" applyFont="1" applyFill="1" applyBorder="1" applyAlignment="1">
      <alignment horizontal="center" vertical="center" wrapText="1"/>
    </xf>
    <xf numFmtId="1" fontId="70" fillId="29" borderId="0" xfId="0" applyNumberFormat="1" applyFont="1" applyFill="1" applyBorder="1" applyAlignment="1">
      <alignment horizontal="center" vertical="center" wrapText="1"/>
    </xf>
    <xf numFmtId="2" fontId="9" fillId="24" borderId="0" xfId="0" applyNumberFormat="1" applyFont="1" applyFill="1" applyBorder="1" applyAlignment="1">
      <alignment horizontal="right" indent="1"/>
    </xf>
    <xf numFmtId="2" fontId="9" fillId="24" borderId="17" xfId="0" applyNumberFormat="1" applyFont="1" applyFill="1" applyBorder="1" applyAlignment="1">
      <alignment horizontal="right" indent="1"/>
    </xf>
    <xf numFmtId="2" fontId="71" fillId="29" borderId="0" xfId="0" applyNumberFormat="1" applyFont="1" applyFill="1" applyBorder="1" applyAlignment="1">
      <alignment horizontal="center" vertical="center"/>
    </xf>
    <xf numFmtId="9" fontId="34" fillId="0" borderId="10" xfId="37" applyNumberFormat="1" applyFont="1" applyBorder="1" applyAlignment="1" applyProtection="1">
      <alignment horizontal="center" vertical="center"/>
      <protection hidden="1"/>
    </xf>
    <xf numFmtId="0" fontId="34" fillId="0" borderId="10" xfId="37" applyFont="1" applyBorder="1" applyAlignment="1" applyProtection="1">
      <alignment horizontal="center" vertical="center"/>
      <protection hidden="1"/>
    </xf>
    <xf numFmtId="0" fontId="1" fillId="0" borderId="10" xfId="37" applyFont="1" applyBorder="1" applyAlignment="1" applyProtection="1">
      <alignment horizontal="left" vertical="center"/>
      <protection hidden="1"/>
    </xf>
    <xf numFmtId="0" fontId="2" fillId="0" borderId="10" xfId="37" applyFont="1" applyBorder="1" applyAlignment="1" applyProtection="1">
      <alignment horizontal="left" vertical="center"/>
      <protection hidden="1"/>
    </xf>
    <xf numFmtId="0" fontId="34" fillId="0" borderId="12" xfId="37" applyFont="1" applyBorder="1" applyAlignment="1" applyProtection="1">
      <alignment horizontal="center" vertical="center"/>
      <protection hidden="1"/>
    </xf>
    <xf numFmtId="0" fontId="34" fillId="0" borderId="13" xfId="37" applyFont="1" applyBorder="1" applyAlignment="1" applyProtection="1">
      <alignment horizontal="center" vertical="center"/>
      <protection hidden="1"/>
    </xf>
    <xf numFmtId="0" fontId="34" fillId="0" borderId="14" xfId="37" applyFont="1" applyBorder="1" applyAlignment="1" applyProtection="1">
      <alignment horizontal="center" vertical="center"/>
      <protection hidden="1"/>
    </xf>
    <xf numFmtId="0" fontId="6" fillId="0" borderId="12" xfId="37" applyFont="1" applyBorder="1" applyAlignment="1" applyProtection="1">
      <alignment horizontal="left" vertical="center" wrapText="1"/>
      <protection hidden="1"/>
    </xf>
    <xf numFmtId="0" fontId="6" fillId="0" borderId="13" xfId="37" applyFont="1" applyBorder="1" applyAlignment="1" applyProtection="1">
      <alignment horizontal="left" vertical="center" wrapText="1"/>
      <protection hidden="1"/>
    </xf>
    <xf numFmtId="0" fontId="6" fillId="0" borderId="14" xfId="37" applyFont="1" applyBorder="1" applyAlignment="1" applyProtection="1">
      <alignment horizontal="left" vertical="center" wrapText="1"/>
      <protection hidden="1"/>
    </xf>
    <xf numFmtId="0" fontId="1" fillId="0" borderId="10" xfId="37" applyFont="1" applyBorder="1" applyAlignment="1" applyProtection="1">
      <alignment horizontal="right" vertical="center"/>
      <protection hidden="1"/>
    </xf>
    <xf numFmtId="0" fontId="1" fillId="0" borderId="12" xfId="37" applyFont="1" applyBorder="1" applyAlignment="1" applyProtection="1">
      <alignment horizontal="left" vertical="center"/>
      <protection hidden="1"/>
    </xf>
    <xf numFmtId="0" fontId="1" fillId="0" borderId="13" xfId="37" applyFont="1" applyBorder="1" applyAlignment="1" applyProtection="1">
      <alignment horizontal="left" vertical="center"/>
      <protection hidden="1"/>
    </xf>
    <xf numFmtId="0" fontId="1" fillId="0" borderId="14" xfId="37" applyFont="1" applyBorder="1" applyAlignment="1" applyProtection="1">
      <alignment horizontal="left" vertical="center"/>
      <protection hidden="1"/>
    </xf>
    <xf numFmtId="0" fontId="33" fillId="0" borderId="12" xfId="37" applyFont="1" applyBorder="1" applyAlignment="1" applyProtection="1">
      <alignment horizontal="left" vertical="center"/>
      <protection hidden="1"/>
    </xf>
    <xf numFmtId="0" fontId="33" fillId="0" borderId="13" xfId="37" applyFont="1" applyBorder="1" applyAlignment="1" applyProtection="1">
      <alignment horizontal="left" vertical="center"/>
      <protection hidden="1"/>
    </xf>
    <xf numFmtId="0" fontId="33" fillId="0" borderId="14" xfId="37" applyFont="1" applyBorder="1" applyAlignment="1" applyProtection="1">
      <alignment horizontal="left" vertical="center"/>
      <protection hidden="1"/>
    </xf>
    <xf numFmtId="0" fontId="1" fillId="0" borderId="12" xfId="37" applyFont="1" applyFill="1" applyBorder="1" applyAlignment="1" applyProtection="1">
      <alignment horizontal="center" vertical="center"/>
      <protection hidden="1"/>
    </xf>
    <xf numFmtId="0" fontId="1" fillId="0" borderId="13" xfId="37" applyFont="1" applyFill="1" applyBorder="1" applyAlignment="1" applyProtection="1">
      <alignment horizontal="center" vertical="center"/>
      <protection hidden="1"/>
    </xf>
    <xf numFmtId="0" fontId="1" fillId="0" borderId="14" xfId="37" applyFont="1" applyFill="1" applyBorder="1" applyAlignment="1" applyProtection="1">
      <alignment horizontal="center" vertical="center"/>
      <protection hidden="1"/>
    </xf>
    <xf numFmtId="0" fontId="1" fillId="0" borderId="23" xfId="37" applyFont="1" applyBorder="1" applyAlignment="1" applyProtection="1">
      <alignment horizontal="center" vertical="top"/>
      <protection hidden="1"/>
    </xf>
    <xf numFmtId="0" fontId="1" fillId="0" borderId="24" xfId="37" applyFont="1" applyBorder="1" applyAlignment="1" applyProtection="1">
      <alignment horizontal="center" vertical="top"/>
      <protection hidden="1"/>
    </xf>
    <xf numFmtId="0" fontId="1" fillId="0" borderId="25" xfId="37" applyFont="1" applyBorder="1" applyAlignment="1" applyProtection="1">
      <alignment horizontal="center" vertical="top"/>
      <protection hidden="1"/>
    </xf>
    <xf numFmtId="0" fontId="2" fillId="0" borderId="21" xfId="37" applyFont="1" applyBorder="1" applyAlignment="1" applyProtection="1">
      <alignment horizontal="left" vertical="center"/>
      <protection hidden="1"/>
    </xf>
    <xf numFmtId="0" fontId="1" fillId="0" borderId="12" xfId="37" applyFont="1" applyBorder="1" applyAlignment="1" applyProtection="1">
      <alignment horizontal="left" vertical="top"/>
      <protection hidden="1"/>
    </xf>
    <xf numFmtId="0" fontId="1" fillId="0" borderId="13" xfId="37" applyFont="1" applyBorder="1" applyAlignment="1" applyProtection="1">
      <alignment horizontal="left" vertical="top"/>
      <protection hidden="1"/>
    </xf>
    <xf numFmtId="0" fontId="1" fillId="0" borderId="14" xfId="37" applyFont="1" applyBorder="1" applyAlignment="1" applyProtection="1">
      <alignment horizontal="left" vertical="top"/>
      <protection hidden="1"/>
    </xf>
    <xf numFmtId="0" fontId="42" fillId="0" borderId="0" xfId="37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 applyProtection="1">
      <alignment horizontal="left" vertical="center"/>
      <protection hidden="1"/>
    </xf>
    <xf numFmtId="2" fontId="2" fillId="0" borderId="13" xfId="0" applyNumberFormat="1" applyFont="1" applyBorder="1" applyAlignment="1" applyProtection="1">
      <alignment horizontal="left" vertical="center"/>
      <protection hidden="1"/>
    </xf>
    <xf numFmtId="2" fontId="2" fillId="0" borderId="14" xfId="0" applyNumberFormat="1" applyFont="1" applyBorder="1" applyAlignment="1" applyProtection="1">
      <alignment horizontal="left" vertical="center"/>
      <protection hidden="1"/>
    </xf>
    <xf numFmtId="2" fontId="2" fillId="0" borderId="10" xfId="0" applyNumberFormat="1" applyFont="1" applyBorder="1" applyAlignment="1" applyProtection="1">
      <alignment horizontal="left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1" fillId="0" borderId="21" xfId="37" applyFont="1" applyBorder="1" applyAlignment="1" applyProtection="1">
      <alignment horizontal="left" vertical="center"/>
      <protection hidden="1"/>
    </xf>
    <xf numFmtId="0" fontId="27" fillId="0" borderId="10" xfId="37" applyFont="1" applyBorder="1" applyAlignment="1" applyProtection="1">
      <alignment horizontal="center" vertical="center"/>
      <protection hidden="1"/>
    </xf>
    <xf numFmtId="0" fontId="27" fillId="0" borderId="12" xfId="37" applyFont="1" applyBorder="1" applyAlignment="1" applyProtection="1">
      <alignment horizontal="center" vertical="center"/>
      <protection hidden="1"/>
    </xf>
    <xf numFmtId="0" fontId="27" fillId="0" borderId="13" xfId="37" applyFont="1" applyBorder="1" applyAlignment="1" applyProtection="1">
      <alignment horizontal="center" vertical="center"/>
      <protection hidden="1"/>
    </xf>
    <xf numFmtId="0" fontId="27" fillId="0" borderId="14" xfId="37" applyFont="1" applyBorder="1" applyAlignment="1" applyProtection="1">
      <alignment horizontal="center" vertical="center"/>
      <protection hidden="1"/>
    </xf>
    <xf numFmtId="0" fontId="5" fillId="0" borderId="12" xfId="37" applyFont="1" applyBorder="1" applyAlignment="1" applyProtection="1">
      <alignment horizontal="center" vertical="center"/>
      <protection hidden="1"/>
    </xf>
    <xf numFmtId="0" fontId="0" fillId="0" borderId="13" xfId="37" applyFont="1" applyBorder="1" applyAlignment="1" applyProtection="1">
      <alignment horizontal="center" vertical="center"/>
      <protection hidden="1"/>
    </xf>
    <xf numFmtId="0" fontId="0" fillId="0" borderId="14" xfId="37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left" vertical="center"/>
      <protection hidden="1"/>
    </xf>
    <xf numFmtId="2" fontId="1" fillId="0" borderId="13" xfId="0" applyNumberFormat="1" applyFont="1" applyBorder="1" applyAlignment="1" applyProtection="1">
      <alignment horizontal="left" vertical="center"/>
      <protection hidden="1"/>
    </xf>
    <xf numFmtId="2" fontId="1" fillId="0" borderId="14" xfId="0" applyNumberFormat="1" applyFont="1" applyBorder="1" applyAlignment="1" applyProtection="1">
      <alignment horizontal="left" vertical="center"/>
      <protection hidden="1"/>
    </xf>
    <xf numFmtId="0" fontId="55" fillId="0" borderId="0" xfId="37" applyFont="1" applyFill="1" applyAlignment="1" applyProtection="1">
      <alignment horizontal="center" vertical="top" wrapText="1"/>
      <protection hidden="1"/>
    </xf>
    <xf numFmtId="0" fontId="2" fillId="0" borderId="12" xfId="37" applyFont="1" applyBorder="1" applyAlignment="1" applyProtection="1">
      <alignment horizontal="center" vertical="center" wrapText="1"/>
      <protection hidden="1"/>
    </xf>
    <xf numFmtId="0" fontId="2" fillId="0" borderId="26" xfId="37" applyFont="1" applyBorder="1" applyAlignment="1" applyProtection="1">
      <alignment horizontal="center" vertical="center" wrapText="1"/>
      <protection hidden="1"/>
    </xf>
    <xf numFmtId="0" fontId="33" fillId="0" borderId="10" xfId="37" applyFont="1" applyBorder="1" applyAlignment="1" applyProtection="1">
      <alignment horizontal="center" vertical="center" wrapText="1"/>
      <protection hidden="1"/>
    </xf>
    <xf numFmtId="2" fontId="33" fillId="0" borderId="12" xfId="37" applyNumberFormat="1" applyFont="1" applyBorder="1" applyAlignment="1" applyProtection="1">
      <alignment horizontal="right" vertical="center" wrapText="1"/>
      <protection hidden="1"/>
    </xf>
    <xf numFmtId="2" fontId="33" fillId="0" borderId="26" xfId="37" applyNumberFormat="1" applyFont="1" applyBorder="1" applyAlignment="1" applyProtection="1">
      <alignment horizontal="right" vertical="center" wrapText="1"/>
      <protection hidden="1"/>
    </xf>
    <xf numFmtId="0" fontId="30" fillId="0" borderId="27" xfId="37" applyFont="1" applyBorder="1" applyAlignment="1" applyProtection="1">
      <alignment horizontal="right" vertical="center"/>
      <protection hidden="1"/>
    </xf>
    <xf numFmtId="0" fontId="30" fillId="0" borderId="28" xfId="37" applyFont="1" applyBorder="1" applyAlignment="1" applyProtection="1">
      <alignment horizontal="right" vertical="center"/>
      <protection hidden="1"/>
    </xf>
    <xf numFmtId="0" fontId="2" fillId="0" borderId="10" xfId="37" applyFont="1" applyBorder="1" applyAlignment="1" applyProtection="1">
      <alignment horizontal="center" vertical="center" wrapText="1"/>
      <protection hidden="1"/>
    </xf>
    <xf numFmtId="0" fontId="2" fillId="0" borderId="14" xfId="37" applyFont="1" applyBorder="1" applyAlignment="1" applyProtection="1">
      <alignment horizontal="center" vertical="center" wrapText="1"/>
      <protection hidden="1"/>
    </xf>
    <xf numFmtId="0" fontId="2" fillId="0" borderId="17" xfId="37" applyFont="1" applyBorder="1" applyAlignment="1" applyProtection="1">
      <alignment horizontal="center" vertical="center" wrapText="1"/>
      <protection hidden="1"/>
    </xf>
    <xf numFmtId="0" fontId="2" fillId="0" borderId="19" xfId="37" applyFont="1" applyBorder="1" applyAlignment="1" applyProtection="1">
      <alignment horizontal="center" vertical="center" wrapText="1"/>
      <protection hidden="1"/>
    </xf>
    <xf numFmtId="0" fontId="2" fillId="0" borderId="11" xfId="37" applyFont="1" applyBorder="1" applyAlignment="1" applyProtection="1">
      <alignment horizontal="center" vertical="center" wrapText="1"/>
      <protection hidden="1"/>
    </xf>
    <xf numFmtId="0" fontId="2" fillId="0" borderId="20" xfId="37" applyFont="1" applyBorder="1" applyAlignment="1" applyProtection="1">
      <alignment horizontal="center" vertical="center" wrapText="1"/>
      <protection hidden="1"/>
    </xf>
    <xf numFmtId="0" fontId="6" fillId="0" borderId="10" xfId="37" applyFont="1" applyBorder="1" applyAlignment="1" applyProtection="1">
      <alignment horizontal="left" vertical="center"/>
      <protection hidden="1"/>
    </xf>
    <xf numFmtId="0" fontId="6" fillId="0" borderId="21" xfId="37" applyFont="1" applyBorder="1" applyAlignment="1" applyProtection="1">
      <alignment horizontal="left" vertical="center"/>
      <protection hidden="1"/>
    </xf>
    <xf numFmtId="0" fontId="39" fillId="0" borderId="10" xfId="37" applyFont="1" applyFill="1" applyBorder="1" applyAlignment="1" applyProtection="1">
      <alignment horizontal="left" vertical="center" wrapText="1"/>
      <protection hidden="1"/>
    </xf>
    <xf numFmtId="0" fontId="1" fillId="0" borderId="10" xfId="37" applyFont="1" applyFill="1" applyBorder="1" applyAlignment="1" applyProtection="1">
      <alignment vertical="center"/>
      <protection hidden="1"/>
    </xf>
    <xf numFmtId="0" fontId="9" fillId="0" borderId="12" xfId="37" applyFont="1" applyBorder="1" applyAlignment="1" applyProtection="1">
      <alignment horizontal="right" vertical="center"/>
      <protection hidden="1"/>
    </xf>
    <xf numFmtId="0" fontId="9" fillId="0" borderId="13" xfId="37" applyFont="1" applyBorder="1" applyAlignment="1" applyProtection="1">
      <alignment horizontal="right" vertical="center"/>
      <protection hidden="1"/>
    </xf>
    <xf numFmtId="0" fontId="9" fillId="0" borderId="14" xfId="37" applyFont="1" applyBorder="1" applyAlignment="1" applyProtection="1">
      <alignment horizontal="right" vertical="center"/>
      <protection hidden="1"/>
    </xf>
    <xf numFmtId="0" fontId="1" fillId="0" borderId="10" xfId="37" applyFont="1" applyFill="1" applyBorder="1" applyAlignment="1" applyProtection="1">
      <alignment horizontal="left" vertical="center"/>
      <protection hidden="1"/>
    </xf>
    <xf numFmtId="0" fontId="1" fillId="0" borderId="18" xfId="37" applyFont="1" applyBorder="1" applyAlignment="1" applyProtection="1">
      <alignment horizontal="center" vertical="center"/>
      <protection hidden="1"/>
    </xf>
    <xf numFmtId="0" fontId="1" fillId="0" borderId="39" xfId="37" applyFont="1" applyBorder="1" applyAlignment="1" applyProtection="1">
      <alignment horizontal="center" vertical="center"/>
      <protection hidden="1"/>
    </xf>
    <xf numFmtId="0" fontId="1" fillId="0" borderId="36" xfId="37" applyFont="1" applyBorder="1" applyAlignment="1" applyProtection="1">
      <alignment horizontal="center" vertical="center"/>
      <protection hidden="1"/>
    </xf>
    <xf numFmtId="0" fontId="1" fillId="0" borderId="37" xfId="37" applyFont="1" applyBorder="1" applyAlignment="1" applyProtection="1">
      <alignment horizontal="center" vertical="center"/>
      <protection hidden="1"/>
    </xf>
    <xf numFmtId="0" fontId="1" fillId="0" borderId="16" xfId="37" applyFont="1" applyBorder="1" applyAlignment="1" applyProtection="1">
      <alignment horizontal="center" vertical="center"/>
      <protection hidden="1"/>
    </xf>
    <xf numFmtId="0" fontId="1" fillId="0" borderId="38" xfId="37" applyFont="1" applyBorder="1" applyAlignment="1" applyProtection="1">
      <alignment horizontal="center" vertical="center"/>
      <protection hidden="1"/>
    </xf>
    <xf numFmtId="0" fontId="6" fillId="0" borderId="12" xfId="37" applyFont="1" applyBorder="1" applyAlignment="1" applyProtection="1">
      <alignment horizontal="left" vertical="top" wrapText="1"/>
      <protection hidden="1"/>
    </xf>
    <xf numFmtId="0" fontId="6" fillId="0" borderId="13" xfId="37" applyFont="1" applyBorder="1" applyAlignment="1" applyProtection="1">
      <alignment horizontal="left" vertical="top" wrapText="1"/>
      <protection hidden="1"/>
    </xf>
    <xf numFmtId="0" fontId="6" fillId="0" borderId="14" xfId="37" applyFont="1" applyBorder="1" applyAlignment="1" applyProtection="1">
      <alignment horizontal="left" vertical="top" wrapText="1"/>
      <protection hidden="1"/>
    </xf>
    <xf numFmtId="0" fontId="46" fillId="0" borderId="0" xfId="37" applyFont="1" applyAlignment="1" applyProtection="1">
      <alignment horizontal="center" vertical="center"/>
      <protection hidden="1"/>
    </xf>
    <xf numFmtId="0" fontId="57" fillId="0" borderId="0" xfId="37" applyFont="1" applyBorder="1" applyAlignment="1" applyProtection="1">
      <alignment horizontal="center" vertical="center"/>
      <protection hidden="1"/>
    </xf>
    <xf numFmtId="0" fontId="1" fillId="0" borderId="31" xfId="37" applyFont="1" applyBorder="1" applyAlignment="1" applyProtection="1">
      <alignment horizontal="left" vertical="center"/>
      <protection hidden="1"/>
    </xf>
    <xf numFmtId="0" fontId="1" fillId="0" borderId="32" xfId="37" applyFont="1" applyBorder="1" applyAlignment="1" applyProtection="1">
      <alignment horizontal="left" vertical="center"/>
      <protection hidden="1"/>
    </xf>
    <xf numFmtId="0" fontId="31" fillId="0" borderId="33" xfId="37" applyFont="1" applyFill="1" applyBorder="1" applyAlignment="1" applyProtection="1">
      <alignment horizontal="center" vertical="center"/>
      <protection hidden="1"/>
    </xf>
    <xf numFmtId="0" fontId="31" fillId="0" borderId="34" xfId="37" applyFont="1" applyFill="1" applyBorder="1" applyAlignment="1" applyProtection="1">
      <alignment horizontal="center" vertical="center"/>
      <protection hidden="1"/>
    </xf>
    <xf numFmtId="0" fontId="1" fillId="0" borderId="15" xfId="37" applyFont="1" applyBorder="1" applyAlignment="1" applyProtection="1">
      <alignment horizontal="left" vertical="center"/>
      <protection hidden="1"/>
    </xf>
    <xf numFmtId="0" fontId="1" fillId="0" borderId="10" xfId="37" applyFont="1" applyBorder="1" applyAlignment="1" applyProtection="1">
      <alignment horizontal="center" vertical="center"/>
      <protection hidden="1"/>
    </xf>
    <xf numFmtId="2" fontId="33" fillId="0" borderId="10" xfId="37" applyNumberFormat="1" applyFont="1" applyBorder="1" applyAlignment="1" applyProtection="1">
      <alignment horizontal="center" vertical="center"/>
      <protection hidden="1"/>
    </xf>
    <xf numFmtId="0" fontId="31" fillId="0" borderId="32" xfId="38" applyFont="1" applyFill="1" applyBorder="1" applyAlignment="1" applyProtection="1">
      <alignment horizontal="left" vertical="center"/>
      <protection hidden="1"/>
    </xf>
    <xf numFmtId="0" fontId="31" fillId="0" borderId="32" xfId="37" applyFont="1" applyFill="1" applyBorder="1" applyAlignment="1" applyProtection="1">
      <alignment horizontal="left" vertical="center"/>
      <protection hidden="1"/>
    </xf>
    <xf numFmtId="0" fontId="1" fillId="0" borderId="22" xfId="37" applyFont="1" applyBorder="1" applyAlignment="1" applyProtection="1">
      <alignment horizontal="center" vertical="top"/>
      <protection hidden="1"/>
    </xf>
    <xf numFmtId="2" fontId="33" fillId="0" borderId="12" xfId="37" applyNumberFormat="1" applyFont="1" applyBorder="1" applyAlignment="1" applyProtection="1">
      <alignment horizontal="center" vertical="center"/>
      <protection hidden="1"/>
    </xf>
    <xf numFmtId="2" fontId="33" fillId="0" borderId="13" xfId="37" applyNumberFormat="1" applyFont="1" applyBorder="1" applyAlignment="1" applyProtection="1">
      <alignment horizontal="center" vertical="center"/>
      <protection hidden="1"/>
    </xf>
    <xf numFmtId="2" fontId="33" fillId="0" borderId="14" xfId="37" applyNumberFormat="1" applyFont="1" applyBorder="1" applyAlignment="1" applyProtection="1">
      <alignment horizontal="center" vertical="center"/>
      <protection hidden="1"/>
    </xf>
    <xf numFmtId="0" fontId="1" fillId="0" borderId="12" xfId="37" applyFont="1" applyBorder="1" applyAlignment="1" applyProtection="1">
      <alignment horizontal="center" vertical="center"/>
      <protection hidden="1"/>
    </xf>
    <xf numFmtId="0" fontId="1" fillId="0" borderId="13" xfId="37" applyFont="1" applyBorder="1" applyAlignment="1" applyProtection="1">
      <alignment horizontal="center" vertical="center"/>
      <protection hidden="1"/>
    </xf>
    <xf numFmtId="0" fontId="1" fillId="0" borderId="14" xfId="37" applyFont="1" applyBorder="1" applyAlignment="1" applyProtection="1">
      <alignment horizontal="center" vertical="center"/>
      <protection hidden="1"/>
    </xf>
    <xf numFmtId="0" fontId="1" fillId="0" borderId="18" xfId="37" applyFont="1" applyBorder="1" applyAlignment="1" applyProtection="1">
      <alignment horizontal="left" vertical="center" wrapText="1"/>
      <protection hidden="1"/>
    </xf>
    <xf numFmtId="0" fontId="1" fillId="0" borderId="19" xfId="37" applyFont="1" applyBorder="1" applyAlignment="1" applyProtection="1">
      <alignment horizontal="left" vertical="center" wrapText="1"/>
      <protection hidden="1"/>
    </xf>
    <xf numFmtId="0" fontId="1" fillId="0" borderId="16" xfId="37" applyFont="1" applyBorder="1" applyAlignment="1" applyProtection="1">
      <alignment horizontal="left" vertical="center" wrapText="1"/>
      <protection hidden="1"/>
    </xf>
    <xf numFmtId="0" fontId="1" fillId="0" borderId="20" xfId="37" applyFont="1" applyBorder="1" applyAlignment="1" applyProtection="1">
      <alignment horizontal="left" vertical="center" wrapText="1"/>
      <protection hidden="1"/>
    </xf>
    <xf numFmtId="0" fontId="48" fillId="0" borderId="0" xfId="37" applyFont="1" applyFill="1" applyAlignment="1">
      <alignment horizontal="center"/>
    </xf>
    <xf numFmtId="0" fontId="28" fillId="0" borderId="10" xfId="37" applyFont="1" applyBorder="1" applyAlignment="1" applyProtection="1">
      <alignment horizontal="center" vertical="center"/>
      <protection hidden="1"/>
    </xf>
    <xf numFmtId="0" fontId="28" fillId="0" borderId="21" xfId="37" applyFont="1" applyBorder="1" applyAlignment="1" applyProtection="1">
      <alignment horizontal="center" vertical="center"/>
      <protection hidden="1"/>
    </xf>
    <xf numFmtId="0" fontId="1" fillId="0" borderId="10" xfId="37" applyFont="1" applyBorder="1" applyAlignment="1" applyProtection="1">
      <alignment horizontal="center" vertical="top"/>
      <protection hidden="1"/>
    </xf>
    <xf numFmtId="0" fontId="1" fillId="0" borderId="10" xfId="37" applyFont="1" applyBorder="1" applyAlignment="1">
      <alignment horizontal="left" vertical="center"/>
    </xf>
    <xf numFmtId="0" fontId="1" fillId="0" borderId="23" xfId="37" applyFont="1" applyBorder="1" applyAlignment="1">
      <alignment horizontal="center" vertical="top"/>
    </xf>
    <xf numFmtId="0" fontId="1" fillId="0" borderId="24" xfId="37" applyFont="1" applyBorder="1" applyAlignment="1">
      <alignment horizontal="center" vertical="top"/>
    </xf>
    <xf numFmtId="0" fontId="1" fillId="0" borderId="25" xfId="37" applyFont="1" applyBorder="1" applyAlignment="1">
      <alignment horizontal="center" vertical="top"/>
    </xf>
    <xf numFmtId="0" fontId="2" fillId="0" borderId="10" xfId="37" applyFont="1" applyBorder="1" applyAlignment="1">
      <alignment horizontal="left" vertical="center"/>
    </xf>
    <xf numFmtId="0" fontId="2" fillId="0" borderId="21" xfId="37" applyFont="1" applyBorder="1" applyAlignment="1">
      <alignment horizontal="left" vertical="center"/>
    </xf>
    <xf numFmtId="0" fontId="43" fillId="0" borderId="12" xfId="37" applyFont="1" applyBorder="1" applyAlignment="1">
      <alignment horizontal="center" vertical="center"/>
    </xf>
    <xf numFmtId="0" fontId="43" fillId="0" borderId="13" xfId="37" applyFont="1" applyBorder="1" applyAlignment="1">
      <alignment horizontal="center" vertical="center"/>
    </xf>
    <xf numFmtId="0" fontId="43" fillId="0" borderId="14" xfId="37" applyFont="1" applyBorder="1" applyAlignment="1">
      <alignment horizontal="center" vertical="center"/>
    </xf>
    <xf numFmtId="9" fontId="43" fillId="0" borderId="10" xfId="37" applyNumberFormat="1" applyFont="1" applyBorder="1" applyAlignment="1">
      <alignment horizontal="center" vertical="center"/>
    </xf>
    <xf numFmtId="0" fontId="43" fillId="0" borderId="10" xfId="37" applyFont="1" applyBorder="1" applyAlignment="1">
      <alignment horizontal="center" vertical="center"/>
    </xf>
    <xf numFmtId="0" fontId="1" fillId="0" borderId="10" xfId="37" applyFont="1" applyBorder="1" applyAlignment="1">
      <alignment horizontal="right" vertical="center"/>
    </xf>
    <xf numFmtId="0" fontId="6" fillId="0" borderId="10" xfId="37" applyFont="1" applyBorder="1" applyAlignment="1">
      <alignment horizontal="left" vertical="center"/>
    </xf>
    <xf numFmtId="0" fontId="6" fillId="0" borderId="21" xfId="37" applyFont="1" applyBorder="1" applyAlignment="1">
      <alignment horizontal="left" vertical="center"/>
    </xf>
    <xf numFmtId="0" fontId="39" fillId="0" borderId="10" xfId="37" applyFont="1" applyFill="1" applyBorder="1" applyAlignment="1">
      <alignment horizontal="left" vertical="center" wrapText="1"/>
    </xf>
    <xf numFmtId="0" fontId="1" fillId="0" borderId="18" xfId="37" applyFont="1" applyBorder="1" applyAlignment="1">
      <alignment horizontal="center" vertical="center"/>
    </xf>
    <xf numFmtId="0" fontId="1" fillId="0" borderId="39" xfId="37" applyFont="1" applyBorder="1" applyAlignment="1">
      <alignment horizontal="center" vertical="center"/>
    </xf>
    <xf numFmtId="0" fontId="1" fillId="0" borderId="36" xfId="37" applyFont="1" applyBorder="1" applyAlignment="1">
      <alignment horizontal="center" vertical="center"/>
    </xf>
    <xf numFmtId="0" fontId="1" fillId="0" borderId="37" xfId="37" applyFont="1" applyBorder="1" applyAlignment="1">
      <alignment horizontal="center" vertical="center"/>
    </xf>
    <xf numFmtId="0" fontId="1" fillId="0" borderId="16" xfId="37" applyFont="1" applyBorder="1" applyAlignment="1">
      <alignment horizontal="center" vertical="center"/>
    </xf>
    <xf numFmtId="0" fontId="1" fillId="0" borderId="38" xfId="37" applyFont="1" applyBorder="1" applyAlignment="1">
      <alignment horizontal="center" vertical="center"/>
    </xf>
    <xf numFmtId="0" fontId="1" fillId="0" borderId="10" xfId="37" applyFont="1" applyFill="1" applyBorder="1" applyAlignment="1">
      <alignment vertical="center"/>
    </xf>
    <xf numFmtId="0" fontId="1" fillId="0" borderId="10" xfId="37" applyFont="1" applyFill="1" applyBorder="1" applyAlignment="1">
      <alignment horizontal="left" vertical="center"/>
    </xf>
    <xf numFmtId="0" fontId="9" fillId="0" borderId="12" xfId="37" applyFont="1" applyBorder="1" applyAlignment="1">
      <alignment horizontal="right" vertical="center"/>
    </xf>
    <xf numFmtId="0" fontId="9" fillId="0" borderId="13" xfId="37" applyFont="1" applyBorder="1" applyAlignment="1">
      <alignment horizontal="right" vertical="center"/>
    </xf>
    <xf numFmtId="0" fontId="9" fillId="0" borderId="14" xfId="37" applyFont="1" applyBorder="1" applyAlignment="1">
      <alignment horizontal="right" vertical="center"/>
    </xf>
    <xf numFmtId="0" fontId="1" fillId="0" borderId="15" xfId="37" applyFont="1" applyBorder="1" applyAlignment="1">
      <alignment horizontal="left" vertical="center"/>
    </xf>
    <xf numFmtId="0" fontId="1" fillId="0" borderId="12" xfId="37" applyFont="1" applyBorder="1" applyAlignment="1">
      <alignment horizontal="left" vertical="center"/>
    </xf>
    <xf numFmtId="0" fontId="1" fillId="0" borderId="13" xfId="37" applyFont="1" applyBorder="1" applyAlignment="1">
      <alignment horizontal="left" vertical="center"/>
    </xf>
    <xf numFmtId="2" fontId="33" fillId="0" borderId="10" xfId="37" applyNumberFormat="1" applyFont="1" applyBorder="1" applyAlignment="1">
      <alignment horizontal="center" vertical="center"/>
    </xf>
    <xf numFmtId="0" fontId="1" fillId="0" borderId="10" xfId="37" applyFont="1" applyBorder="1" applyAlignment="1">
      <alignment horizontal="center" vertical="center"/>
    </xf>
    <xf numFmtId="0" fontId="46" fillId="0" borderId="0" xfId="37" applyFont="1" applyAlignment="1">
      <alignment horizontal="center" vertical="center"/>
    </xf>
    <xf numFmtId="0" fontId="57" fillId="0" borderId="0" xfId="37" applyFont="1" applyBorder="1" applyAlignment="1">
      <alignment horizontal="center" vertical="center"/>
    </xf>
    <xf numFmtId="0" fontId="1" fillId="0" borderId="31" xfId="37" applyFont="1" applyBorder="1" applyAlignment="1">
      <alignment horizontal="left" vertical="center"/>
    </xf>
    <xf numFmtId="0" fontId="1" fillId="0" borderId="32" xfId="37" applyFont="1" applyBorder="1" applyAlignment="1">
      <alignment horizontal="left" vertical="center"/>
    </xf>
    <xf numFmtId="0" fontId="31" fillId="0" borderId="32" xfId="38" applyFont="1" applyFill="1" applyBorder="1" applyAlignment="1">
      <alignment horizontal="left" vertical="center"/>
    </xf>
    <xf numFmtId="0" fontId="31" fillId="0" borderId="32" xfId="37" applyFont="1" applyFill="1" applyBorder="1" applyAlignment="1">
      <alignment horizontal="left" vertical="center"/>
    </xf>
    <xf numFmtId="0" fontId="31" fillId="0" borderId="33" xfId="37" applyFont="1" applyFill="1" applyBorder="1" applyAlignment="1">
      <alignment horizontal="center" vertical="center"/>
    </xf>
    <xf numFmtId="0" fontId="31" fillId="0" borderId="34" xfId="37" applyFont="1" applyFill="1" applyBorder="1" applyAlignment="1">
      <alignment horizontal="center" vertical="center"/>
    </xf>
    <xf numFmtId="0" fontId="28" fillId="0" borderId="10" xfId="37" applyFont="1" applyBorder="1" applyAlignment="1">
      <alignment horizontal="center" vertical="center"/>
    </xf>
    <xf numFmtId="0" fontId="28" fillId="0" borderId="21" xfId="37" applyFont="1" applyBorder="1" applyAlignment="1">
      <alignment horizontal="center" vertical="center"/>
    </xf>
    <xf numFmtId="0" fontId="1" fillId="0" borderId="18" xfId="37" applyFont="1" applyBorder="1" applyAlignment="1">
      <alignment horizontal="left" vertical="center" wrapText="1"/>
    </xf>
    <xf numFmtId="0" fontId="1" fillId="0" borderId="19" xfId="37" applyFont="1" applyBorder="1" applyAlignment="1">
      <alignment horizontal="left" vertical="center" wrapText="1"/>
    </xf>
    <xf numFmtId="0" fontId="1" fillId="0" borderId="16" xfId="37" applyFont="1" applyBorder="1" applyAlignment="1">
      <alignment horizontal="left" vertical="center" wrapText="1"/>
    </xf>
    <xf numFmtId="0" fontId="1" fillId="0" borderId="20" xfId="37" applyFont="1" applyBorder="1" applyAlignment="1">
      <alignment horizontal="left" vertical="center" wrapText="1"/>
    </xf>
    <xf numFmtId="0" fontId="1" fillId="0" borderId="12" xfId="37" applyFont="1" applyBorder="1" applyAlignment="1">
      <alignment horizontal="center" vertical="center"/>
    </xf>
    <xf numFmtId="0" fontId="1" fillId="0" borderId="13" xfId="37" applyFont="1" applyBorder="1" applyAlignment="1">
      <alignment horizontal="center" vertical="center"/>
    </xf>
    <xf numFmtId="0" fontId="1" fillId="0" borderId="14" xfId="37" applyFont="1" applyBorder="1" applyAlignment="1">
      <alignment horizontal="center" vertical="center"/>
    </xf>
    <xf numFmtId="0" fontId="1" fillId="0" borderId="10" xfId="37" applyFont="1" applyBorder="1" applyAlignment="1">
      <alignment horizontal="center" vertical="top"/>
    </xf>
    <xf numFmtId="2" fontId="33" fillId="0" borderId="12" xfId="37" applyNumberFormat="1" applyFont="1" applyBorder="1" applyAlignment="1">
      <alignment horizontal="center" vertical="center"/>
    </xf>
    <xf numFmtId="2" fontId="33" fillId="0" borderId="13" xfId="37" applyNumberFormat="1" applyFont="1" applyBorder="1" applyAlignment="1">
      <alignment horizontal="center" vertical="center"/>
    </xf>
    <xf numFmtId="2" fontId="33" fillId="0" borderId="14" xfId="37" applyNumberFormat="1" applyFont="1" applyBorder="1" applyAlignment="1">
      <alignment horizontal="center" vertical="center"/>
    </xf>
    <xf numFmtId="0" fontId="1" fillId="0" borderId="22" xfId="37" applyFont="1" applyBorder="1" applyAlignment="1">
      <alignment horizontal="center" vertical="top"/>
    </xf>
    <xf numFmtId="0" fontId="6" fillId="0" borderId="12" xfId="37" applyFont="1" applyBorder="1" applyAlignment="1">
      <alignment horizontal="left" vertical="top" wrapText="1"/>
    </xf>
    <xf numFmtId="0" fontId="6" fillId="0" borderId="13" xfId="37" applyFont="1" applyBorder="1" applyAlignment="1">
      <alignment horizontal="left" vertical="top" wrapText="1"/>
    </xf>
    <xf numFmtId="0" fontId="6" fillId="0" borderId="14" xfId="37" applyFont="1" applyBorder="1" applyAlignment="1">
      <alignment horizontal="left" vertical="top" wrapText="1"/>
    </xf>
    <xf numFmtId="0" fontId="6" fillId="0" borderId="12" xfId="37" applyFont="1" applyBorder="1" applyAlignment="1">
      <alignment horizontal="left" vertical="center" wrapText="1"/>
    </xf>
    <xf numFmtId="0" fontId="6" fillId="0" borderId="13" xfId="37" applyFont="1" applyBorder="1" applyAlignment="1">
      <alignment horizontal="left" vertical="center" wrapText="1"/>
    </xf>
    <xf numFmtId="0" fontId="6" fillId="0" borderId="14" xfId="37" applyFont="1" applyBorder="1" applyAlignment="1">
      <alignment horizontal="left" vertical="center" wrapText="1"/>
    </xf>
    <xf numFmtId="0" fontId="1" fillId="0" borderId="14" xfId="37" applyFont="1" applyBorder="1" applyAlignment="1">
      <alignment horizontal="left" vertical="center"/>
    </xf>
    <xf numFmtId="0" fontId="33" fillId="0" borderId="12" xfId="37" applyFont="1" applyBorder="1" applyAlignment="1">
      <alignment horizontal="left" vertical="center"/>
    </xf>
    <xf numFmtId="0" fontId="33" fillId="0" borderId="13" xfId="37" applyFont="1" applyBorder="1" applyAlignment="1">
      <alignment horizontal="left" vertical="center"/>
    </xf>
    <xf numFmtId="0" fontId="33" fillId="0" borderId="14" xfId="37" applyFont="1" applyBorder="1" applyAlignment="1">
      <alignment horizontal="left" vertical="center"/>
    </xf>
    <xf numFmtId="0" fontId="1" fillId="0" borderId="12" xfId="37" applyFont="1" applyFill="1" applyBorder="1" applyAlignment="1">
      <alignment horizontal="center" vertical="center"/>
    </xf>
    <xf numFmtId="0" fontId="1" fillId="0" borderId="13" xfId="37" applyFont="1" applyFill="1" applyBorder="1" applyAlignment="1">
      <alignment horizontal="center" vertical="center"/>
    </xf>
    <xf numFmtId="0" fontId="1" fillId="0" borderId="14" xfId="37" applyFont="1" applyFill="1" applyBorder="1" applyAlignment="1">
      <alignment horizontal="center" vertical="center"/>
    </xf>
    <xf numFmtId="0" fontId="1" fillId="0" borderId="12" xfId="37" applyFont="1" applyBorder="1" applyAlignment="1">
      <alignment horizontal="left" vertical="top"/>
    </xf>
    <xf numFmtId="0" fontId="1" fillId="0" borderId="13" xfId="37" applyFont="1" applyBorder="1" applyAlignment="1">
      <alignment horizontal="left" vertical="top"/>
    </xf>
    <xf numFmtId="0" fontId="1" fillId="0" borderId="14" xfId="37" applyFont="1" applyBorder="1" applyAlignment="1">
      <alignment horizontal="left" vertical="top"/>
    </xf>
    <xf numFmtId="0" fontId="7" fillId="0" borderId="12" xfId="37" applyFont="1" applyBorder="1" applyAlignment="1">
      <alignment horizontal="center" vertical="center"/>
    </xf>
    <xf numFmtId="0" fontId="7" fillId="0" borderId="13" xfId="37" applyFont="1" applyBorder="1" applyAlignment="1">
      <alignment horizontal="center" vertical="center"/>
    </xf>
    <xf numFmtId="0" fontId="7" fillId="0" borderId="14" xfId="37" applyFont="1" applyBorder="1" applyAlignment="1">
      <alignment horizontal="center" vertical="center"/>
    </xf>
    <xf numFmtId="0" fontId="34" fillId="0" borderId="12" xfId="37" applyFont="1" applyBorder="1" applyAlignment="1">
      <alignment horizontal="center" vertical="center"/>
    </xf>
    <xf numFmtId="0" fontId="34" fillId="0" borderId="13" xfId="37" applyFont="1" applyBorder="1" applyAlignment="1">
      <alignment horizontal="center" vertical="center"/>
    </xf>
    <xf numFmtId="0" fontId="34" fillId="0" borderId="14" xfId="37" applyFont="1" applyBorder="1" applyAlignment="1">
      <alignment horizontal="center" vertical="center"/>
    </xf>
    <xf numFmtId="0" fontId="2" fillId="0" borderId="17" xfId="37" applyFont="1" applyBorder="1" applyAlignment="1">
      <alignment horizontal="center" vertical="center" wrapText="1"/>
    </xf>
    <xf numFmtId="0" fontId="2" fillId="0" borderId="19" xfId="37" applyFont="1" applyBorder="1" applyAlignment="1">
      <alignment horizontal="center" vertical="center" wrapText="1"/>
    </xf>
    <xf numFmtId="0" fontId="2" fillId="0" borderId="11" xfId="37" applyFont="1" applyBorder="1" applyAlignment="1">
      <alignment horizontal="center" vertical="center" wrapText="1"/>
    </xf>
    <xf numFmtId="0" fontId="2" fillId="0" borderId="20" xfId="37" applyFont="1" applyBorder="1" applyAlignment="1">
      <alignment horizontal="center" vertical="center" wrapText="1"/>
    </xf>
    <xf numFmtId="0" fontId="2" fillId="0" borderId="10" xfId="37" applyFont="1" applyBorder="1" applyAlignment="1">
      <alignment horizontal="center" vertical="center" wrapText="1"/>
    </xf>
    <xf numFmtId="0" fontId="2" fillId="0" borderId="12" xfId="37" applyFont="1" applyBorder="1" applyAlignment="1">
      <alignment horizontal="center" vertical="center" wrapText="1"/>
    </xf>
    <xf numFmtId="0" fontId="2" fillId="0" borderId="14" xfId="37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left" vertical="center"/>
    </xf>
    <xf numFmtId="2" fontId="2" fillId="0" borderId="13" xfId="0" applyNumberFormat="1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21" xfId="37" applyFont="1" applyBorder="1" applyAlignment="1">
      <alignment horizontal="left" vertical="center"/>
    </xf>
    <xf numFmtId="0" fontId="27" fillId="0" borderId="10" xfId="37" applyFont="1" applyBorder="1" applyAlignment="1">
      <alignment horizontal="center" vertical="center"/>
    </xf>
    <xf numFmtId="0" fontId="27" fillId="0" borderId="12" xfId="37" applyFont="1" applyBorder="1" applyAlignment="1">
      <alignment horizontal="center" vertical="center"/>
    </xf>
    <xf numFmtId="0" fontId="27" fillId="0" borderId="13" xfId="37" applyFont="1" applyBorder="1" applyAlignment="1">
      <alignment horizontal="center" vertical="center"/>
    </xf>
    <xf numFmtId="0" fontId="27" fillId="0" borderId="14" xfId="37" applyFont="1" applyBorder="1" applyAlignment="1">
      <alignment horizontal="center" vertical="center"/>
    </xf>
    <xf numFmtId="0" fontId="1" fillId="26" borderId="0" xfId="37" applyFont="1" applyFill="1" applyAlignment="1">
      <alignment horizontal="center"/>
    </xf>
    <xf numFmtId="0" fontId="55" fillId="0" borderId="0" xfId="37" applyFont="1" applyFill="1" applyAlignment="1">
      <alignment horizontal="center" vertical="top" wrapText="1"/>
    </xf>
    <xf numFmtId="0" fontId="2" fillId="0" borderId="26" xfId="37" applyFont="1" applyBorder="1" applyAlignment="1">
      <alignment horizontal="center" vertical="center" wrapText="1"/>
    </xf>
    <xf numFmtId="0" fontId="33" fillId="0" borderId="10" xfId="37" applyFont="1" applyBorder="1" applyAlignment="1">
      <alignment horizontal="center" vertical="center" wrapText="1"/>
    </xf>
    <xf numFmtId="2" fontId="33" fillId="0" borderId="12" xfId="37" applyNumberFormat="1" applyFont="1" applyBorder="1" applyAlignment="1">
      <alignment horizontal="right" vertical="center" wrapText="1"/>
    </xf>
    <xf numFmtId="2" fontId="33" fillId="0" borderId="26" xfId="37" applyNumberFormat="1" applyFont="1" applyBorder="1" applyAlignment="1">
      <alignment horizontal="right" vertical="center" wrapText="1"/>
    </xf>
    <xf numFmtId="0" fontId="30" fillId="0" borderId="27" xfId="37" applyFont="1" applyBorder="1" applyAlignment="1">
      <alignment horizontal="right" vertical="center"/>
    </xf>
    <xf numFmtId="0" fontId="30" fillId="0" borderId="28" xfId="37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21" xfId="0" applyBorder="1" applyAlignment="1" applyProtection="1">
      <alignment horizontal="center"/>
      <protection locked="0" hidden="1"/>
    </xf>
    <xf numFmtId="0" fontId="0" fillId="0" borderId="28" xfId="0" applyBorder="1" applyAlignment="1" applyProtection="1">
      <alignment horizontal="center"/>
      <protection locked="0" hidden="1"/>
    </xf>
    <xf numFmtId="0" fontId="0" fillId="0" borderId="29" xfId="0" applyBorder="1" applyAlignment="1" applyProtection="1">
      <alignment horizontal="center"/>
      <protection locked="0" hidden="1"/>
    </xf>
    <xf numFmtId="0" fontId="4" fillId="0" borderId="10" xfId="0" applyFont="1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  <protection locked="0"/>
    </xf>
    <xf numFmtId="0" fontId="85" fillId="0" borderId="41" xfId="0" applyFont="1" applyBorder="1" applyAlignment="1">
      <alignment horizontal="center"/>
    </xf>
    <xf numFmtId="0" fontId="85" fillId="0" borderId="42" xfId="0" applyFont="1" applyBorder="1" applyAlignment="1">
      <alignment horizontal="center"/>
    </xf>
    <xf numFmtId="0" fontId="85" fillId="0" borderId="43" xfId="0" applyFont="1" applyBorder="1" applyAlignment="1">
      <alignment horizontal="center"/>
    </xf>
    <xf numFmtId="0" fontId="86" fillId="0" borderId="44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6" fillId="0" borderId="37" xfId="0" applyFont="1" applyBorder="1" applyAlignment="1">
      <alignment horizontal="center"/>
    </xf>
    <xf numFmtId="2" fontId="87" fillId="0" borderId="0" xfId="0" applyNumberFormat="1" applyFont="1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0" xfId="0" applyBorder="1" applyAlignment="1" applyProtection="1">
      <alignment horizontal="left" vertical="center"/>
      <protection locked="0" hidden="1"/>
    </xf>
    <xf numFmtId="0" fontId="0" fillId="0" borderId="21" xfId="0" applyBorder="1" applyAlignment="1" applyProtection="1">
      <alignment horizontal="left" vertical="center"/>
      <protection locked="0" hidden="1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5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4"/>
    <cellStyle name="Normal_pay 2008-09" xfId="38"/>
    <cellStyle name="Note" xfId="39" builtinId="10" customBuiltin="1"/>
    <cellStyle name="Output" xfId="40" builtinId="21" customBuiltin="1"/>
    <cellStyle name="Percent" xfId="47" builtinId="5"/>
    <cellStyle name="Title" xfId="41" builtinId="15" customBuiltin="1"/>
    <cellStyle name="Total" xfId="42" builtinId="25" customBuiltin="1"/>
    <cellStyle name="Warning Text" xfId="43" builtinId="11" customBuiltin="1"/>
  </cellStyles>
  <dxfs count="4"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  <color rgb="FFA50021"/>
      <color rgb="FFFFFF00"/>
      <color rgb="FFFF99CC"/>
      <color rgb="FF00FF00"/>
      <color rgb="FFFF66CC"/>
      <color rgb="FF33CCCC"/>
      <color rgb="FFFFCC99"/>
      <color rgb="FFCC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3</xdr:row>
      <xdr:rowOff>0</xdr:rowOff>
    </xdr:from>
    <xdr:to>
      <xdr:col>34</xdr:col>
      <xdr:colOff>12700</xdr:colOff>
      <xdr:row>8</xdr:row>
      <xdr:rowOff>177800</xdr:rowOff>
    </xdr:to>
    <xdr:pic>
      <xdr:nvPicPr>
        <xdr:cNvPr id="2" name="Picture 1" descr="anand-meghwal-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57800" y="1778000"/>
          <a:ext cx="2451100" cy="2667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457200</xdr:colOff>
      <xdr:row>2</xdr:row>
      <xdr:rowOff>15132</xdr:rowOff>
    </xdr:from>
    <xdr:to>
      <xdr:col>30</xdr:col>
      <xdr:colOff>630738</xdr:colOff>
      <xdr:row>3</xdr:row>
      <xdr:rowOff>242048</xdr:rowOff>
    </xdr:to>
    <xdr:sp macro="" textlink="">
      <xdr:nvSpPr>
        <xdr:cNvPr id="7" name="Right Arrow 6"/>
        <xdr:cNvSpPr/>
      </xdr:nvSpPr>
      <xdr:spPr>
        <a:xfrm rot="5400000">
          <a:off x="13223146" y="579704"/>
          <a:ext cx="513787" cy="173538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13</xdr:row>
      <xdr:rowOff>225425</xdr:rowOff>
    </xdr:from>
    <xdr:to>
      <xdr:col>9</xdr:col>
      <xdr:colOff>241300</xdr:colOff>
      <xdr:row>16</xdr:row>
      <xdr:rowOff>206375</xdr:rowOff>
    </xdr:to>
    <xdr:sp macro="" textlink="">
      <xdr:nvSpPr>
        <xdr:cNvPr id="2" name="Rounded Rectangle 1"/>
        <xdr:cNvSpPr/>
      </xdr:nvSpPr>
      <xdr:spPr>
        <a:xfrm>
          <a:off x="5057775" y="4276725"/>
          <a:ext cx="1158875" cy="11049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REVENUE</a:t>
          </a:r>
          <a:r>
            <a:rPr lang="en-GB" sz="1100" baseline="0"/>
            <a:t> STAMP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ajteachers.net/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zoomScale="60" zoomScaleNormal="60" workbookViewId="0">
      <selection sqref="A1:L1"/>
    </sheetView>
  </sheetViews>
  <sheetFormatPr defaultRowHeight="12.5"/>
  <cols>
    <col min="1" max="1" width="7.90625" customWidth="1"/>
    <col min="2" max="2" width="41.81640625" customWidth="1"/>
    <col min="3" max="3" width="25.08984375" customWidth="1"/>
    <col min="4" max="4" width="22.54296875" customWidth="1"/>
    <col min="5" max="5" width="15.54296875" customWidth="1"/>
    <col min="6" max="6" width="19.1796875" customWidth="1"/>
    <col min="7" max="7" width="12.54296875" customWidth="1"/>
    <col min="8" max="8" width="28" customWidth="1"/>
    <col min="9" max="9" width="14.453125" customWidth="1"/>
    <col min="10" max="10" width="14" customWidth="1"/>
    <col min="11" max="11" width="13.81640625" customWidth="1"/>
    <col min="12" max="12" width="14.08984375" customWidth="1"/>
    <col min="13" max="13" width="14" customWidth="1"/>
    <col min="14" max="14" width="16.1796875" customWidth="1"/>
    <col min="15" max="15" width="8.984375E-2" hidden="1" customWidth="1"/>
    <col min="16" max="16" width="8.81640625" hidden="1" customWidth="1"/>
    <col min="17" max="17" width="13.90625" hidden="1" customWidth="1"/>
    <col min="18" max="19" width="8.81640625" hidden="1" customWidth="1"/>
    <col min="20" max="20" width="0.1796875" hidden="1" customWidth="1"/>
    <col min="21" max="24" width="8.81640625" hidden="1" customWidth="1"/>
    <col min="25" max="25" width="8.6328125" hidden="1" customWidth="1"/>
    <col min="26" max="27" width="8.81640625" hidden="1" customWidth="1"/>
    <col min="28" max="28" width="0.1796875" customWidth="1"/>
    <col min="29" max="29" width="8.81640625" hidden="1" customWidth="1"/>
    <col min="30" max="30" width="2.08984375" customWidth="1"/>
  </cols>
  <sheetData>
    <row r="1" spans="1:34" ht="91.75" customHeight="1">
      <c r="A1" s="227" t="s">
        <v>270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 t="s">
        <v>243</v>
      </c>
      <c r="N1" s="230"/>
      <c r="AD1" s="221"/>
      <c r="AE1" s="222" t="s">
        <v>269</v>
      </c>
      <c r="AF1" s="222"/>
      <c r="AG1" s="222"/>
      <c r="AH1" s="222"/>
    </row>
    <row r="2" spans="1:34" ht="44.5" customHeight="1">
      <c r="A2" s="233" t="s">
        <v>265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9" t="s">
        <v>244</v>
      </c>
      <c r="N2" s="239"/>
      <c r="AD2" s="221"/>
      <c r="AE2" s="222"/>
      <c r="AF2" s="222"/>
      <c r="AG2" s="222"/>
      <c r="AH2" s="222"/>
    </row>
    <row r="3" spans="1:34" ht="48" customHeight="1">
      <c r="A3" s="235" t="s">
        <v>245</v>
      </c>
      <c r="B3" s="237" t="s">
        <v>246</v>
      </c>
      <c r="C3" s="235" t="s">
        <v>241</v>
      </c>
      <c r="D3" s="235" t="s">
        <v>247</v>
      </c>
      <c r="E3" s="235" t="s">
        <v>248</v>
      </c>
      <c r="F3" s="235" t="s">
        <v>249</v>
      </c>
      <c r="G3" s="235" t="s">
        <v>149</v>
      </c>
      <c r="H3" s="235" t="s">
        <v>250</v>
      </c>
      <c r="I3" s="231" t="s">
        <v>251</v>
      </c>
      <c r="J3" s="232"/>
      <c r="K3" s="231" t="s">
        <v>252</v>
      </c>
      <c r="L3" s="232"/>
      <c r="M3" s="235" t="s">
        <v>253</v>
      </c>
      <c r="N3" s="235" t="s">
        <v>254</v>
      </c>
      <c r="AD3" s="221"/>
      <c r="AE3" s="223" t="s">
        <v>205</v>
      </c>
      <c r="AF3" s="223"/>
      <c r="AG3" s="223"/>
      <c r="AH3" s="223"/>
    </row>
    <row r="4" spans="1:34" ht="48" customHeight="1">
      <c r="A4" s="236"/>
      <c r="B4" s="238"/>
      <c r="C4" s="236"/>
      <c r="D4" s="236"/>
      <c r="E4" s="236"/>
      <c r="F4" s="236"/>
      <c r="G4" s="236"/>
      <c r="H4" s="236"/>
      <c r="I4" s="215" t="s">
        <v>261</v>
      </c>
      <c r="J4" s="215" t="s">
        <v>262</v>
      </c>
      <c r="K4" s="215" t="s">
        <v>261</v>
      </c>
      <c r="L4" s="215" t="s">
        <v>262</v>
      </c>
      <c r="M4" s="236"/>
      <c r="N4" s="236"/>
      <c r="AD4" s="221"/>
      <c r="AE4" s="224"/>
      <c r="AF4" s="224"/>
      <c r="AG4" s="224"/>
      <c r="AH4" s="224"/>
    </row>
    <row r="5" spans="1:34" ht="37" customHeight="1">
      <c r="A5" s="216">
        <v>1</v>
      </c>
      <c r="B5" s="204" t="s">
        <v>255</v>
      </c>
      <c r="C5" s="203" t="s">
        <v>256</v>
      </c>
      <c r="D5" s="205" t="s">
        <v>268</v>
      </c>
      <c r="E5" s="199" t="s">
        <v>260</v>
      </c>
      <c r="F5" s="199">
        <v>90400</v>
      </c>
      <c r="G5" s="200">
        <v>0.08</v>
      </c>
      <c r="H5" s="203" t="s">
        <v>198</v>
      </c>
      <c r="I5" s="199" t="s">
        <v>258</v>
      </c>
      <c r="J5" s="199">
        <v>7</v>
      </c>
      <c r="K5" s="199" t="s">
        <v>258</v>
      </c>
      <c r="L5" s="199">
        <v>7</v>
      </c>
      <c r="M5" s="199" t="s">
        <v>263</v>
      </c>
      <c r="N5" s="201" t="s">
        <v>263</v>
      </c>
      <c r="P5" s="192" t="s">
        <v>259</v>
      </c>
      <c r="Q5" s="192" t="s">
        <v>198</v>
      </c>
      <c r="T5">
        <v>4</v>
      </c>
      <c r="U5">
        <v>4</v>
      </c>
      <c r="V5" s="194" t="s">
        <v>258</v>
      </c>
      <c r="AB5" s="196">
        <v>0.08</v>
      </c>
      <c r="AD5" s="221"/>
      <c r="AE5" s="224"/>
      <c r="AF5" s="224"/>
      <c r="AG5" s="224"/>
      <c r="AH5" s="224"/>
    </row>
    <row r="6" spans="1:34" ht="37" customHeight="1">
      <c r="A6" s="216">
        <v>2</v>
      </c>
      <c r="B6" s="206" t="s">
        <v>264</v>
      </c>
      <c r="C6" s="206" t="s">
        <v>267</v>
      </c>
      <c r="D6" s="207" t="s">
        <v>257</v>
      </c>
      <c r="E6" s="199" t="s">
        <v>259</v>
      </c>
      <c r="F6" s="199">
        <v>43800</v>
      </c>
      <c r="G6" s="200">
        <v>0.08</v>
      </c>
      <c r="H6" s="203" t="s">
        <v>199</v>
      </c>
      <c r="I6" s="199" t="s">
        <v>258</v>
      </c>
      <c r="J6" s="199">
        <v>7</v>
      </c>
      <c r="K6" s="199" t="s">
        <v>258</v>
      </c>
      <c r="L6" s="199">
        <v>4</v>
      </c>
      <c r="M6" s="199" t="s">
        <v>258</v>
      </c>
      <c r="N6" s="201" t="s">
        <v>263</v>
      </c>
      <c r="P6" t="s">
        <v>260</v>
      </c>
      <c r="Q6" t="s">
        <v>199</v>
      </c>
      <c r="R6" s="194" t="s">
        <v>258</v>
      </c>
      <c r="S6" s="195" t="s">
        <v>258</v>
      </c>
      <c r="T6">
        <v>5</v>
      </c>
      <c r="U6">
        <v>5</v>
      </c>
      <c r="V6" s="194" t="s">
        <v>263</v>
      </c>
      <c r="Y6" s="194" t="s">
        <v>258</v>
      </c>
      <c r="AB6" s="196">
        <v>0.16</v>
      </c>
      <c r="AD6" s="221"/>
      <c r="AE6" s="224"/>
      <c r="AF6" s="224"/>
      <c r="AG6" s="224"/>
      <c r="AH6" s="224"/>
    </row>
    <row r="7" spans="1:34" ht="37" customHeight="1">
      <c r="A7" s="216">
        <v>3</v>
      </c>
      <c r="B7" s="206"/>
      <c r="C7" s="206"/>
      <c r="D7" s="207"/>
      <c r="E7" s="199"/>
      <c r="F7" s="199"/>
      <c r="G7" s="200"/>
      <c r="H7" s="202"/>
      <c r="I7" s="199"/>
      <c r="J7" s="199"/>
      <c r="K7" s="199"/>
      <c r="L7" s="199"/>
      <c r="M7" s="199"/>
      <c r="N7" s="201"/>
      <c r="Q7" t="s">
        <v>200</v>
      </c>
      <c r="R7" s="194" t="s">
        <v>263</v>
      </c>
      <c r="S7" s="194" t="s">
        <v>263</v>
      </c>
      <c r="T7">
        <v>6</v>
      </c>
      <c r="U7">
        <v>6</v>
      </c>
      <c r="Y7" s="194" t="s">
        <v>263</v>
      </c>
      <c r="AD7" s="221"/>
      <c r="AE7" s="224"/>
      <c r="AF7" s="224"/>
      <c r="AG7" s="224"/>
      <c r="AH7" s="224"/>
    </row>
    <row r="8" spans="1:34" ht="37" customHeight="1">
      <c r="A8" s="216">
        <v>4</v>
      </c>
      <c r="B8" s="206"/>
      <c r="C8" s="206"/>
      <c r="D8" s="207"/>
      <c r="E8" s="199"/>
      <c r="F8" s="199"/>
      <c r="G8" s="200"/>
      <c r="H8" s="202"/>
      <c r="I8" s="199"/>
      <c r="J8" s="199"/>
      <c r="K8" s="199"/>
      <c r="L8" s="199"/>
      <c r="M8" s="199"/>
      <c r="N8" s="201"/>
      <c r="Q8" t="s">
        <v>201</v>
      </c>
      <c r="T8">
        <v>7</v>
      </c>
      <c r="U8">
        <v>7</v>
      </c>
      <c r="AD8" s="221"/>
      <c r="AE8" s="224"/>
      <c r="AF8" s="224"/>
      <c r="AG8" s="224"/>
      <c r="AH8" s="224"/>
    </row>
    <row r="9" spans="1:34" ht="37" customHeight="1">
      <c r="A9" s="216">
        <v>5</v>
      </c>
      <c r="B9" s="206"/>
      <c r="C9" s="206"/>
      <c r="D9" s="207"/>
      <c r="E9" s="199"/>
      <c r="F9" s="199"/>
      <c r="G9" s="200"/>
      <c r="H9" s="202"/>
      <c r="I9" s="199"/>
      <c r="J9" s="199"/>
      <c r="K9" s="199"/>
      <c r="L9" s="199"/>
      <c r="M9" s="199"/>
      <c r="N9" s="201"/>
      <c r="Q9" t="s">
        <v>197</v>
      </c>
      <c r="T9">
        <v>8</v>
      </c>
      <c r="U9">
        <v>8</v>
      </c>
      <c r="AD9" s="221"/>
      <c r="AE9" s="218"/>
      <c r="AF9" s="218"/>
      <c r="AG9" s="218"/>
      <c r="AH9" s="218"/>
    </row>
    <row r="10" spans="1:34" ht="37" customHeight="1">
      <c r="A10" s="216">
        <v>6</v>
      </c>
      <c r="B10" s="206"/>
      <c r="C10" s="206"/>
      <c r="D10" s="207"/>
      <c r="E10" s="199"/>
      <c r="F10" s="199"/>
      <c r="G10" s="200"/>
      <c r="H10" s="202"/>
      <c r="I10" s="199"/>
      <c r="J10" s="199"/>
      <c r="K10" s="199"/>
      <c r="L10" s="199"/>
      <c r="M10" s="199"/>
      <c r="N10" s="201"/>
      <c r="T10">
        <v>9</v>
      </c>
      <c r="U10">
        <v>9</v>
      </c>
      <c r="AD10" s="221"/>
      <c r="AE10" s="225" t="s">
        <v>264</v>
      </c>
      <c r="AF10" s="225"/>
      <c r="AG10" s="225"/>
      <c r="AH10" s="225"/>
    </row>
    <row r="11" spans="1:34" ht="37" customHeight="1">
      <c r="A11" s="216">
        <v>7</v>
      </c>
      <c r="B11" s="206"/>
      <c r="C11" s="206"/>
      <c r="D11" s="207"/>
      <c r="E11" s="199"/>
      <c r="F11" s="199"/>
      <c r="G11" s="200"/>
      <c r="H11" s="202"/>
      <c r="I11" s="199"/>
      <c r="J11" s="199"/>
      <c r="K11" s="199"/>
      <c r="L11" s="199"/>
      <c r="M11" s="199"/>
      <c r="N11" s="201"/>
      <c r="T11">
        <v>10</v>
      </c>
      <c r="U11">
        <v>10</v>
      </c>
      <c r="AD11" s="221"/>
      <c r="AE11" s="226">
        <v>9784379510</v>
      </c>
      <c r="AF11" s="226"/>
      <c r="AG11" s="226"/>
      <c r="AH11" s="226"/>
    </row>
    <row r="12" spans="1:34" ht="37" customHeight="1">
      <c r="A12" s="216">
        <v>8</v>
      </c>
      <c r="B12" s="206"/>
      <c r="C12" s="206"/>
      <c r="D12" s="207"/>
      <c r="E12" s="199"/>
      <c r="F12" s="199"/>
      <c r="G12" s="200"/>
      <c r="H12" s="202"/>
      <c r="I12" s="199"/>
      <c r="J12" s="199"/>
      <c r="K12" s="199"/>
      <c r="L12" s="199"/>
      <c r="M12" s="199"/>
      <c r="N12" s="201"/>
      <c r="T12">
        <v>11</v>
      </c>
      <c r="U12">
        <v>11</v>
      </c>
      <c r="AD12" s="221"/>
      <c r="AE12" s="220"/>
      <c r="AF12" s="219"/>
      <c r="AG12" s="219"/>
      <c r="AH12" s="219"/>
    </row>
    <row r="13" spans="1:34" ht="37" customHeight="1">
      <c r="A13" s="216">
        <v>9</v>
      </c>
      <c r="B13" s="206"/>
      <c r="C13" s="206"/>
      <c r="D13" s="207"/>
      <c r="E13" s="199"/>
      <c r="F13" s="199"/>
      <c r="G13" s="200"/>
      <c r="H13" s="202"/>
      <c r="I13" s="199"/>
      <c r="J13" s="199"/>
      <c r="K13" s="199"/>
      <c r="L13" s="199"/>
      <c r="M13" s="199"/>
      <c r="N13" s="201"/>
      <c r="T13">
        <v>12</v>
      </c>
      <c r="U13">
        <v>12</v>
      </c>
      <c r="AD13" s="221"/>
      <c r="AE13" s="219"/>
      <c r="AF13" s="219"/>
      <c r="AG13" s="219"/>
      <c r="AH13" s="219"/>
    </row>
    <row r="14" spans="1:34" ht="37" customHeight="1">
      <c r="A14" s="216">
        <v>10</v>
      </c>
      <c r="B14" s="206"/>
      <c r="C14" s="206"/>
      <c r="D14" s="207"/>
      <c r="E14" s="199"/>
      <c r="F14" s="199"/>
      <c r="G14" s="200"/>
      <c r="H14" s="202"/>
      <c r="I14" s="199"/>
      <c r="J14" s="199"/>
      <c r="K14" s="199"/>
      <c r="L14" s="199"/>
      <c r="M14" s="199"/>
      <c r="N14" s="201"/>
      <c r="T14">
        <v>1</v>
      </c>
      <c r="U14">
        <v>1</v>
      </c>
      <c r="AD14" s="221"/>
      <c r="AE14" s="219"/>
      <c r="AF14" s="219"/>
      <c r="AG14" s="219"/>
      <c r="AH14" s="219"/>
    </row>
    <row r="15" spans="1:34" ht="37" customHeight="1">
      <c r="A15" s="216">
        <v>11</v>
      </c>
      <c r="B15" s="206"/>
      <c r="C15" s="206"/>
      <c r="D15" s="207"/>
      <c r="E15" s="199"/>
      <c r="F15" s="199"/>
      <c r="G15" s="200"/>
      <c r="H15" s="202"/>
      <c r="I15" s="199"/>
      <c r="J15" s="199"/>
      <c r="K15" s="199"/>
      <c r="L15" s="199"/>
      <c r="M15" s="199"/>
      <c r="N15" s="201"/>
      <c r="T15">
        <v>2</v>
      </c>
      <c r="U15">
        <v>2</v>
      </c>
      <c r="AD15" s="221"/>
      <c r="AE15" s="219"/>
      <c r="AF15" s="219"/>
      <c r="AG15" s="219"/>
      <c r="AH15" s="219"/>
    </row>
    <row r="16" spans="1:34" ht="37" customHeight="1">
      <c r="A16" s="216">
        <v>12</v>
      </c>
      <c r="B16" s="206"/>
      <c r="C16" s="206"/>
      <c r="D16" s="207"/>
      <c r="E16" s="199"/>
      <c r="F16" s="199"/>
      <c r="G16" s="200"/>
      <c r="H16" s="202"/>
      <c r="I16" s="199"/>
      <c r="J16" s="199"/>
      <c r="K16" s="199"/>
      <c r="L16" s="199"/>
      <c r="M16" s="199"/>
      <c r="N16" s="201"/>
      <c r="T16">
        <v>3</v>
      </c>
      <c r="U16">
        <v>3</v>
      </c>
      <c r="AD16" s="221"/>
      <c r="AE16" s="219"/>
      <c r="AF16" s="219"/>
      <c r="AG16" s="219"/>
      <c r="AH16" s="219"/>
    </row>
    <row r="17" spans="1:34" ht="37" customHeight="1">
      <c r="A17" s="216">
        <v>13</v>
      </c>
      <c r="B17" s="206"/>
      <c r="C17" s="206"/>
      <c r="D17" s="207"/>
      <c r="E17" s="199"/>
      <c r="F17" s="199"/>
      <c r="G17" s="200"/>
      <c r="H17" s="202"/>
      <c r="I17" s="199"/>
      <c r="J17" s="199"/>
      <c r="K17" s="199"/>
      <c r="L17" s="199"/>
      <c r="M17" s="199"/>
      <c r="N17" s="201"/>
      <c r="AD17" s="221"/>
      <c r="AE17" s="219"/>
      <c r="AF17" s="219"/>
      <c r="AG17" s="219"/>
      <c r="AH17" s="219"/>
    </row>
    <row r="18" spans="1:34" ht="37" customHeight="1">
      <c r="A18" s="216">
        <v>14</v>
      </c>
      <c r="B18" s="206"/>
      <c r="C18" s="206"/>
      <c r="D18" s="207"/>
      <c r="E18" s="199"/>
      <c r="F18" s="199"/>
      <c r="G18" s="200"/>
      <c r="H18" s="202"/>
      <c r="I18" s="199"/>
      <c r="J18" s="199"/>
      <c r="K18" s="199"/>
      <c r="L18" s="199"/>
      <c r="M18" s="199"/>
      <c r="N18" s="201"/>
      <c r="AD18" s="221"/>
      <c r="AE18" s="219"/>
      <c r="AF18" s="219"/>
      <c r="AG18" s="219"/>
      <c r="AH18" s="219"/>
    </row>
    <row r="19" spans="1:34" ht="37" customHeight="1">
      <c r="A19" s="216">
        <v>15</v>
      </c>
      <c r="B19" s="206"/>
      <c r="C19" s="206"/>
      <c r="D19" s="207"/>
      <c r="E19" s="199"/>
      <c r="F19" s="199"/>
      <c r="G19" s="200"/>
      <c r="H19" s="202"/>
      <c r="I19" s="199"/>
      <c r="J19" s="199"/>
      <c r="K19" s="199"/>
      <c r="L19" s="199"/>
      <c r="M19" s="199"/>
      <c r="N19" s="201"/>
      <c r="AD19" s="221"/>
      <c r="AE19" s="219"/>
      <c r="AF19" s="219"/>
      <c r="AG19" s="219"/>
      <c r="AH19" s="219"/>
    </row>
    <row r="20" spans="1:34" ht="37" customHeight="1">
      <c r="A20" s="216">
        <v>16</v>
      </c>
      <c r="B20" s="206"/>
      <c r="C20" s="206"/>
      <c r="D20" s="207"/>
      <c r="E20" s="199"/>
      <c r="F20" s="199"/>
      <c r="G20" s="200"/>
      <c r="H20" s="202"/>
      <c r="I20" s="199"/>
      <c r="J20" s="199"/>
      <c r="K20" s="199"/>
      <c r="L20" s="199"/>
      <c r="M20" s="199"/>
      <c r="N20" s="201"/>
      <c r="AD20" s="221"/>
      <c r="AE20" s="219"/>
      <c r="AF20" s="219"/>
      <c r="AG20" s="219"/>
      <c r="AH20" s="219"/>
    </row>
    <row r="21" spans="1:34" ht="37" customHeight="1">
      <c r="A21" s="216">
        <v>17</v>
      </c>
      <c r="B21" s="206"/>
      <c r="C21" s="206"/>
      <c r="D21" s="207"/>
      <c r="E21" s="199"/>
      <c r="F21" s="199"/>
      <c r="G21" s="200"/>
      <c r="H21" s="202"/>
      <c r="I21" s="199"/>
      <c r="J21" s="199"/>
      <c r="K21" s="199"/>
      <c r="L21" s="199"/>
      <c r="M21" s="199"/>
      <c r="N21" s="201"/>
      <c r="AD21" s="221"/>
      <c r="AE21" s="219"/>
      <c r="AF21" s="219"/>
      <c r="AG21" s="219"/>
      <c r="AH21" s="219"/>
    </row>
    <row r="22" spans="1:34" ht="37" customHeight="1">
      <c r="A22" s="216">
        <v>18</v>
      </c>
      <c r="B22" s="206"/>
      <c r="C22" s="206"/>
      <c r="D22" s="207"/>
      <c r="E22" s="199"/>
      <c r="F22" s="199"/>
      <c r="G22" s="200"/>
      <c r="H22" s="202"/>
      <c r="I22" s="199"/>
      <c r="J22" s="199"/>
      <c r="K22" s="199"/>
      <c r="L22" s="199"/>
      <c r="M22" s="199"/>
      <c r="N22" s="201"/>
      <c r="AD22" s="221"/>
      <c r="AE22" s="219"/>
      <c r="AF22" s="219"/>
      <c r="AG22" s="219"/>
      <c r="AH22" s="219"/>
    </row>
    <row r="23" spans="1:34" ht="37" customHeight="1">
      <c r="A23" s="216">
        <v>19</v>
      </c>
      <c r="B23" s="206"/>
      <c r="C23" s="206"/>
      <c r="D23" s="207"/>
      <c r="E23" s="199"/>
      <c r="F23" s="199"/>
      <c r="G23" s="200"/>
      <c r="H23" s="202"/>
      <c r="I23" s="199"/>
      <c r="J23" s="199"/>
      <c r="K23" s="199"/>
      <c r="L23" s="199"/>
      <c r="M23" s="199"/>
      <c r="N23" s="201"/>
      <c r="AD23" s="221"/>
      <c r="AE23" s="219"/>
      <c r="AF23" s="219"/>
      <c r="AG23" s="219"/>
      <c r="AH23" s="219"/>
    </row>
    <row r="24" spans="1:34" ht="37" customHeight="1">
      <c r="A24" s="216">
        <v>20</v>
      </c>
      <c r="B24" s="206"/>
      <c r="C24" s="206"/>
      <c r="D24" s="207"/>
      <c r="E24" s="199"/>
      <c r="F24" s="199"/>
      <c r="G24" s="200"/>
      <c r="H24" s="202"/>
      <c r="I24" s="199"/>
      <c r="J24" s="199"/>
      <c r="K24" s="199"/>
      <c r="L24" s="199"/>
      <c r="M24" s="199"/>
      <c r="N24" s="201"/>
      <c r="AD24" s="221"/>
      <c r="AE24" s="219"/>
      <c r="AF24" s="219"/>
      <c r="AG24" s="219"/>
      <c r="AH24" s="219"/>
    </row>
    <row r="25" spans="1:34" ht="14.4" customHeight="1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AD25" s="221"/>
    </row>
  </sheetData>
  <sheetProtection password="FC12" sheet="1" objects="1" scenarios="1"/>
  <mergeCells count="22">
    <mergeCell ref="A1:L1"/>
    <mergeCell ref="M1:N1"/>
    <mergeCell ref="I3:J3"/>
    <mergeCell ref="K3:L3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M2:N2"/>
    <mergeCell ref="AD1:AD25"/>
    <mergeCell ref="AE1:AH2"/>
    <mergeCell ref="AE3:AH3"/>
    <mergeCell ref="AE4:AH8"/>
    <mergeCell ref="AE10:AH10"/>
    <mergeCell ref="AE11:AH11"/>
  </mergeCells>
  <dataValidations count="10">
    <dataValidation type="list" allowBlank="1" showInputMessage="1" showErrorMessage="1" sqref="WVE983038:WVE983047 N131056:N131065 N196592:N196601 N262128:N262137 N327664:N327673 N393200:N393209 N458736:N458745 N524272:N524281 N589808:N589817 N655344:N655353 N720880:N720889 N786416:N786425 N851952:N851961 N917488:N917497 N983024:N983033 N65534:N65543 N131070:N131079 N196606:N196615 N262142:N262151 N327678:N327687 N393214:N393223 N458750:N458759 N524286:N524295 N589822:N589831 N655358:N655367 N720894:N720903 N786430:N786439 N851966:N851975 N917502:N917511 N983038:N983047 N65520:N65529 IS5:IS14 WVE5:WVE14 WLI5:WLI14 WBM5:WBM14 VRQ5:VRQ14 VHU5:VHU14 UXY5:UXY14 UOC5:UOC14 UEG5:UEG14 TUK5:TUK14 TKO5:TKO14 TAS5:TAS14 SQW5:SQW14 SHA5:SHA14 RXE5:RXE14 RNI5:RNI14 RDM5:RDM14 QTQ5:QTQ14 QJU5:QJU14 PZY5:PZY14 PQC5:PQC14 PGG5:PGG14 OWK5:OWK14 OMO5:OMO14 OCS5:OCS14 NSW5:NSW14 NJA5:NJA14 MZE5:MZE14 MPI5:MPI14 MFM5:MFM14 LVQ5:LVQ14 LLU5:LLU14 LBY5:LBY14 KSC5:KSC14 KIG5:KIG14 JYK5:JYK14 JOO5:JOO14 JES5:JES14 IUW5:IUW14 ILA5:ILA14 IBE5:IBE14 HRI5:HRI14 HHM5:HHM14 GXQ5:GXQ14 GNU5:GNU14 GDY5:GDY14 FUC5:FUC14 FKG5:FKG14 FAK5:FAK14 EQO5:EQO14 EGS5:EGS14 DWW5:DWW14 DNA5:DNA14 DDE5:DDE14 CTI5:CTI14 CJM5:CJM14 BZQ5:BZQ14 BPU5:BPU14 BFY5:BFY14 AWC5:AWC14 AMG5:AMG14 ACK5:ACK14 SO5:SO14 WLI983038:WLI983047 WBM983038:WBM983047 VRQ983038:VRQ983047 VHU983038:VHU983047 UXY983038:UXY983047 UOC983038:UOC983047 UEG983038:UEG983047 TUK983038:TUK983047 TKO983038:TKO983047 TAS983038:TAS983047 SQW983038:SQW983047 SHA983038:SHA983047 RXE983038:RXE983047 RNI983038:RNI983047 RDM983038:RDM983047 QTQ983038:QTQ983047 QJU983038:QJU983047 PZY983038:PZY983047 PQC983038:PQC983047 PGG983038:PGG983047 OWK983038:OWK983047 OMO983038:OMO983047 OCS983038:OCS983047 NSW983038:NSW983047 NJA983038:NJA983047 MZE983038:MZE983047 MPI983038:MPI983047 MFM983038:MFM983047 LVQ983038:LVQ983047 LLU983038:LLU983047 LBY983038:LBY983047 KSC983038:KSC983047 KIG983038:KIG983047 JYK983038:JYK983047 JOO983038:JOO983047 JES983038:JES983047 IUW983038:IUW983047 ILA983038:ILA983047 IBE983038:IBE983047 HRI983038:HRI983047 HHM983038:HHM983047 GXQ983038:GXQ983047 GNU983038:GNU983047 GDY983038:GDY983047 FUC983038:FUC983047 FKG983038:FKG983047 FAK983038:FAK983047 EQO983038:EQO983047 EGS983038:EGS983047 DWW983038:DWW983047 DNA983038:DNA983047 DDE983038:DDE983047 CTI983038:CTI983047 CJM983038:CJM983047 BZQ983038:BZQ983047 BPU983038:BPU983047 BFY983038:BFY983047 AWC983038:AWC983047 AMG983038:AMG983047 ACK983038:ACK983047 SO983038:SO983047 IS983038:IS983047 WVE917502:WVE917511 WLI917502:WLI917511 WBM917502:WBM917511 VRQ917502:VRQ917511 VHU917502:VHU917511 UXY917502:UXY917511 UOC917502:UOC917511 UEG917502:UEG917511 TUK917502:TUK917511 TKO917502:TKO917511 TAS917502:TAS917511 SQW917502:SQW917511 SHA917502:SHA917511 RXE917502:RXE917511 RNI917502:RNI917511 RDM917502:RDM917511 QTQ917502:QTQ917511 QJU917502:QJU917511 PZY917502:PZY917511 PQC917502:PQC917511 PGG917502:PGG917511 OWK917502:OWK917511 OMO917502:OMO917511 OCS917502:OCS917511 NSW917502:NSW917511 NJA917502:NJA917511 MZE917502:MZE917511 MPI917502:MPI917511 MFM917502:MFM917511 LVQ917502:LVQ917511 LLU917502:LLU917511 LBY917502:LBY917511 KSC917502:KSC917511 KIG917502:KIG917511 JYK917502:JYK917511 JOO917502:JOO917511 JES917502:JES917511 IUW917502:IUW917511 ILA917502:ILA917511 IBE917502:IBE917511 HRI917502:HRI917511 HHM917502:HHM917511 GXQ917502:GXQ917511 GNU917502:GNU917511 GDY917502:GDY917511 FUC917502:FUC917511 FKG917502:FKG917511 FAK917502:FAK917511 EQO917502:EQO917511 EGS917502:EGS917511 DWW917502:DWW917511 DNA917502:DNA917511 DDE917502:DDE917511 CTI917502:CTI917511 CJM917502:CJM917511 BZQ917502:BZQ917511 BPU917502:BPU917511 BFY917502:BFY917511 AWC917502:AWC917511 AMG917502:AMG917511 ACK917502:ACK917511 SO917502:SO917511 IS917502:IS917511 WVE851966:WVE851975 WLI851966:WLI851975 WBM851966:WBM851975 VRQ851966:VRQ851975 VHU851966:VHU851975 UXY851966:UXY851975 UOC851966:UOC851975 UEG851966:UEG851975 TUK851966:TUK851975 TKO851966:TKO851975 TAS851966:TAS851975 SQW851966:SQW851975 SHA851966:SHA851975 RXE851966:RXE851975 RNI851966:RNI851975 RDM851966:RDM851975 QTQ851966:QTQ851975 QJU851966:QJU851975 PZY851966:PZY851975 PQC851966:PQC851975 PGG851966:PGG851975 OWK851966:OWK851975 OMO851966:OMO851975 OCS851966:OCS851975 NSW851966:NSW851975 NJA851966:NJA851975 MZE851966:MZE851975 MPI851966:MPI851975 MFM851966:MFM851975 LVQ851966:LVQ851975 LLU851966:LLU851975 LBY851966:LBY851975 KSC851966:KSC851975 KIG851966:KIG851975 JYK851966:JYK851975 JOO851966:JOO851975 JES851966:JES851975 IUW851966:IUW851975 ILA851966:ILA851975 IBE851966:IBE851975 HRI851966:HRI851975 HHM851966:HHM851975 GXQ851966:GXQ851975 GNU851966:GNU851975 GDY851966:GDY851975 FUC851966:FUC851975 FKG851966:FKG851975 FAK851966:FAK851975 EQO851966:EQO851975 EGS851966:EGS851975 DWW851966:DWW851975 DNA851966:DNA851975 DDE851966:DDE851975 CTI851966:CTI851975 CJM851966:CJM851975 BZQ851966:BZQ851975 BPU851966:BPU851975 BFY851966:BFY851975 AWC851966:AWC851975 AMG851966:AMG851975 ACK851966:ACK851975 SO851966:SO851975 IS851966:IS851975 WVE786430:WVE786439 WLI786430:WLI786439 WBM786430:WBM786439 VRQ786430:VRQ786439 VHU786430:VHU786439 UXY786430:UXY786439 UOC786430:UOC786439 UEG786430:UEG786439 TUK786430:TUK786439 TKO786430:TKO786439 TAS786430:TAS786439 SQW786430:SQW786439 SHA786430:SHA786439 RXE786430:RXE786439 RNI786430:RNI786439 RDM786430:RDM786439 QTQ786430:QTQ786439 QJU786430:QJU786439 PZY786430:PZY786439 PQC786430:PQC786439 PGG786430:PGG786439 OWK786430:OWK786439 OMO786430:OMO786439 OCS786430:OCS786439 NSW786430:NSW786439 NJA786430:NJA786439 MZE786430:MZE786439 MPI786430:MPI786439 MFM786430:MFM786439 LVQ786430:LVQ786439 LLU786430:LLU786439 LBY786430:LBY786439 KSC786430:KSC786439 KIG786430:KIG786439 JYK786430:JYK786439 JOO786430:JOO786439 JES786430:JES786439 IUW786430:IUW786439 ILA786430:ILA786439 IBE786430:IBE786439 HRI786430:HRI786439 HHM786430:HHM786439 GXQ786430:GXQ786439 GNU786430:GNU786439 GDY786430:GDY786439 FUC786430:FUC786439 FKG786430:FKG786439 FAK786430:FAK786439 EQO786430:EQO786439 EGS786430:EGS786439 DWW786430:DWW786439 DNA786430:DNA786439 DDE786430:DDE786439 CTI786430:CTI786439 CJM786430:CJM786439 BZQ786430:BZQ786439 BPU786430:BPU786439 BFY786430:BFY786439 AWC786430:AWC786439 AMG786430:AMG786439 ACK786430:ACK786439 SO786430:SO786439 IS786430:IS786439 WVE720894:WVE720903 WLI720894:WLI720903 WBM720894:WBM720903 VRQ720894:VRQ720903 VHU720894:VHU720903 UXY720894:UXY720903 UOC720894:UOC720903 UEG720894:UEG720903 TUK720894:TUK720903 TKO720894:TKO720903 TAS720894:TAS720903 SQW720894:SQW720903 SHA720894:SHA720903 RXE720894:RXE720903 RNI720894:RNI720903 RDM720894:RDM720903 QTQ720894:QTQ720903 QJU720894:QJU720903 PZY720894:PZY720903 PQC720894:PQC720903 PGG720894:PGG720903 OWK720894:OWK720903 OMO720894:OMO720903 OCS720894:OCS720903 NSW720894:NSW720903 NJA720894:NJA720903 MZE720894:MZE720903 MPI720894:MPI720903 MFM720894:MFM720903 LVQ720894:LVQ720903 LLU720894:LLU720903 LBY720894:LBY720903 KSC720894:KSC720903 KIG720894:KIG720903 JYK720894:JYK720903 JOO720894:JOO720903 JES720894:JES720903 IUW720894:IUW720903 ILA720894:ILA720903 IBE720894:IBE720903 HRI720894:HRI720903 HHM720894:HHM720903 GXQ720894:GXQ720903 GNU720894:GNU720903 GDY720894:GDY720903 FUC720894:FUC720903 FKG720894:FKG720903 FAK720894:FAK720903 EQO720894:EQO720903 EGS720894:EGS720903 DWW720894:DWW720903 DNA720894:DNA720903 DDE720894:DDE720903 CTI720894:CTI720903 CJM720894:CJM720903 BZQ720894:BZQ720903 BPU720894:BPU720903 BFY720894:BFY720903 AWC720894:AWC720903 AMG720894:AMG720903 ACK720894:ACK720903 SO720894:SO720903 IS720894:IS720903 WVE655358:WVE655367 WLI655358:WLI655367 WBM655358:WBM655367 VRQ655358:VRQ655367 VHU655358:VHU655367 UXY655358:UXY655367 UOC655358:UOC655367 UEG655358:UEG655367 TUK655358:TUK655367 TKO655358:TKO655367 TAS655358:TAS655367 SQW655358:SQW655367 SHA655358:SHA655367 RXE655358:RXE655367 RNI655358:RNI655367 RDM655358:RDM655367 QTQ655358:QTQ655367 QJU655358:QJU655367 PZY655358:PZY655367 PQC655358:PQC655367 PGG655358:PGG655367 OWK655358:OWK655367 OMO655358:OMO655367 OCS655358:OCS655367 NSW655358:NSW655367 NJA655358:NJA655367 MZE655358:MZE655367 MPI655358:MPI655367 MFM655358:MFM655367 LVQ655358:LVQ655367 LLU655358:LLU655367 LBY655358:LBY655367 KSC655358:KSC655367 KIG655358:KIG655367 JYK655358:JYK655367 JOO655358:JOO655367 JES655358:JES655367 IUW655358:IUW655367 ILA655358:ILA655367 IBE655358:IBE655367 HRI655358:HRI655367 HHM655358:HHM655367 GXQ655358:GXQ655367 GNU655358:GNU655367 GDY655358:GDY655367 FUC655358:FUC655367 FKG655358:FKG655367 FAK655358:FAK655367 EQO655358:EQO655367 EGS655358:EGS655367 DWW655358:DWW655367 DNA655358:DNA655367 DDE655358:DDE655367 CTI655358:CTI655367 CJM655358:CJM655367 BZQ655358:BZQ655367 BPU655358:BPU655367 BFY655358:BFY655367 AWC655358:AWC655367 AMG655358:AMG655367 ACK655358:ACK655367 SO655358:SO655367 IS655358:IS655367 WVE589822:WVE589831 WLI589822:WLI589831 WBM589822:WBM589831 VRQ589822:VRQ589831 VHU589822:VHU589831 UXY589822:UXY589831 UOC589822:UOC589831 UEG589822:UEG589831 TUK589822:TUK589831 TKO589822:TKO589831 TAS589822:TAS589831 SQW589822:SQW589831 SHA589822:SHA589831 RXE589822:RXE589831 RNI589822:RNI589831 RDM589822:RDM589831 QTQ589822:QTQ589831 QJU589822:QJU589831 PZY589822:PZY589831 PQC589822:PQC589831 PGG589822:PGG589831 OWK589822:OWK589831 OMO589822:OMO589831 OCS589822:OCS589831 NSW589822:NSW589831 NJA589822:NJA589831 MZE589822:MZE589831 MPI589822:MPI589831 MFM589822:MFM589831 LVQ589822:LVQ589831 LLU589822:LLU589831 LBY589822:LBY589831 KSC589822:KSC589831 KIG589822:KIG589831 JYK589822:JYK589831 JOO589822:JOO589831 JES589822:JES589831 IUW589822:IUW589831 ILA589822:ILA589831 IBE589822:IBE589831 HRI589822:HRI589831 HHM589822:HHM589831 GXQ589822:GXQ589831 GNU589822:GNU589831 GDY589822:GDY589831 FUC589822:FUC589831 FKG589822:FKG589831 FAK589822:FAK589831 EQO589822:EQO589831 EGS589822:EGS589831 DWW589822:DWW589831 DNA589822:DNA589831 DDE589822:DDE589831 CTI589822:CTI589831 CJM589822:CJM589831 BZQ589822:BZQ589831 BPU589822:BPU589831 BFY589822:BFY589831 AWC589822:AWC589831 AMG589822:AMG589831 ACK589822:ACK589831 SO589822:SO589831 IS589822:IS589831 WVE524286:WVE524295 WLI524286:WLI524295 WBM524286:WBM524295 VRQ524286:VRQ524295 VHU524286:VHU524295 UXY524286:UXY524295 UOC524286:UOC524295 UEG524286:UEG524295 TUK524286:TUK524295 TKO524286:TKO524295 TAS524286:TAS524295 SQW524286:SQW524295 SHA524286:SHA524295 RXE524286:RXE524295 RNI524286:RNI524295 RDM524286:RDM524295 QTQ524286:QTQ524295 QJU524286:QJU524295 PZY524286:PZY524295 PQC524286:PQC524295 PGG524286:PGG524295 OWK524286:OWK524295 OMO524286:OMO524295 OCS524286:OCS524295 NSW524286:NSW524295 NJA524286:NJA524295 MZE524286:MZE524295 MPI524286:MPI524295 MFM524286:MFM524295 LVQ524286:LVQ524295 LLU524286:LLU524295 LBY524286:LBY524295 KSC524286:KSC524295 KIG524286:KIG524295 JYK524286:JYK524295 JOO524286:JOO524295 JES524286:JES524295 IUW524286:IUW524295 ILA524286:ILA524295 IBE524286:IBE524295 HRI524286:HRI524295 HHM524286:HHM524295 GXQ524286:GXQ524295 GNU524286:GNU524295 GDY524286:GDY524295 FUC524286:FUC524295 FKG524286:FKG524295 FAK524286:FAK524295 EQO524286:EQO524295 EGS524286:EGS524295 DWW524286:DWW524295 DNA524286:DNA524295 DDE524286:DDE524295 CTI524286:CTI524295 CJM524286:CJM524295 BZQ524286:BZQ524295 BPU524286:BPU524295 BFY524286:BFY524295 AWC524286:AWC524295 AMG524286:AMG524295 ACK524286:ACK524295 SO524286:SO524295 IS524286:IS524295 WVE458750:WVE458759 WLI458750:WLI458759 WBM458750:WBM458759 VRQ458750:VRQ458759 VHU458750:VHU458759 UXY458750:UXY458759 UOC458750:UOC458759 UEG458750:UEG458759 TUK458750:TUK458759 TKO458750:TKO458759 TAS458750:TAS458759 SQW458750:SQW458759 SHA458750:SHA458759 RXE458750:RXE458759 RNI458750:RNI458759 RDM458750:RDM458759 QTQ458750:QTQ458759 QJU458750:QJU458759 PZY458750:PZY458759 PQC458750:PQC458759 PGG458750:PGG458759 OWK458750:OWK458759 OMO458750:OMO458759 OCS458750:OCS458759 NSW458750:NSW458759 NJA458750:NJA458759 MZE458750:MZE458759 MPI458750:MPI458759 MFM458750:MFM458759 LVQ458750:LVQ458759 LLU458750:LLU458759 LBY458750:LBY458759 KSC458750:KSC458759 KIG458750:KIG458759 JYK458750:JYK458759 JOO458750:JOO458759 JES458750:JES458759 IUW458750:IUW458759 ILA458750:ILA458759 IBE458750:IBE458759 HRI458750:HRI458759 HHM458750:HHM458759 GXQ458750:GXQ458759 GNU458750:GNU458759 GDY458750:GDY458759 FUC458750:FUC458759 FKG458750:FKG458759 FAK458750:FAK458759 EQO458750:EQO458759 EGS458750:EGS458759 DWW458750:DWW458759 DNA458750:DNA458759 DDE458750:DDE458759 CTI458750:CTI458759 CJM458750:CJM458759 BZQ458750:BZQ458759 BPU458750:BPU458759 BFY458750:BFY458759 AWC458750:AWC458759 AMG458750:AMG458759 ACK458750:ACK458759 SO458750:SO458759 IS458750:IS458759 WVE393214:WVE393223 WLI393214:WLI393223 WBM393214:WBM393223 VRQ393214:VRQ393223 VHU393214:VHU393223 UXY393214:UXY393223 UOC393214:UOC393223 UEG393214:UEG393223 TUK393214:TUK393223 TKO393214:TKO393223 TAS393214:TAS393223 SQW393214:SQW393223 SHA393214:SHA393223 RXE393214:RXE393223 RNI393214:RNI393223 RDM393214:RDM393223 QTQ393214:QTQ393223 QJU393214:QJU393223 PZY393214:PZY393223 PQC393214:PQC393223 PGG393214:PGG393223 OWK393214:OWK393223 OMO393214:OMO393223 OCS393214:OCS393223 NSW393214:NSW393223 NJA393214:NJA393223 MZE393214:MZE393223 MPI393214:MPI393223 MFM393214:MFM393223 LVQ393214:LVQ393223 LLU393214:LLU393223 LBY393214:LBY393223 KSC393214:KSC393223 KIG393214:KIG393223 JYK393214:JYK393223 JOO393214:JOO393223 JES393214:JES393223 IUW393214:IUW393223 ILA393214:ILA393223 IBE393214:IBE393223 HRI393214:HRI393223 HHM393214:HHM393223 GXQ393214:GXQ393223 GNU393214:GNU393223 GDY393214:GDY393223 FUC393214:FUC393223 FKG393214:FKG393223 FAK393214:FAK393223 EQO393214:EQO393223 EGS393214:EGS393223 DWW393214:DWW393223 DNA393214:DNA393223 DDE393214:DDE393223 CTI393214:CTI393223 CJM393214:CJM393223 BZQ393214:BZQ393223 BPU393214:BPU393223 BFY393214:BFY393223 AWC393214:AWC393223 AMG393214:AMG393223 ACK393214:ACK393223 SO393214:SO393223 IS393214:IS393223 WVE327678:WVE327687 WLI327678:WLI327687 WBM327678:WBM327687 VRQ327678:VRQ327687 VHU327678:VHU327687 UXY327678:UXY327687 UOC327678:UOC327687 UEG327678:UEG327687 TUK327678:TUK327687 TKO327678:TKO327687 TAS327678:TAS327687 SQW327678:SQW327687 SHA327678:SHA327687 RXE327678:RXE327687 RNI327678:RNI327687 RDM327678:RDM327687 QTQ327678:QTQ327687 QJU327678:QJU327687 PZY327678:PZY327687 PQC327678:PQC327687 PGG327678:PGG327687 OWK327678:OWK327687 OMO327678:OMO327687 OCS327678:OCS327687 NSW327678:NSW327687 NJA327678:NJA327687 MZE327678:MZE327687 MPI327678:MPI327687 MFM327678:MFM327687 LVQ327678:LVQ327687 LLU327678:LLU327687 LBY327678:LBY327687 KSC327678:KSC327687 KIG327678:KIG327687 JYK327678:JYK327687 JOO327678:JOO327687 JES327678:JES327687 IUW327678:IUW327687 ILA327678:ILA327687 IBE327678:IBE327687 HRI327678:HRI327687 HHM327678:HHM327687 GXQ327678:GXQ327687 GNU327678:GNU327687 GDY327678:GDY327687 FUC327678:FUC327687 FKG327678:FKG327687 FAK327678:FAK327687 EQO327678:EQO327687 EGS327678:EGS327687 DWW327678:DWW327687 DNA327678:DNA327687 DDE327678:DDE327687 CTI327678:CTI327687 CJM327678:CJM327687 BZQ327678:BZQ327687 BPU327678:BPU327687 BFY327678:BFY327687 AWC327678:AWC327687 AMG327678:AMG327687 ACK327678:ACK327687 SO327678:SO327687 IS327678:IS327687 WVE262142:WVE262151 WLI262142:WLI262151 WBM262142:WBM262151 VRQ262142:VRQ262151 VHU262142:VHU262151 UXY262142:UXY262151 UOC262142:UOC262151 UEG262142:UEG262151 TUK262142:TUK262151 TKO262142:TKO262151 TAS262142:TAS262151 SQW262142:SQW262151 SHA262142:SHA262151 RXE262142:RXE262151 RNI262142:RNI262151 RDM262142:RDM262151 QTQ262142:QTQ262151 QJU262142:QJU262151 PZY262142:PZY262151 PQC262142:PQC262151 PGG262142:PGG262151 OWK262142:OWK262151 OMO262142:OMO262151 OCS262142:OCS262151 NSW262142:NSW262151 NJA262142:NJA262151 MZE262142:MZE262151 MPI262142:MPI262151 MFM262142:MFM262151 LVQ262142:LVQ262151 LLU262142:LLU262151 LBY262142:LBY262151 KSC262142:KSC262151 KIG262142:KIG262151 JYK262142:JYK262151 JOO262142:JOO262151 JES262142:JES262151 IUW262142:IUW262151 ILA262142:ILA262151 IBE262142:IBE262151 HRI262142:HRI262151 HHM262142:HHM262151 GXQ262142:GXQ262151 GNU262142:GNU262151 GDY262142:GDY262151 FUC262142:FUC262151 FKG262142:FKG262151 FAK262142:FAK262151 EQO262142:EQO262151 EGS262142:EGS262151 DWW262142:DWW262151 DNA262142:DNA262151 DDE262142:DDE262151 CTI262142:CTI262151 CJM262142:CJM262151 BZQ262142:BZQ262151 BPU262142:BPU262151 BFY262142:BFY262151 AWC262142:AWC262151 AMG262142:AMG262151 ACK262142:ACK262151 SO262142:SO262151 IS262142:IS262151 WVE196606:WVE196615 WLI196606:WLI196615 WBM196606:WBM196615 VRQ196606:VRQ196615 VHU196606:VHU196615 UXY196606:UXY196615 UOC196606:UOC196615 UEG196606:UEG196615 TUK196606:TUK196615 TKO196606:TKO196615 TAS196606:TAS196615 SQW196606:SQW196615 SHA196606:SHA196615 RXE196606:RXE196615 RNI196606:RNI196615 RDM196606:RDM196615 QTQ196606:QTQ196615 QJU196606:QJU196615 PZY196606:PZY196615 PQC196606:PQC196615 PGG196606:PGG196615 OWK196606:OWK196615 OMO196606:OMO196615 OCS196606:OCS196615 NSW196606:NSW196615 NJA196606:NJA196615 MZE196606:MZE196615 MPI196606:MPI196615 MFM196606:MFM196615 LVQ196606:LVQ196615 LLU196606:LLU196615 LBY196606:LBY196615 KSC196606:KSC196615 KIG196606:KIG196615 JYK196606:JYK196615 JOO196606:JOO196615 JES196606:JES196615 IUW196606:IUW196615 ILA196606:ILA196615 IBE196606:IBE196615 HRI196606:HRI196615 HHM196606:HHM196615 GXQ196606:GXQ196615 GNU196606:GNU196615 GDY196606:GDY196615 FUC196606:FUC196615 FKG196606:FKG196615 FAK196606:FAK196615 EQO196606:EQO196615 EGS196606:EGS196615 DWW196606:DWW196615 DNA196606:DNA196615 DDE196606:DDE196615 CTI196606:CTI196615 CJM196606:CJM196615 BZQ196606:BZQ196615 BPU196606:BPU196615 BFY196606:BFY196615 AWC196606:AWC196615 AMG196606:AMG196615 ACK196606:ACK196615 SO196606:SO196615 IS196606:IS196615 WVE131070:WVE131079 WLI131070:WLI131079 WBM131070:WBM131079 VRQ131070:VRQ131079 VHU131070:VHU131079 UXY131070:UXY131079 UOC131070:UOC131079 UEG131070:UEG131079 TUK131070:TUK131079 TKO131070:TKO131079 TAS131070:TAS131079 SQW131070:SQW131079 SHA131070:SHA131079 RXE131070:RXE131079 RNI131070:RNI131079 RDM131070:RDM131079 QTQ131070:QTQ131079 QJU131070:QJU131079 PZY131070:PZY131079 PQC131070:PQC131079 PGG131070:PGG131079 OWK131070:OWK131079 OMO131070:OMO131079 OCS131070:OCS131079 NSW131070:NSW131079 NJA131070:NJA131079 MZE131070:MZE131079 MPI131070:MPI131079 MFM131070:MFM131079 LVQ131070:LVQ131079 LLU131070:LLU131079 LBY131070:LBY131079 KSC131070:KSC131079 KIG131070:KIG131079 JYK131070:JYK131079 JOO131070:JOO131079 JES131070:JES131079 IUW131070:IUW131079 ILA131070:ILA131079 IBE131070:IBE131079 HRI131070:HRI131079 HHM131070:HHM131079 GXQ131070:GXQ131079 GNU131070:GNU131079 GDY131070:GDY131079 FUC131070:FUC131079 FKG131070:FKG131079 FAK131070:FAK131079 EQO131070:EQO131079 EGS131070:EGS131079 DWW131070:DWW131079 DNA131070:DNA131079 DDE131070:DDE131079 CTI131070:CTI131079 CJM131070:CJM131079 BZQ131070:BZQ131079 BPU131070:BPU131079 BFY131070:BFY131079 AWC131070:AWC131079 AMG131070:AMG131079 ACK131070:ACK131079 SO131070:SO131079 IS131070:IS131079 WVE65534:WVE65543 WLI65534:WLI65543 WBM65534:WBM65543 VRQ65534:VRQ65543 VHU65534:VHU65543 UXY65534:UXY65543 UOC65534:UOC65543 UEG65534:UEG65543 TUK65534:TUK65543 TKO65534:TKO65543 TAS65534:TAS65543 SQW65534:SQW65543 SHA65534:SHA65543 RXE65534:RXE65543 RNI65534:RNI65543 RDM65534:RDM65543 QTQ65534:QTQ65543 QJU65534:QJU65543 PZY65534:PZY65543 PQC65534:PQC65543 PGG65534:PGG65543 OWK65534:OWK65543 OMO65534:OMO65543 OCS65534:OCS65543 NSW65534:NSW65543 NJA65534:NJA65543 MZE65534:MZE65543 MPI65534:MPI65543 MFM65534:MFM65543 LVQ65534:LVQ65543 LLU65534:LLU65543 LBY65534:LBY65543 KSC65534:KSC65543 KIG65534:KIG65543 JYK65534:JYK65543 JOO65534:JOO65543 JES65534:JES65543 IUW65534:IUW65543 ILA65534:ILA65543 IBE65534:IBE65543 HRI65534:HRI65543 HHM65534:HHM65543 GXQ65534:GXQ65543 GNU65534:GNU65543 GDY65534:GDY65543 FUC65534:FUC65543 FKG65534:FKG65543 FAK65534:FAK65543 EQO65534:EQO65543 EGS65534:EGS65543 DWW65534:DWW65543 DNA65534:DNA65543 DDE65534:DDE65543 CTI65534:CTI65543 CJM65534:CJM65543 BZQ65534:BZQ65543 BPU65534:BPU65543 BFY65534:BFY65543 AWC65534:AWC65543 AMG65534:AMG65543 ACK65534:ACK65543 SO65534:SO65543 IS65534:IS65543 WVE983024:WVE983033 WLI983024:WLI983033 WBM983024:WBM983033 VRQ983024:VRQ983033 VHU983024:VHU983033 UXY983024:UXY983033 UOC983024:UOC983033 UEG983024:UEG983033 TUK983024:TUK983033 TKO983024:TKO983033 TAS983024:TAS983033 SQW983024:SQW983033 SHA983024:SHA983033 RXE983024:RXE983033 RNI983024:RNI983033 RDM983024:RDM983033 QTQ983024:QTQ983033 QJU983024:QJU983033 PZY983024:PZY983033 PQC983024:PQC983033 PGG983024:PGG983033 OWK983024:OWK983033 OMO983024:OMO983033 OCS983024:OCS983033 NSW983024:NSW983033 NJA983024:NJA983033 MZE983024:MZE983033 MPI983024:MPI983033 MFM983024:MFM983033 LVQ983024:LVQ983033 LLU983024:LLU983033 LBY983024:LBY983033 KSC983024:KSC983033 KIG983024:KIG983033 JYK983024:JYK983033 JOO983024:JOO983033 JES983024:JES983033 IUW983024:IUW983033 ILA983024:ILA983033 IBE983024:IBE983033 HRI983024:HRI983033 HHM983024:HHM983033 GXQ983024:GXQ983033 GNU983024:GNU983033 GDY983024:GDY983033 FUC983024:FUC983033 FKG983024:FKG983033 FAK983024:FAK983033 EQO983024:EQO983033 EGS983024:EGS983033 DWW983024:DWW983033 DNA983024:DNA983033 DDE983024:DDE983033 CTI983024:CTI983033 CJM983024:CJM983033 BZQ983024:BZQ983033 BPU983024:BPU983033 BFY983024:BFY983033 AWC983024:AWC983033 AMG983024:AMG983033 ACK983024:ACK983033 SO983024:SO983033 IS983024:IS983033 WVE917488:WVE917497 WLI917488:WLI917497 WBM917488:WBM917497 VRQ917488:VRQ917497 VHU917488:VHU917497 UXY917488:UXY917497 UOC917488:UOC917497 UEG917488:UEG917497 TUK917488:TUK917497 TKO917488:TKO917497 TAS917488:TAS917497 SQW917488:SQW917497 SHA917488:SHA917497 RXE917488:RXE917497 RNI917488:RNI917497 RDM917488:RDM917497 QTQ917488:QTQ917497 QJU917488:QJU917497 PZY917488:PZY917497 PQC917488:PQC917497 PGG917488:PGG917497 OWK917488:OWK917497 OMO917488:OMO917497 OCS917488:OCS917497 NSW917488:NSW917497 NJA917488:NJA917497 MZE917488:MZE917497 MPI917488:MPI917497 MFM917488:MFM917497 LVQ917488:LVQ917497 LLU917488:LLU917497 LBY917488:LBY917497 KSC917488:KSC917497 KIG917488:KIG917497 JYK917488:JYK917497 JOO917488:JOO917497 JES917488:JES917497 IUW917488:IUW917497 ILA917488:ILA917497 IBE917488:IBE917497 HRI917488:HRI917497 HHM917488:HHM917497 GXQ917488:GXQ917497 GNU917488:GNU917497 GDY917488:GDY917497 FUC917488:FUC917497 FKG917488:FKG917497 FAK917488:FAK917497 EQO917488:EQO917497 EGS917488:EGS917497 DWW917488:DWW917497 DNA917488:DNA917497 DDE917488:DDE917497 CTI917488:CTI917497 CJM917488:CJM917497 BZQ917488:BZQ917497 BPU917488:BPU917497 BFY917488:BFY917497 AWC917488:AWC917497 AMG917488:AMG917497 ACK917488:ACK917497 SO917488:SO917497 IS917488:IS917497 WVE851952:WVE851961 WLI851952:WLI851961 WBM851952:WBM851961 VRQ851952:VRQ851961 VHU851952:VHU851961 UXY851952:UXY851961 UOC851952:UOC851961 UEG851952:UEG851961 TUK851952:TUK851961 TKO851952:TKO851961 TAS851952:TAS851961 SQW851952:SQW851961 SHA851952:SHA851961 RXE851952:RXE851961 RNI851952:RNI851961 RDM851952:RDM851961 QTQ851952:QTQ851961 QJU851952:QJU851961 PZY851952:PZY851961 PQC851952:PQC851961 PGG851952:PGG851961 OWK851952:OWK851961 OMO851952:OMO851961 OCS851952:OCS851961 NSW851952:NSW851961 NJA851952:NJA851961 MZE851952:MZE851961 MPI851952:MPI851961 MFM851952:MFM851961 LVQ851952:LVQ851961 LLU851952:LLU851961 LBY851952:LBY851961 KSC851952:KSC851961 KIG851952:KIG851961 JYK851952:JYK851961 JOO851952:JOO851961 JES851952:JES851961 IUW851952:IUW851961 ILA851952:ILA851961 IBE851952:IBE851961 HRI851952:HRI851961 HHM851952:HHM851961 GXQ851952:GXQ851961 GNU851952:GNU851961 GDY851952:GDY851961 FUC851952:FUC851961 FKG851952:FKG851961 FAK851952:FAK851961 EQO851952:EQO851961 EGS851952:EGS851961 DWW851952:DWW851961 DNA851952:DNA851961 DDE851952:DDE851961 CTI851952:CTI851961 CJM851952:CJM851961 BZQ851952:BZQ851961 BPU851952:BPU851961 BFY851952:BFY851961 AWC851952:AWC851961 AMG851952:AMG851961 ACK851952:ACK851961 SO851952:SO851961 IS851952:IS851961 WVE786416:WVE786425 WLI786416:WLI786425 WBM786416:WBM786425 VRQ786416:VRQ786425 VHU786416:VHU786425 UXY786416:UXY786425 UOC786416:UOC786425 UEG786416:UEG786425 TUK786416:TUK786425 TKO786416:TKO786425 TAS786416:TAS786425 SQW786416:SQW786425 SHA786416:SHA786425 RXE786416:RXE786425 RNI786416:RNI786425 RDM786416:RDM786425 QTQ786416:QTQ786425 QJU786416:QJU786425 PZY786416:PZY786425 PQC786416:PQC786425 PGG786416:PGG786425 OWK786416:OWK786425 OMO786416:OMO786425 OCS786416:OCS786425 NSW786416:NSW786425 NJA786416:NJA786425 MZE786416:MZE786425 MPI786416:MPI786425 MFM786416:MFM786425 LVQ786416:LVQ786425 LLU786416:LLU786425 LBY786416:LBY786425 KSC786416:KSC786425 KIG786416:KIG786425 JYK786416:JYK786425 JOO786416:JOO786425 JES786416:JES786425 IUW786416:IUW786425 ILA786416:ILA786425 IBE786416:IBE786425 HRI786416:HRI786425 HHM786416:HHM786425 GXQ786416:GXQ786425 GNU786416:GNU786425 GDY786416:GDY786425 FUC786416:FUC786425 FKG786416:FKG786425 FAK786416:FAK786425 EQO786416:EQO786425 EGS786416:EGS786425 DWW786416:DWW786425 DNA786416:DNA786425 DDE786416:DDE786425 CTI786416:CTI786425 CJM786416:CJM786425 BZQ786416:BZQ786425 BPU786416:BPU786425 BFY786416:BFY786425 AWC786416:AWC786425 AMG786416:AMG786425 ACK786416:ACK786425 SO786416:SO786425 IS786416:IS786425 WVE720880:WVE720889 WLI720880:WLI720889 WBM720880:WBM720889 VRQ720880:VRQ720889 VHU720880:VHU720889 UXY720880:UXY720889 UOC720880:UOC720889 UEG720880:UEG720889 TUK720880:TUK720889 TKO720880:TKO720889 TAS720880:TAS720889 SQW720880:SQW720889 SHA720880:SHA720889 RXE720880:RXE720889 RNI720880:RNI720889 RDM720880:RDM720889 QTQ720880:QTQ720889 QJU720880:QJU720889 PZY720880:PZY720889 PQC720880:PQC720889 PGG720880:PGG720889 OWK720880:OWK720889 OMO720880:OMO720889 OCS720880:OCS720889 NSW720880:NSW720889 NJA720880:NJA720889 MZE720880:MZE720889 MPI720880:MPI720889 MFM720880:MFM720889 LVQ720880:LVQ720889 LLU720880:LLU720889 LBY720880:LBY720889 KSC720880:KSC720889 KIG720880:KIG720889 JYK720880:JYK720889 JOO720880:JOO720889 JES720880:JES720889 IUW720880:IUW720889 ILA720880:ILA720889 IBE720880:IBE720889 HRI720880:HRI720889 HHM720880:HHM720889 GXQ720880:GXQ720889 GNU720880:GNU720889 GDY720880:GDY720889 FUC720880:FUC720889 FKG720880:FKG720889 FAK720880:FAK720889 EQO720880:EQO720889 EGS720880:EGS720889 DWW720880:DWW720889 DNA720880:DNA720889 DDE720880:DDE720889 CTI720880:CTI720889 CJM720880:CJM720889 BZQ720880:BZQ720889 BPU720880:BPU720889 BFY720880:BFY720889 AWC720880:AWC720889 AMG720880:AMG720889 ACK720880:ACK720889 SO720880:SO720889 IS720880:IS720889 WVE655344:WVE655353 WLI655344:WLI655353 WBM655344:WBM655353 VRQ655344:VRQ655353 VHU655344:VHU655353 UXY655344:UXY655353 UOC655344:UOC655353 UEG655344:UEG655353 TUK655344:TUK655353 TKO655344:TKO655353 TAS655344:TAS655353 SQW655344:SQW655353 SHA655344:SHA655353 RXE655344:RXE655353 RNI655344:RNI655353 RDM655344:RDM655353 QTQ655344:QTQ655353 QJU655344:QJU655353 PZY655344:PZY655353 PQC655344:PQC655353 PGG655344:PGG655353 OWK655344:OWK655353 OMO655344:OMO655353 OCS655344:OCS655353 NSW655344:NSW655353 NJA655344:NJA655353 MZE655344:MZE655353 MPI655344:MPI655353 MFM655344:MFM655353 LVQ655344:LVQ655353 LLU655344:LLU655353 LBY655344:LBY655353 KSC655344:KSC655353 KIG655344:KIG655353 JYK655344:JYK655353 JOO655344:JOO655353 JES655344:JES655353 IUW655344:IUW655353 ILA655344:ILA655353 IBE655344:IBE655353 HRI655344:HRI655353 HHM655344:HHM655353 GXQ655344:GXQ655353 GNU655344:GNU655353 GDY655344:GDY655353 FUC655344:FUC655353 FKG655344:FKG655353 FAK655344:FAK655353 EQO655344:EQO655353 EGS655344:EGS655353 DWW655344:DWW655353 DNA655344:DNA655353 DDE655344:DDE655353 CTI655344:CTI655353 CJM655344:CJM655353 BZQ655344:BZQ655353 BPU655344:BPU655353 BFY655344:BFY655353 AWC655344:AWC655353 AMG655344:AMG655353 ACK655344:ACK655353 SO655344:SO655353 IS655344:IS655353 WVE589808:WVE589817 WLI589808:WLI589817 WBM589808:WBM589817 VRQ589808:VRQ589817 VHU589808:VHU589817 UXY589808:UXY589817 UOC589808:UOC589817 UEG589808:UEG589817 TUK589808:TUK589817 TKO589808:TKO589817 TAS589808:TAS589817 SQW589808:SQW589817 SHA589808:SHA589817 RXE589808:RXE589817 RNI589808:RNI589817 RDM589808:RDM589817 QTQ589808:QTQ589817 QJU589808:QJU589817 PZY589808:PZY589817 PQC589808:PQC589817 PGG589808:PGG589817 OWK589808:OWK589817 OMO589808:OMO589817 OCS589808:OCS589817 NSW589808:NSW589817 NJA589808:NJA589817 MZE589808:MZE589817 MPI589808:MPI589817 MFM589808:MFM589817 LVQ589808:LVQ589817 LLU589808:LLU589817 LBY589808:LBY589817 KSC589808:KSC589817 KIG589808:KIG589817 JYK589808:JYK589817 JOO589808:JOO589817 JES589808:JES589817 IUW589808:IUW589817 ILA589808:ILA589817 IBE589808:IBE589817 HRI589808:HRI589817 HHM589808:HHM589817 GXQ589808:GXQ589817 GNU589808:GNU589817 GDY589808:GDY589817 FUC589808:FUC589817 FKG589808:FKG589817 FAK589808:FAK589817 EQO589808:EQO589817 EGS589808:EGS589817 DWW589808:DWW589817 DNA589808:DNA589817 DDE589808:DDE589817 CTI589808:CTI589817 CJM589808:CJM589817 BZQ589808:BZQ589817 BPU589808:BPU589817 BFY589808:BFY589817 AWC589808:AWC589817 AMG589808:AMG589817 ACK589808:ACK589817 SO589808:SO589817 IS589808:IS589817 WVE524272:WVE524281 WLI524272:WLI524281 WBM524272:WBM524281 VRQ524272:VRQ524281 VHU524272:VHU524281 UXY524272:UXY524281 UOC524272:UOC524281 UEG524272:UEG524281 TUK524272:TUK524281 TKO524272:TKO524281 TAS524272:TAS524281 SQW524272:SQW524281 SHA524272:SHA524281 RXE524272:RXE524281 RNI524272:RNI524281 RDM524272:RDM524281 QTQ524272:QTQ524281 QJU524272:QJU524281 PZY524272:PZY524281 PQC524272:PQC524281 PGG524272:PGG524281 OWK524272:OWK524281 OMO524272:OMO524281 OCS524272:OCS524281 NSW524272:NSW524281 NJA524272:NJA524281 MZE524272:MZE524281 MPI524272:MPI524281 MFM524272:MFM524281 LVQ524272:LVQ524281 LLU524272:LLU524281 LBY524272:LBY524281 KSC524272:KSC524281 KIG524272:KIG524281 JYK524272:JYK524281 JOO524272:JOO524281 JES524272:JES524281 IUW524272:IUW524281 ILA524272:ILA524281 IBE524272:IBE524281 HRI524272:HRI524281 HHM524272:HHM524281 GXQ524272:GXQ524281 GNU524272:GNU524281 GDY524272:GDY524281 FUC524272:FUC524281 FKG524272:FKG524281 FAK524272:FAK524281 EQO524272:EQO524281 EGS524272:EGS524281 DWW524272:DWW524281 DNA524272:DNA524281 DDE524272:DDE524281 CTI524272:CTI524281 CJM524272:CJM524281 BZQ524272:BZQ524281 BPU524272:BPU524281 BFY524272:BFY524281 AWC524272:AWC524281 AMG524272:AMG524281 ACK524272:ACK524281 SO524272:SO524281 IS524272:IS524281 WVE458736:WVE458745 WLI458736:WLI458745 WBM458736:WBM458745 VRQ458736:VRQ458745 VHU458736:VHU458745 UXY458736:UXY458745 UOC458736:UOC458745 UEG458736:UEG458745 TUK458736:TUK458745 TKO458736:TKO458745 TAS458736:TAS458745 SQW458736:SQW458745 SHA458736:SHA458745 RXE458736:RXE458745 RNI458736:RNI458745 RDM458736:RDM458745 QTQ458736:QTQ458745 QJU458736:QJU458745 PZY458736:PZY458745 PQC458736:PQC458745 PGG458736:PGG458745 OWK458736:OWK458745 OMO458736:OMO458745 OCS458736:OCS458745 NSW458736:NSW458745 NJA458736:NJA458745 MZE458736:MZE458745 MPI458736:MPI458745 MFM458736:MFM458745 LVQ458736:LVQ458745 LLU458736:LLU458745 LBY458736:LBY458745 KSC458736:KSC458745 KIG458736:KIG458745 JYK458736:JYK458745 JOO458736:JOO458745 JES458736:JES458745 IUW458736:IUW458745 ILA458736:ILA458745 IBE458736:IBE458745 HRI458736:HRI458745 HHM458736:HHM458745 GXQ458736:GXQ458745 GNU458736:GNU458745 GDY458736:GDY458745 FUC458736:FUC458745 FKG458736:FKG458745 FAK458736:FAK458745 EQO458736:EQO458745 EGS458736:EGS458745 DWW458736:DWW458745 DNA458736:DNA458745 DDE458736:DDE458745 CTI458736:CTI458745 CJM458736:CJM458745 BZQ458736:BZQ458745 BPU458736:BPU458745 BFY458736:BFY458745 AWC458736:AWC458745 AMG458736:AMG458745 ACK458736:ACK458745 SO458736:SO458745 IS458736:IS458745 WVE393200:WVE393209 WLI393200:WLI393209 WBM393200:WBM393209 VRQ393200:VRQ393209 VHU393200:VHU393209 UXY393200:UXY393209 UOC393200:UOC393209 UEG393200:UEG393209 TUK393200:TUK393209 TKO393200:TKO393209 TAS393200:TAS393209 SQW393200:SQW393209 SHA393200:SHA393209 RXE393200:RXE393209 RNI393200:RNI393209 RDM393200:RDM393209 QTQ393200:QTQ393209 QJU393200:QJU393209 PZY393200:PZY393209 PQC393200:PQC393209 PGG393200:PGG393209 OWK393200:OWK393209 OMO393200:OMO393209 OCS393200:OCS393209 NSW393200:NSW393209 NJA393200:NJA393209 MZE393200:MZE393209 MPI393200:MPI393209 MFM393200:MFM393209 LVQ393200:LVQ393209 LLU393200:LLU393209 LBY393200:LBY393209 KSC393200:KSC393209 KIG393200:KIG393209 JYK393200:JYK393209 JOO393200:JOO393209 JES393200:JES393209 IUW393200:IUW393209 ILA393200:ILA393209 IBE393200:IBE393209 HRI393200:HRI393209 HHM393200:HHM393209 GXQ393200:GXQ393209 GNU393200:GNU393209 GDY393200:GDY393209 FUC393200:FUC393209 FKG393200:FKG393209 FAK393200:FAK393209 EQO393200:EQO393209 EGS393200:EGS393209 DWW393200:DWW393209 DNA393200:DNA393209 DDE393200:DDE393209 CTI393200:CTI393209 CJM393200:CJM393209 BZQ393200:BZQ393209 BPU393200:BPU393209 BFY393200:BFY393209 AWC393200:AWC393209 AMG393200:AMG393209 ACK393200:ACK393209 SO393200:SO393209 IS393200:IS393209 WVE327664:WVE327673 WLI327664:WLI327673 WBM327664:WBM327673 VRQ327664:VRQ327673 VHU327664:VHU327673 UXY327664:UXY327673 UOC327664:UOC327673 UEG327664:UEG327673 TUK327664:TUK327673 TKO327664:TKO327673 TAS327664:TAS327673 SQW327664:SQW327673 SHA327664:SHA327673 RXE327664:RXE327673 RNI327664:RNI327673 RDM327664:RDM327673 QTQ327664:QTQ327673 QJU327664:QJU327673 PZY327664:PZY327673 PQC327664:PQC327673 PGG327664:PGG327673 OWK327664:OWK327673 OMO327664:OMO327673 OCS327664:OCS327673 NSW327664:NSW327673 NJA327664:NJA327673 MZE327664:MZE327673 MPI327664:MPI327673 MFM327664:MFM327673 LVQ327664:LVQ327673 LLU327664:LLU327673 LBY327664:LBY327673 KSC327664:KSC327673 KIG327664:KIG327673 JYK327664:JYK327673 JOO327664:JOO327673 JES327664:JES327673 IUW327664:IUW327673 ILA327664:ILA327673 IBE327664:IBE327673 HRI327664:HRI327673 HHM327664:HHM327673 GXQ327664:GXQ327673 GNU327664:GNU327673 GDY327664:GDY327673 FUC327664:FUC327673 FKG327664:FKG327673 FAK327664:FAK327673 EQO327664:EQO327673 EGS327664:EGS327673 DWW327664:DWW327673 DNA327664:DNA327673 DDE327664:DDE327673 CTI327664:CTI327673 CJM327664:CJM327673 BZQ327664:BZQ327673 BPU327664:BPU327673 BFY327664:BFY327673 AWC327664:AWC327673 AMG327664:AMG327673 ACK327664:ACK327673 SO327664:SO327673 IS327664:IS327673 WVE262128:WVE262137 WLI262128:WLI262137 WBM262128:WBM262137 VRQ262128:VRQ262137 VHU262128:VHU262137 UXY262128:UXY262137 UOC262128:UOC262137 UEG262128:UEG262137 TUK262128:TUK262137 TKO262128:TKO262137 TAS262128:TAS262137 SQW262128:SQW262137 SHA262128:SHA262137 RXE262128:RXE262137 RNI262128:RNI262137 RDM262128:RDM262137 QTQ262128:QTQ262137 QJU262128:QJU262137 PZY262128:PZY262137 PQC262128:PQC262137 PGG262128:PGG262137 OWK262128:OWK262137 OMO262128:OMO262137 OCS262128:OCS262137 NSW262128:NSW262137 NJA262128:NJA262137 MZE262128:MZE262137 MPI262128:MPI262137 MFM262128:MFM262137 LVQ262128:LVQ262137 LLU262128:LLU262137 LBY262128:LBY262137 KSC262128:KSC262137 KIG262128:KIG262137 JYK262128:JYK262137 JOO262128:JOO262137 JES262128:JES262137 IUW262128:IUW262137 ILA262128:ILA262137 IBE262128:IBE262137 HRI262128:HRI262137 HHM262128:HHM262137 GXQ262128:GXQ262137 GNU262128:GNU262137 GDY262128:GDY262137 FUC262128:FUC262137 FKG262128:FKG262137 FAK262128:FAK262137 EQO262128:EQO262137 EGS262128:EGS262137 DWW262128:DWW262137 DNA262128:DNA262137 DDE262128:DDE262137 CTI262128:CTI262137 CJM262128:CJM262137 BZQ262128:BZQ262137 BPU262128:BPU262137 BFY262128:BFY262137 AWC262128:AWC262137 AMG262128:AMG262137 ACK262128:ACK262137 SO262128:SO262137 IS262128:IS262137 WVE196592:WVE196601 WLI196592:WLI196601 WBM196592:WBM196601 VRQ196592:VRQ196601 VHU196592:VHU196601 UXY196592:UXY196601 UOC196592:UOC196601 UEG196592:UEG196601 TUK196592:TUK196601 TKO196592:TKO196601 TAS196592:TAS196601 SQW196592:SQW196601 SHA196592:SHA196601 RXE196592:RXE196601 RNI196592:RNI196601 RDM196592:RDM196601 QTQ196592:QTQ196601 QJU196592:QJU196601 PZY196592:PZY196601 PQC196592:PQC196601 PGG196592:PGG196601 OWK196592:OWK196601 OMO196592:OMO196601 OCS196592:OCS196601 NSW196592:NSW196601 NJA196592:NJA196601 MZE196592:MZE196601 MPI196592:MPI196601 MFM196592:MFM196601 LVQ196592:LVQ196601 LLU196592:LLU196601 LBY196592:LBY196601 KSC196592:KSC196601 KIG196592:KIG196601 JYK196592:JYK196601 JOO196592:JOO196601 JES196592:JES196601 IUW196592:IUW196601 ILA196592:ILA196601 IBE196592:IBE196601 HRI196592:HRI196601 HHM196592:HHM196601 GXQ196592:GXQ196601 GNU196592:GNU196601 GDY196592:GDY196601 FUC196592:FUC196601 FKG196592:FKG196601 FAK196592:FAK196601 EQO196592:EQO196601 EGS196592:EGS196601 DWW196592:DWW196601 DNA196592:DNA196601 DDE196592:DDE196601 CTI196592:CTI196601 CJM196592:CJM196601 BZQ196592:BZQ196601 BPU196592:BPU196601 BFY196592:BFY196601 AWC196592:AWC196601 AMG196592:AMG196601 ACK196592:ACK196601 SO196592:SO196601 IS196592:IS196601 WVE131056:WVE131065 WLI131056:WLI131065 WBM131056:WBM131065 VRQ131056:VRQ131065 VHU131056:VHU131065 UXY131056:UXY131065 UOC131056:UOC131065 UEG131056:UEG131065 TUK131056:TUK131065 TKO131056:TKO131065 TAS131056:TAS131065 SQW131056:SQW131065 SHA131056:SHA131065 RXE131056:RXE131065 RNI131056:RNI131065 RDM131056:RDM131065 QTQ131056:QTQ131065 QJU131056:QJU131065 PZY131056:PZY131065 PQC131056:PQC131065 PGG131056:PGG131065 OWK131056:OWK131065 OMO131056:OMO131065 OCS131056:OCS131065 NSW131056:NSW131065 NJA131056:NJA131065 MZE131056:MZE131065 MPI131056:MPI131065 MFM131056:MFM131065 LVQ131056:LVQ131065 LLU131056:LLU131065 LBY131056:LBY131065 KSC131056:KSC131065 KIG131056:KIG131065 JYK131056:JYK131065 JOO131056:JOO131065 JES131056:JES131065 IUW131056:IUW131065 ILA131056:ILA131065 IBE131056:IBE131065 HRI131056:HRI131065 HHM131056:HHM131065 GXQ131056:GXQ131065 GNU131056:GNU131065 GDY131056:GDY131065 FUC131056:FUC131065 FKG131056:FKG131065 FAK131056:FAK131065 EQO131056:EQO131065 EGS131056:EGS131065 DWW131056:DWW131065 DNA131056:DNA131065 DDE131056:DDE131065 CTI131056:CTI131065 CJM131056:CJM131065 BZQ131056:BZQ131065 BPU131056:BPU131065 BFY131056:BFY131065 AWC131056:AWC131065 AMG131056:AMG131065 ACK131056:ACK131065 SO131056:SO131065 IS131056:IS131065 WVE65520:WVE65529 WLI65520:WLI65529 WBM65520:WBM65529 VRQ65520:VRQ65529 VHU65520:VHU65529 UXY65520:UXY65529 UOC65520:UOC65529 UEG65520:UEG65529 TUK65520:TUK65529 TKO65520:TKO65529 TAS65520:TAS65529 SQW65520:SQW65529 SHA65520:SHA65529 RXE65520:RXE65529 RNI65520:RNI65529 RDM65520:RDM65529 QTQ65520:QTQ65529 QJU65520:QJU65529 PZY65520:PZY65529 PQC65520:PQC65529 PGG65520:PGG65529 OWK65520:OWK65529 OMO65520:OMO65529 OCS65520:OCS65529 NSW65520:NSW65529 NJA65520:NJA65529 MZE65520:MZE65529 MPI65520:MPI65529 MFM65520:MFM65529 LVQ65520:LVQ65529 LLU65520:LLU65529 LBY65520:LBY65529 KSC65520:KSC65529 KIG65520:KIG65529 JYK65520:JYK65529 JOO65520:JOO65529 JES65520:JES65529 IUW65520:IUW65529 ILA65520:ILA65529 IBE65520:IBE65529 HRI65520:HRI65529 HHM65520:HHM65529 GXQ65520:GXQ65529 GNU65520:GNU65529 GDY65520:GDY65529 FUC65520:FUC65529 FKG65520:FKG65529 FAK65520:FAK65529 EQO65520:EQO65529 EGS65520:EGS65529 DWW65520:DWW65529 DNA65520:DNA65529 DDE65520:DDE65529 CTI65520:CTI65529 CJM65520:CJM65529 BZQ65520:BZQ65529 BPU65520:BPU65529 BFY65520:BFY65529 AWC65520:AWC65529 AMG65520:AMG65529 ACK65520:ACK65529 SO65520:SO65529 IS65520:IS65529">
      <formula1>#REF!</formula1>
    </dataValidation>
    <dataValidation type="list" allowBlank="1" showInputMessage="1" showErrorMessage="1" sqref="E5:E24">
      <formula1>$P$5:$P$6</formula1>
    </dataValidation>
    <dataValidation type="list" allowBlank="1" showInputMessage="1" showErrorMessage="1" sqref="H5:H24">
      <formula1>$Q$5:$Q$9</formula1>
    </dataValidation>
    <dataValidation type="list" allowBlank="1" showInputMessage="1" showErrorMessage="1" sqref="I5:I24">
      <formula1>$R$6:$R$7</formula1>
    </dataValidation>
    <dataValidation type="list" allowBlank="1" showInputMessage="1" showErrorMessage="1" sqref="K5:K24">
      <formula1>$S$6:$S$7</formula1>
    </dataValidation>
    <dataValidation type="list" allowBlank="1" showInputMessage="1" showErrorMessage="1" sqref="J5:J24">
      <formula1>$T$5:$T$16</formula1>
    </dataValidation>
    <dataValidation type="list" allowBlank="1" showInputMessage="1" showErrorMessage="1" sqref="L5:L24">
      <formula1>$U$5:$U$16</formula1>
    </dataValidation>
    <dataValidation type="list" allowBlank="1" showInputMessage="1" showErrorMessage="1" sqref="M5:M24">
      <formula1>$V$5:$V$6</formula1>
    </dataValidation>
    <dataValidation type="list" allowBlank="1" showInputMessage="1" showErrorMessage="1" sqref="N5:N24">
      <formula1>$Y$6:$Y$7</formula1>
    </dataValidation>
    <dataValidation type="list" allowBlank="1" showInputMessage="1" showErrorMessage="1" sqref="G5:G24">
      <formula1>$AB$5:$AB$6</formula1>
    </dataValidation>
  </dataValidations>
  <pageMargins left="0.31" right="0.32" top="0.32" bottom="0.75" header="0.3" footer="0.3"/>
  <pageSetup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0000FF"/>
  </sheetPr>
  <dimension ref="A1:AL956"/>
  <sheetViews>
    <sheetView showGridLines="0" tabSelected="1" topLeftCell="A8" zoomScale="70" zoomScaleNormal="70" workbookViewId="0">
      <selection activeCell="H23" sqref="H23"/>
    </sheetView>
  </sheetViews>
  <sheetFormatPr defaultColWidth="9.1796875" defaultRowHeight="12.5" zeroHeight="1"/>
  <cols>
    <col min="1" max="1" width="0.453125" style="43" customWidth="1" collapsed="1"/>
    <col min="2" max="2" width="5.1796875" style="6" hidden="1" customWidth="1" collapsed="1"/>
    <col min="3" max="3" width="18" style="187" customWidth="1" collapsed="1"/>
    <col min="4" max="4" width="9.36328125" style="187" customWidth="1" collapsed="1"/>
    <col min="5" max="5" width="5.54296875" style="187" customWidth="1" collapsed="1"/>
    <col min="6" max="7" width="5.81640625" style="187" customWidth="1" collapsed="1"/>
    <col min="8" max="8" width="9.36328125" style="187" customWidth="1" collapsed="1"/>
    <col min="9" max="9" width="7.6328125" style="187" customWidth="1" collapsed="1"/>
    <col min="10" max="10" width="4" style="187" customWidth="1" collapsed="1"/>
    <col min="11" max="12" width="6" style="187" customWidth="1" collapsed="1"/>
    <col min="13" max="13" width="4.81640625" style="187" customWidth="1" collapsed="1"/>
    <col min="14" max="14" width="9.81640625" style="187" customWidth="1" collapsed="1"/>
    <col min="15" max="15" width="8.54296875" style="187" customWidth="1" collapsed="1"/>
    <col min="16" max="16" width="5.81640625" style="187" customWidth="1" collapsed="1"/>
    <col min="17" max="17" width="7.81640625" style="187" customWidth="1" collapsed="1"/>
    <col min="18" max="18" width="7.1796875" style="187" customWidth="1"/>
    <col min="19" max="19" width="6" style="187" customWidth="1" collapsed="1"/>
    <col min="20" max="20" width="5.81640625" style="187" customWidth="1" collapsed="1"/>
    <col min="21" max="21" width="8.36328125" style="187" customWidth="1" collapsed="1"/>
    <col min="22" max="22" width="8" style="187" bestFit="1" customWidth="1" collapsed="1"/>
    <col min="23" max="23" width="4.1796875" style="187" customWidth="1" collapsed="1"/>
    <col min="24" max="24" width="4.6328125" style="187" customWidth="1" collapsed="1"/>
    <col min="25" max="25" width="6.81640625" style="187" customWidth="1" collapsed="1"/>
    <col min="26" max="26" width="7.1796875" style="187" customWidth="1" collapsed="1"/>
    <col min="27" max="27" width="5.453125" style="187" customWidth="1"/>
    <col min="28" max="28" width="7.453125" style="187" customWidth="1" collapsed="1"/>
    <col min="29" max="29" width="12.1796875" style="187" customWidth="1" collapsed="1"/>
    <col min="30" max="30" width="14.81640625" style="187" customWidth="1" collapsed="1"/>
    <col min="31" max="31" width="15.90625" style="187" customWidth="1" collapsed="1"/>
    <col min="32" max="32" width="0.1796875" style="6" hidden="1" customWidth="1" collapsed="1"/>
    <col min="33" max="33" width="0.453125" style="6" hidden="1" customWidth="1" collapsed="1"/>
    <col min="34" max="34" width="9.1796875" style="6" hidden="1" customWidth="1" collapsed="1"/>
    <col min="35" max="35" width="17.90625" style="6" hidden="1" customWidth="1" collapsed="1"/>
    <col min="36" max="36" width="6.6328125" style="6" hidden="1" customWidth="1" collapsed="1"/>
    <col min="37" max="37" width="15.81640625" style="6" customWidth="1" collapsed="1"/>
    <col min="38" max="38" width="20.81640625" style="6" customWidth="1" collapsed="1"/>
    <col min="39" max="39" width="14.453125" style="6" customWidth="1" collapsed="1"/>
    <col min="40" max="40" width="10" style="6" customWidth="1" collapsed="1"/>
    <col min="41" max="51" width="9.1796875" style="6" customWidth="1" collapsed="1"/>
    <col min="52" max="16384" width="9.1796875" style="6" collapsed="1"/>
  </cols>
  <sheetData>
    <row r="1" spans="1:36" ht="1.25" hidden="1" customHeight="1">
      <c r="C1" s="272" t="s">
        <v>208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</row>
    <row r="2" spans="1:36" ht="30" hidden="1" customHeight="1">
      <c r="C2" s="272"/>
      <c r="D2" s="276" t="s">
        <v>237</v>
      </c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102"/>
      <c r="Z2" s="102"/>
      <c r="AA2" s="102"/>
      <c r="AB2" s="255" t="str">
        <f>VLOOKUP(C9,'MASTER SHEET'!A5:N31,5,0)</f>
        <v>GPF</v>
      </c>
      <c r="AC2" s="256"/>
      <c r="AD2" s="102"/>
      <c r="AE2" s="103" t="s">
        <v>149</v>
      </c>
    </row>
    <row r="3" spans="1:36" ht="30" hidden="1" customHeight="1">
      <c r="C3" s="272"/>
      <c r="D3" s="252" t="s">
        <v>209</v>
      </c>
      <c r="E3" s="253"/>
      <c r="F3" s="253"/>
      <c r="G3" s="253"/>
      <c r="H3" s="253"/>
      <c r="I3" s="253"/>
      <c r="J3" s="253"/>
      <c r="K3" s="254"/>
      <c r="L3" s="255" t="str">
        <f>VLOOKUP(C9,'MASTER SHEET'!A5:N31,9,0)</f>
        <v>YES</v>
      </c>
      <c r="M3" s="256"/>
      <c r="N3" s="258" t="s">
        <v>112</v>
      </c>
      <c r="O3" s="259"/>
      <c r="P3" s="259"/>
      <c r="Q3" s="259"/>
      <c r="R3" s="259"/>
      <c r="S3" s="259"/>
      <c r="T3" s="259"/>
      <c r="U3" s="259"/>
      <c r="V3" s="259"/>
      <c r="W3" s="259"/>
      <c r="X3" s="260"/>
      <c r="Y3" s="257">
        <f>VLOOKUP(C9,'MASTER SHEET'!A5:N31,10,0)</f>
        <v>7</v>
      </c>
      <c r="Z3" s="257"/>
      <c r="AA3" s="114"/>
      <c r="AB3" s="104"/>
      <c r="AC3" s="102"/>
      <c r="AD3" s="102"/>
      <c r="AE3" s="102"/>
    </row>
    <row r="4" spans="1:36" ht="30" hidden="1" customHeight="1">
      <c r="C4" s="272"/>
      <c r="D4" s="252" t="s">
        <v>210</v>
      </c>
      <c r="E4" s="253"/>
      <c r="F4" s="253"/>
      <c r="G4" s="253"/>
      <c r="H4" s="253"/>
      <c r="I4" s="253"/>
      <c r="J4" s="253"/>
      <c r="K4" s="254"/>
      <c r="L4" s="262" t="str">
        <f>VLOOKUP(C9,'MASTER SHEET'!A5:N31,11,0)</f>
        <v>YES</v>
      </c>
      <c r="M4" s="262"/>
      <c r="N4" s="258" t="s">
        <v>112</v>
      </c>
      <c r="O4" s="259"/>
      <c r="P4" s="259"/>
      <c r="Q4" s="259"/>
      <c r="R4" s="259"/>
      <c r="S4" s="259"/>
      <c r="T4" s="259"/>
      <c r="U4" s="259"/>
      <c r="V4" s="259"/>
      <c r="W4" s="259"/>
      <c r="X4" s="260"/>
      <c r="Y4" s="257">
        <f>VLOOKUP(C9,'MASTER SHEET'!A5:N31,12,0)</f>
        <v>7</v>
      </c>
      <c r="Z4" s="257"/>
      <c r="AA4" s="114"/>
      <c r="AB4" s="104"/>
      <c r="AC4" s="102"/>
      <c r="AD4" s="102"/>
      <c r="AE4" s="102"/>
    </row>
    <row r="5" spans="1:36" ht="30" hidden="1" customHeight="1">
      <c r="C5" s="272"/>
      <c r="D5" s="252" t="s">
        <v>207</v>
      </c>
      <c r="E5" s="252"/>
      <c r="F5" s="252"/>
      <c r="G5" s="252"/>
      <c r="H5" s="252"/>
      <c r="I5" s="252"/>
      <c r="J5" s="252"/>
      <c r="K5" s="252"/>
      <c r="L5" s="252"/>
      <c r="M5" s="252"/>
      <c r="N5" s="105"/>
      <c r="O5" s="105"/>
      <c r="P5" s="262" t="str">
        <f>VLOOKUP(C9,'MASTER SHEET'!A5:N31,14,0)</f>
        <v>NO</v>
      </c>
      <c r="Q5" s="262"/>
      <c r="R5" s="106"/>
      <c r="S5" s="269" t="s">
        <v>204</v>
      </c>
      <c r="T5" s="269"/>
      <c r="U5" s="269"/>
      <c r="V5" s="269"/>
      <c r="W5" s="269"/>
      <c r="X5" s="269"/>
      <c r="Y5" s="107"/>
      <c r="Z5" s="107"/>
      <c r="AA5" s="107"/>
      <c r="AB5" s="268" t="str">
        <f>VLOOKUP(C9,'MASTER SHEET'!A5:N31,13,0)</f>
        <v>NO</v>
      </c>
      <c r="AC5" s="268"/>
      <c r="AD5" s="102"/>
      <c r="AE5" s="108">
        <f>VLOOKUP(C9,'MASTER SHEET'!A5:N31,7,0)</f>
        <v>0.08</v>
      </c>
    </row>
    <row r="6" spans="1:36" ht="30" hidden="1" customHeight="1">
      <c r="C6" s="272"/>
      <c r="D6" s="261" t="s">
        <v>202</v>
      </c>
      <c r="E6" s="261"/>
      <c r="F6" s="261"/>
      <c r="G6" s="261"/>
      <c r="H6" s="261"/>
      <c r="I6" s="99"/>
      <c r="J6" s="99"/>
      <c r="K6" s="251">
        <f>VLOOKUP(C9,'MASTER SHEET'!A5:N31,6,0)</f>
        <v>90400</v>
      </c>
      <c r="L6" s="251"/>
      <c r="M6" s="251"/>
      <c r="N6" s="277" t="s">
        <v>196</v>
      </c>
      <c r="O6" s="277"/>
      <c r="P6" s="277"/>
      <c r="Q6" s="277"/>
      <c r="R6" s="277"/>
      <c r="S6" s="277"/>
      <c r="T6" s="100"/>
      <c r="U6" s="100"/>
      <c r="V6" s="273" t="str">
        <f>VLOOKUP(C9,'MASTER SHEET'!A5:N31,8,0)</f>
        <v>STATE SERVICE</v>
      </c>
      <c r="W6" s="274"/>
      <c r="X6" s="274"/>
      <c r="Y6" s="274"/>
      <c r="Z6" s="274"/>
      <c r="AA6" s="275"/>
      <c r="AB6" s="270" t="s">
        <v>205</v>
      </c>
      <c r="AC6" s="270"/>
      <c r="AD6" s="270"/>
      <c r="AE6" s="270"/>
    </row>
    <row r="7" spans="1:36" ht="22.75" hidden="1" customHeight="1">
      <c r="C7" s="272"/>
      <c r="D7" s="109"/>
      <c r="E7" s="109"/>
      <c r="F7" s="109"/>
      <c r="G7" s="109"/>
      <c r="H7" s="109"/>
      <c r="I7" s="110"/>
      <c r="J7" s="110"/>
      <c r="K7" s="111"/>
      <c r="L7" s="111"/>
      <c r="M7" s="110"/>
      <c r="N7" s="111"/>
      <c r="O7" s="111"/>
      <c r="P7" s="111"/>
      <c r="Q7" s="111"/>
      <c r="R7" s="111"/>
      <c r="S7" s="111"/>
      <c r="T7" s="112"/>
      <c r="U7" s="112"/>
      <c r="V7" s="113"/>
      <c r="W7" s="113"/>
      <c r="X7" s="113"/>
      <c r="Y7" s="113"/>
      <c r="Z7" s="113"/>
      <c r="AA7" s="113"/>
      <c r="AB7" s="271"/>
      <c r="AC7" s="271"/>
      <c r="AD7" s="271"/>
      <c r="AE7" s="271"/>
    </row>
    <row r="8" spans="1:36" ht="36" customHeight="1">
      <c r="C8" s="208" t="s">
        <v>266</v>
      </c>
      <c r="D8" s="263" t="str">
        <f>'MASTER SHEET'!A2</f>
        <v>GOVT SR. SECONDARY SCHOOL, DILOD HATHI ATRU, BARAN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4"/>
    </row>
    <row r="9" spans="1:36" ht="30.65" customHeight="1">
      <c r="C9" s="209">
        <v>1</v>
      </c>
      <c r="D9" s="265" t="s">
        <v>190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6"/>
      <c r="AI9" s="94"/>
    </row>
    <row r="10" spans="1:36" s="26" customFormat="1" ht="25.75" customHeight="1">
      <c r="A10" s="46"/>
      <c r="C10" s="243" t="s">
        <v>178</v>
      </c>
      <c r="D10" s="249" t="str">
        <f>VLOOKUP(C9,'MASTER SHEET'!A5:N31,2,0)</f>
        <v>CHANDRA PRAKASH JAIN</v>
      </c>
      <c r="E10" s="250"/>
      <c r="F10" s="250"/>
      <c r="G10" s="250"/>
      <c r="H10" s="250"/>
      <c r="I10" s="245" t="s">
        <v>241</v>
      </c>
      <c r="J10" s="246"/>
      <c r="K10" s="246"/>
      <c r="L10" s="246"/>
      <c r="M10" s="246"/>
      <c r="N10" s="247"/>
      <c r="O10" s="245" t="str">
        <f>VLOOKUP(C9,'MASTER SHEET'!A5:N31,3,0)</f>
        <v>PRINCIPAL</v>
      </c>
      <c r="P10" s="246"/>
      <c r="Q10" s="246"/>
      <c r="R10" s="246"/>
      <c r="S10" s="247"/>
      <c r="T10" s="245" t="s">
        <v>240</v>
      </c>
      <c r="U10" s="248"/>
      <c r="V10" s="245" t="str">
        <f>VLOOKUP(C9,'MASTER SHEET'!A5:N31,4,0)</f>
        <v>AABBN5566H</v>
      </c>
      <c r="W10" s="246"/>
      <c r="X10" s="246"/>
      <c r="Y10" s="246"/>
      <c r="Z10" s="246"/>
      <c r="AA10" s="247"/>
      <c r="AB10" s="245" t="s">
        <v>143</v>
      </c>
      <c r="AC10" s="248"/>
      <c r="AD10" s="245" t="str">
        <f>'MASTER SHEET'!M2</f>
        <v>JDHBO1122F</v>
      </c>
      <c r="AE10" s="248"/>
      <c r="AI10" s="95"/>
    </row>
    <row r="11" spans="1:36" s="26" customFormat="1" ht="34.25" customHeight="1">
      <c r="A11" s="46"/>
      <c r="C11" s="244"/>
      <c r="D11" s="250"/>
      <c r="E11" s="250"/>
      <c r="F11" s="250"/>
      <c r="G11" s="250"/>
      <c r="H11" s="250"/>
      <c r="I11" s="240" t="s">
        <v>206</v>
      </c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2"/>
      <c r="AI11" s="95"/>
    </row>
    <row r="12" spans="1:36" s="22" customFormat="1" ht="121.25" customHeight="1">
      <c r="A12" s="47"/>
      <c r="C12" s="210" t="s">
        <v>14</v>
      </c>
      <c r="D12" s="211" t="s">
        <v>2</v>
      </c>
      <c r="E12" s="211" t="s">
        <v>3</v>
      </c>
      <c r="F12" s="211" t="s">
        <v>91</v>
      </c>
      <c r="G12" s="211" t="s">
        <v>24</v>
      </c>
      <c r="H12" s="211" t="s">
        <v>25</v>
      </c>
      <c r="I12" s="211" t="s">
        <v>147</v>
      </c>
      <c r="J12" s="211" t="s">
        <v>96</v>
      </c>
      <c r="K12" s="211" t="s">
        <v>141</v>
      </c>
      <c r="L12" s="211" t="s">
        <v>144</v>
      </c>
      <c r="M12" s="211" t="s">
        <v>145</v>
      </c>
      <c r="N12" s="212" t="s">
        <v>95</v>
      </c>
      <c r="O12" s="211" t="str">
        <f>IF(AB2="GPF","GPF","Emp. C.Pen.F.")</f>
        <v>GPF</v>
      </c>
      <c r="P12" s="211" t="str">
        <f>IF(AB2="No","GPF LOAN","")</f>
        <v/>
      </c>
      <c r="Q12" s="211" t="s">
        <v>15</v>
      </c>
      <c r="R12" s="211" t="s">
        <v>203</v>
      </c>
      <c r="S12" s="211" t="s">
        <v>1</v>
      </c>
      <c r="T12" s="211" t="s">
        <v>16</v>
      </c>
      <c r="U12" s="211" t="s">
        <v>6</v>
      </c>
      <c r="V12" s="211" t="s">
        <v>140</v>
      </c>
      <c r="W12" s="211" t="s">
        <v>93</v>
      </c>
      <c r="X12" s="211" t="s">
        <v>92</v>
      </c>
      <c r="Y12" s="211" t="s">
        <v>90</v>
      </c>
      <c r="Z12" s="211" t="s">
        <v>194</v>
      </c>
      <c r="AA12" s="211" t="s">
        <v>211</v>
      </c>
      <c r="AB12" s="211" t="s">
        <v>195</v>
      </c>
      <c r="AC12" s="211" t="s">
        <v>94</v>
      </c>
      <c r="AD12" s="212" t="s">
        <v>142</v>
      </c>
      <c r="AE12" s="213" t="s">
        <v>181</v>
      </c>
      <c r="AI12" s="96"/>
    </row>
    <row r="13" spans="1:36" s="23" customFormat="1" ht="23.4" customHeight="1">
      <c r="A13" s="48"/>
      <c r="B13" s="23">
        <v>3</v>
      </c>
      <c r="C13" s="173">
        <v>43891</v>
      </c>
      <c r="D13" s="174">
        <f>IF($V$6="All India Service",ROUND(K6*15/31,0),IF($V$6="State service",ROUND(K6*15/31,0),IF($V$6="Subordinate",ROUND(K6*15/31,0),IF($V$6="Ministrial",ROUND(K6*22/31,0),IF($V$6="Class IV",ROUND(K6*31/31,0))))))</f>
        <v>43742</v>
      </c>
      <c r="E13" s="174">
        <v>0</v>
      </c>
      <c r="F13" s="174">
        <v>0</v>
      </c>
      <c r="G13" s="174"/>
      <c r="H13" s="174">
        <f>ROUND(17%*D13,0)</f>
        <v>7436</v>
      </c>
      <c r="I13" s="174">
        <f>IF($V$6="All India Service",ROUND(K6*AE5*15/31,0),IF($V$6="State service",ROUND(K6*AE5*15/31,0),IF($V$6="Subordinate",ROUND(K6*AE5*15/31,0),IF($V$6="Ministrial",ROUND(K6*AE5*22/31,0),IF($V$6="Class IV",ROUND(K6*AE5*31/31,0))))))</f>
        <v>3499</v>
      </c>
      <c r="J13" s="174">
        <v>0</v>
      </c>
      <c r="K13" s="174">
        <v>0</v>
      </c>
      <c r="L13" s="174">
        <v>0</v>
      </c>
      <c r="M13" s="174">
        <v>0</v>
      </c>
      <c r="N13" s="175">
        <f>SUM(D13:M13)</f>
        <v>54677</v>
      </c>
      <c r="O13" s="174">
        <f>IF($AB$2="NPS",ROUNDDOWN((D13+H13)*0.1,0),IF($AB$2="GPF",0))</f>
        <v>0</v>
      </c>
      <c r="P13" s="174">
        <v>0</v>
      </c>
      <c r="Q13" s="174"/>
      <c r="R13" s="174"/>
      <c r="S13" s="174">
        <v>0</v>
      </c>
      <c r="T13" s="174">
        <f>IF($AB$2="No",IF(K6&lt;18001,242,IF(K6&lt;33501,402,IF(K6&lt;54001,602,800))),0)</f>
        <v>0</v>
      </c>
      <c r="U13" s="174"/>
      <c r="V13" s="174">
        <v>0</v>
      </c>
      <c r="W13" s="174"/>
      <c r="X13" s="174"/>
      <c r="Y13" s="174"/>
      <c r="Z13" s="174"/>
      <c r="AA13" s="174"/>
      <c r="AB13" s="174">
        <f>IF($V$6="All India Service",ROUND(K6*5/31,0),IF($V$6="State service",ROUND(K6*5/31,0),IF($V$6="Subordinate",ROUND(K6*3/31,0),IF($V$6="Ministrial",ROUND(K6*2/31,0),IF($V$6="Class IV",ROUND(K6*1/31,0))))))</f>
        <v>14581</v>
      </c>
      <c r="AC13" s="176">
        <f>SUM(O13:AB13)</f>
        <v>14581</v>
      </c>
      <c r="AD13" s="177">
        <f t="shared" ref="AD13" si="0">N13-AC13</f>
        <v>40096</v>
      </c>
      <c r="AE13" s="174"/>
      <c r="AI13" s="97" t="s">
        <v>198</v>
      </c>
      <c r="AJ13" s="214">
        <v>1</v>
      </c>
    </row>
    <row r="14" spans="1:36" s="23" customFormat="1" ht="23.4" customHeight="1">
      <c r="A14" s="48"/>
      <c r="B14" s="23">
        <v>4</v>
      </c>
      <c r="C14" s="173">
        <v>43922</v>
      </c>
      <c r="D14" s="174">
        <f>K6</f>
        <v>90400</v>
      </c>
      <c r="E14" s="174">
        <f>IF(E$13=0,0,ROUND(D14/2,0))</f>
        <v>0</v>
      </c>
      <c r="F14" s="174">
        <f t="shared" ref="F14:G19" si="1">IF(F$13=0,0,F13)</f>
        <v>0</v>
      </c>
      <c r="G14" s="174">
        <f t="shared" si="1"/>
        <v>0</v>
      </c>
      <c r="H14" s="174">
        <f t="shared" ref="H14:H24" si="2">ROUND(17%*D14,0)</f>
        <v>15368</v>
      </c>
      <c r="I14" s="174">
        <f>IF($AE$5=16%,ROUND(0.16*D14,0),ROUND(0.08*D14,0))</f>
        <v>7232</v>
      </c>
      <c r="J14" s="174">
        <f t="shared" ref="J14:J24" si="3">IF(J$13=0,0,J13)</f>
        <v>0</v>
      </c>
      <c r="K14" s="174">
        <f t="shared" ref="K14:L24" si="4">IF(K$13=0,0,K13)</f>
        <v>0</v>
      </c>
      <c r="L14" s="174">
        <f t="shared" si="4"/>
        <v>0</v>
      </c>
      <c r="M14" s="174"/>
      <c r="N14" s="175">
        <f t="shared" ref="N14:N33" si="5">SUM(D14:M14)</f>
        <v>113000</v>
      </c>
      <c r="O14" s="174">
        <f>IF($AB$2="NPS",ROUND((D14+H14)*0.1,0),IF($AB$2="GPF",IF(D14&lt;23101,1450,IF(D14&lt;28501,1625,IF(D14&lt;38501,2100,IF(D14&lt;51501,2850,IF(D14&lt;62001,3575,IF(D14&lt;72001,4200,IF(D14&lt;80001,4800,IF(D14&lt;116001,6150,IF(D14&lt;167001,8900,10500))))))))),0))</f>
        <v>6150</v>
      </c>
      <c r="P14" s="174">
        <f>P13</f>
        <v>0</v>
      </c>
      <c r="Q14" s="174">
        <v>3000</v>
      </c>
      <c r="R14" s="174"/>
      <c r="S14" s="174">
        <f>S13</f>
        <v>0</v>
      </c>
      <c r="T14" s="174">
        <f>IF($AB$2="No",IF(D14&lt;18001,242,IF(D14&lt;33501,402,IF(D14&lt;54001,602,800))),0)</f>
        <v>0</v>
      </c>
      <c r="U14" s="174">
        <f>U13</f>
        <v>0</v>
      </c>
      <c r="V14" s="178">
        <v>220</v>
      </c>
      <c r="W14" s="174">
        <f t="shared" ref="W14:Y24" si="6">W13</f>
        <v>0</v>
      </c>
      <c r="X14" s="174">
        <f t="shared" si="6"/>
        <v>0</v>
      </c>
      <c r="Y14" s="174">
        <f>Y13</f>
        <v>0</v>
      </c>
      <c r="Z14" s="174"/>
      <c r="AA14" s="174"/>
      <c r="AB14" s="174"/>
      <c r="AC14" s="176">
        <f t="shared" ref="AC14:AC33" si="7">SUM(O14:AB14)</f>
        <v>9370</v>
      </c>
      <c r="AD14" s="177">
        <f t="shared" ref="AD14:AD30" si="8">N14-AC14</f>
        <v>103630</v>
      </c>
      <c r="AE14" s="174"/>
      <c r="AI14" s="97" t="s">
        <v>199</v>
      </c>
      <c r="AJ14" s="214">
        <v>2</v>
      </c>
    </row>
    <row r="15" spans="1:36" s="23" customFormat="1" ht="23.4" customHeight="1">
      <c r="A15" s="48"/>
      <c r="B15" s="23">
        <v>5</v>
      </c>
      <c r="C15" s="173">
        <v>43952</v>
      </c>
      <c r="D15" s="174">
        <f t="shared" ref="D15:D16" si="9">D14</f>
        <v>90400</v>
      </c>
      <c r="E15" s="174">
        <f t="shared" ref="E15:E23" si="10">IF($E$13=0,0,ROUND(D15/2,0))</f>
        <v>0</v>
      </c>
      <c r="F15" s="174">
        <f t="shared" si="1"/>
        <v>0</v>
      </c>
      <c r="G15" s="174">
        <f t="shared" si="1"/>
        <v>0</v>
      </c>
      <c r="H15" s="174">
        <f t="shared" si="2"/>
        <v>15368</v>
      </c>
      <c r="I15" s="174">
        <f>IF($AE$5=16%,ROUND(0.16*D15,0),ROUND(0.08*D15,0))</f>
        <v>7232</v>
      </c>
      <c r="J15" s="174">
        <f t="shared" si="3"/>
        <v>0</v>
      </c>
      <c r="K15" s="174"/>
      <c r="L15" s="174">
        <f>IF(L$13=0,0,L14)</f>
        <v>0</v>
      </c>
      <c r="M15" s="174">
        <f>IF(M$13=0,0,M14)</f>
        <v>0</v>
      </c>
      <c r="N15" s="175">
        <f t="shared" si="5"/>
        <v>113000</v>
      </c>
      <c r="O15" s="174">
        <f t="shared" ref="O15:O24" si="11">IF($AB$2="NPS",ROUND((D15+H15)*0.1,0),IF($AB$2="GPF",IF(D15&lt;23101,1450,IF(D15&lt;28501,1625,IF(D15&lt;38501,2100,IF(D15&lt;51501,2850,IF(D15&lt;62001,3575,IF(D15&lt;72001,4200,IF(D15&lt;80001,4800,IF(D15&lt;116001,6150,IF(D15&lt;167001,8900,10500))))))))),0))</f>
        <v>6150</v>
      </c>
      <c r="P15" s="174">
        <f t="shared" ref="P15:P24" si="12">P14</f>
        <v>0</v>
      </c>
      <c r="Q15" s="174">
        <f t="shared" ref="Q15:Q24" si="13">Q14</f>
        <v>3000</v>
      </c>
      <c r="R15" s="174">
        <f>Q14</f>
        <v>3000</v>
      </c>
      <c r="S15" s="174">
        <f t="shared" ref="S15:S24" si="14">S14</f>
        <v>0</v>
      </c>
      <c r="T15" s="174">
        <f>IF($AB$2="No",IF(D15&lt;18001,288,IF(D15&lt;33501,478,IF(D15&lt;54001,714,950))),0)</f>
        <v>0</v>
      </c>
      <c r="U15" s="174">
        <f t="shared" ref="U15:U24" si="15">U14</f>
        <v>0</v>
      </c>
      <c r="V15" s="174">
        <v>0</v>
      </c>
      <c r="W15" s="174">
        <f t="shared" si="6"/>
        <v>0</v>
      </c>
      <c r="X15" s="174">
        <f t="shared" si="6"/>
        <v>0</v>
      </c>
      <c r="Y15" s="174">
        <f t="shared" si="6"/>
        <v>0</v>
      </c>
      <c r="Z15" s="174"/>
      <c r="AA15" s="174"/>
      <c r="AB15" s="174"/>
      <c r="AC15" s="176">
        <f t="shared" si="7"/>
        <v>12150</v>
      </c>
      <c r="AD15" s="177">
        <f t="shared" si="8"/>
        <v>100850</v>
      </c>
      <c r="AE15" s="174"/>
      <c r="AI15" s="97" t="s">
        <v>200</v>
      </c>
      <c r="AJ15" s="214">
        <v>3</v>
      </c>
    </row>
    <row r="16" spans="1:36" s="23" customFormat="1" ht="23.4" customHeight="1">
      <c r="A16" s="48"/>
      <c r="B16" s="23">
        <v>6</v>
      </c>
      <c r="C16" s="173">
        <v>43983</v>
      </c>
      <c r="D16" s="174">
        <f t="shared" si="9"/>
        <v>90400</v>
      </c>
      <c r="E16" s="174">
        <f t="shared" si="10"/>
        <v>0</v>
      </c>
      <c r="F16" s="174">
        <f t="shared" si="1"/>
        <v>0</v>
      </c>
      <c r="G16" s="174">
        <f t="shared" si="1"/>
        <v>0</v>
      </c>
      <c r="H16" s="174">
        <f t="shared" si="2"/>
        <v>15368</v>
      </c>
      <c r="I16" s="174">
        <f t="shared" ref="I16:I24" si="16">IF($AE$5=16%,ROUND(0.16*D16,0),ROUND(0.08*D16,0))</f>
        <v>7232</v>
      </c>
      <c r="J16" s="174">
        <f t="shared" si="3"/>
        <v>0</v>
      </c>
      <c r="K16" s="174">
        <f t="shared" si="4"/>
        <v>0</v>
      </c>
      <c r="L16" s="174"/>
      <c r="M16" s="174">
        <f t="shared" ref="M16:M24" si="17">IF(M$13=0,0,M15)</f>
        <v>0</v>
      </c>
      <c r="N16" s="175">
        <f t="shared" si="5"/>
        <v>113000</v>
      </c>
      <c r="O16" s="174">
        <f t="shared" si="11"/>
        <v>6150</v>
      </c>
      <c r="P16" s="174">
        <f t="shared" si="12"/>
        <v>0</v>
      </c>
      <c r="Q16" s="174">
        <f t="shared" si="13"/>
        <v>3000</v>
      </c>
      <c r="R16" s="174"/>
      <c r="S16" s="174">
        <f t="shared" si="14"/>
        <v>0</v>
      </c>
      <c r="T16" s="174">
        <f t="shared" ref="T16:T24" si="18">IF($AB$2="No",IF(D16&lt;18001,265,IF(D16&lt;33501,440,IF(D16&lt;54001,658,875))),0)</f>
        <v>0</v>
      </c>
      <c r="U16" s="174">
        <f t="shared" si="15"/>
        <v>0</v>
      </c>
      <c r="V16" s="174">
        <v>0</v>
      </c>
      <c r="W16" s="174">
        <f t="shared" si="6"/>
        <v>0</v>
      </c>
      <c r="X16" s="174">
        <f t="shared" si="6"/>
        <v>0</v>
      </c>
      <c r="Y16" s="174">
        <f t="shared" si="6"/>
        <v>0</v>
      </c>
      <c r="Z16" s="174"/>
      <c r="AA16" s="174"/>
      <c r="AB16" s="174"/>
      <c r="AC16" s="176">
        <f t="shared" si="7"/>
        <v>9150</v>
      </c>
      <c r="AD16" s="177">
        <f t="shared" si="8"/>
        <v>103850</v>
      </c>
      <c r="AE16" s="174"/>
      <c r="AI16" s="97" t="s">
        <v>201</v>
      </c>
      <c r="AJ16" s="214">
        <v>4</v>
      </c>
    </row>
    <row r="17" spans="1:36" s="23" customFormat="1" ht="23.4" customHeight="1">
      <c r="A17" s="48"/>
      <c r="B17" s="23">
        <v>7</v>
      </c>
      <c r="C17" s="173">
        <v>44013</v>
      </c>
      <c r="D17" s="174">
        <f>MROUND(ROUND(1.03*D16,0),100)</f>
        <v>93100</v>
      </c>
      <c r="E17" s="174">
        <f t="shared" si="10"/>
        <v>0</v>
      </c>
      <c r="F17" s="174">
        <f>IF(F$13=0,0,F16)</f>
        <v>0</v>
      </c>
      <c r="G17" s="174">
        <f>IF(G$13=0,0,G16)</f>
        <v>0</v>
      </c>
      <c r="H17" s="174">
        <f t="shared" si="2"/>
        <v>15827</v>
      </c>
      <c r="I17" s="174">
        <f t="shared" si="16"/>
        <v>7448</v>
      </c>
      <c r="J17" s="174">
        <f>IF(J$13=0,0,J16)</f>
        <v>0</v>
      </c>
      <c r="K17" s="174">
        <f t="shared" ref="K17" si="19">IF(K$13=0,0,K16)</f>
        <v>0</v>
      </c>
      <c r="L17" s="174">
        <f>IF(L$13=0,0,L16)</f>
        <v>0</v>
      </c>
      <c r="M17" s="174">
        <f>IF(M$13=0,0,M16)</f>
        <v>0</v>
      </c>
      <c r="N17" s="175">
        <f t="shared" si="5"/>
        <v>116375</v>
      </c>
      <c r="O17" s="174">
        <f t="shared" si="11"/>
        <v>6150</v>
      </c>
      <c r="P17" s="174">
        <f>P16</f>
        <v>0</v>
      </c>
      <c r="Q17" s="174">
        <f>Q16</f>
        <v>3000</v>
      </c>
      <c r="R17" s="174"/>
      <c r="S17" s="174">
        <f>S16</f>
        <v>0</v>
      </c>
      <c r="T17" s="174">
        <f t="shared" si="18"/>
        <v>0</v>
      </c>
      <c r="U17" s="174">
        <f>U16</f>
        <v>0</v>
      </c>
      <c r="V17" s="174">
        <v>0</v>
      </c>
      <c r="W17" s="174">
        <f>W16</f>
        <v>0</v>
      </c>
      <c r="X17" s="174">
        <f>X16</f>
        <v>0</v>
      </c>
      <c r="Y17" s="174">
        <f t="shared" ref="Y17:Y24" si="20">Y16</f>
        <v>0</v>
      </c>
      <c r="Z17" s="174"/>
      <c r="AA17" s="174"/>
      <c r="AB17" s="174"/>
      <c r="AC17" s="176">
        <f t="shared" si="7"/>
        <v>9150</v>
      </c>
      <c r="AD17" s="177">
        <f t="shared" si="8"/>
        <v>107225</v>
      </c>
      <c r="AE17" s="174"/>
      <c r="AI17" s="97" t="s">
        <v>197</v>
      </c>
      <c r="AJ17" s="214">
        <v>5</v>
      </c>
    </row>
    <row r="18" spans="1:36" s="23" customFormat="1" ht="23.4" customHeight="1">
      <c r="A18" s="48"/>
      <c r="B18" s="23">
        <v>8</v>
      </c>
      <c r="C18" s="173">
        <v>44044</v>
      </c>
      <c r="D18" s="174">
        <f t="shared" ref="D18:D24" si="21">D17</f>
        <v>93100</v>
      </c>
      <c r="E18" s="174">
        <f t="shared" si="10"/>
        <v>0</v>
      </c>
      <c r="F18" s="174">
        <f t="shared" si="1"/>
        <v>0</v>
      </c>
      <c r="G18" s="174">
        <f t="shared" si="1"/>
        <v>0</v>
      </c>
      <c r="H18" s="174">
        <f t="shared" si="2"/>
        <v>15827</v>
      </c>
      <c r="I18" s="174">
        <f t="shared" si="16"/>
        <v>7448</v>
      </c>
      <c r="J18" s="174">
        <f t="shared" si="3"/>
        <v>0</v>
      </c>
      <c r="K18" s="174">
        <f t="shared" si="4"/>
        <v>0</v>
      </c>
      <c r="L18" s="174">
        <f t="shared" si="4"/>
        <v>0</v>
      </c>
      <c r="M18" s="174">
        <f t="shared" si="17"/>
        <v>0</v>
      </c>
      <c r="N18" s="175">
        <f t="shared" si="5"/>
        <v>116375</v>
      </c>
      <c r="O18" s="174">
        <f t="shared" si="11"/>
        <v>6150</v>
      </c>
      <c r="P18" s="174">
        <f t="shared" si="12"/>
        <v>0</v>
      </c>
      <c r="Q18" s="174">
        <f t="shared" si="13"/>
        <v>3000</v>
      </c>
      <c r="R18" s="174"/>
      <c r="S18" s="174">
        <f t="shared" si="14"/>
        <v>0</v>
      </c>
      <c r="T18" s="174">
        <f t="shared" si="18"/>
        <v>0</v>
      </c>
      <c r="U18" s="174">
        <f t="shared" si="15"/>
        <v>0</v>
      </c>
      <c r="V18" s="174">
        <v>0</v>
      </c>
      <c r="W18" s="174">
        <f t="shared" si="6"/>
        <v>0</v>
      </c>
      <c r="X18" s="174">
        <f t="shared" si="6"/>
        <v>0</v>
      </c>
      <c r="Y18" s="174">
        <f t="shared" si="20"/>
        <v>0</v>
      </c>
      <c r="Z18" s="174"/>
      <c r="AA18" s="174"/>
      <c r="AB18" s="174"/>
      <c r="AC18" s="176">
        <f t="shared" si="7"/>
        <v>9150</v>
      </c>
      <c r="AD18" s="177">
        <f t="shared" si="8"/>
        <v>107225</v>
      </c>
      <c r="AE18" s="174"/>
      <c r="AJ18" s="214">
        <v>6</v>
      </c>
    </row>
    <row r="19" spans="1:36" s="23" customFormat="1" ht="23.4" customHeight="1">
      <c r="A19" s="48"/>
      <c r="B19" s="23">
        <v>9</v>
      </c>
      <c r="C19" s="173">
        <v>44075</v>
      </c>
      <c r="D19" s="174">
        <f t="shared" si="21"/>
        <v>93100</v>
      </c>
      <c r="E19" s="174">
        <f t="shared" si="10"/>
        <v>0</v>
      </c>
      <c r="F19" s="174">
        <f t="shared" si="1"/>
        <v>0</v>
      </c>
      <c r="G19" s="174">
        <f t="shared" si="1"/>
        <v>0</v>
      </c>
      <c r="H19" s="174">
        <f t="shared" si="2"/>
        <v>15827</v>
      </c>
      <c r="I19" s="174">
        <f t="shared" si="16"/>
        <v>7448</v>
      </c>
      <c r="J19" s="174">
        <f t="shared" si="3"/>
        <v>0</v>
      </c>
      <c r="K19" s="174">
        <f t="shared" si="4"/>
        <v>0</v>
      </c>
      <c r="L19" s="174">
        <f t="shared" si="4"/>
        <v>0</v>
      </c>
      <c r="M19" s="174">
        <f t="shared" si="17"/>
        <v>0</v>
      </c>
      <c r="N19" s="175">
        <f t="shared" si="5"/>
        <v>116375</v>
      </c>
      <c r="O19" s="174">
        <f t="shared" si="11"/>
        <v>6150</v>
      </c>
      <c r="P19" s="174">
        <f t="shared" si="12"/>
        <v>0</v>
      </c>
      <c r="Q19" s="174">
        <f t="shared" si="13"/>
        <v>3000</v>
      </c>
      <c r="R19" s="174"/>
      <c r="S19" s="174">
        <f t="shared" si="14"/>
        <v>0</v>
      </c>
      <c r="T19" s="174">
        <f t="shared" si="18"/>
        <v>0</v>
      </c>
      <c r="U19" s="174">
        <f t="shared" si="15"/>
        <v>0</v>
      </c>
      <c r="V19" s="174">
        <v>0</v>
      </c>
      <c r="W19" s="174">
        <f t="shared" si="6"/>
        <v>0</v>
      </c>
      <c r="X19" s="174">
        <f t="shared" si="6"/>
        <v>0</v>
      </c>
      <c r="Y19" s="174">
        <f t="shared" si="20"/>
        <v>0</v>
      </c>
      <c r="Z19" s="174"/>
      <c r="AA19" s="174"/>
      <c r="AB19" s="174">
        <f>IF($V$6="All India Service",ROUND(N19*2/30,0),IF($V$6="State service",ROUND(N19*2/30,0),IF($V$6="Subordinate",ROUND(N19*1/30,0),IF($V$6="Ministrial",ROUND(N19*1/30,0),IF($V$6="Class IV",ROUND(N19*1/30,0))))))</f>
        <v>7758</v>
      </c>
      <c r="AC19" s="176">
        <f t="shared" si="7"/>
        <v>16908</v>
      </c>
      <c r="AD19" s="177">
        <f t="shared" si="8"/>
        <v>99467</v>
      </c>
      <c r="AE19" s="174"/>
      <c r="AJ19" s="214">
        <v>7</v>
      </c>
    </row>
    <row r="20" spans="1:36" s="23" customFormat="1" ht="23.4" customHeight="1">
      <c r="A20" s="48"/>
      <c r="B20" s="23">
        <v>10</v>
      </c>
      <c r="C20" s="173">
        <v>44105</v>
      </c>
      <c r="D20" s="174">
        <f t="shared" si="21"/>
        <v>93100</v>
      </c>
      <c r="E20" s="174">
        <f t="shared" si="10"/>
        <v>0</v>
      </c>
      <c r="F20" s="174">
        <f>IF(F$13=0,0,F19)</f>
        <v>0</v>
      </c>
      <c r="G20" s="174">
        <f t="shared" ref="G20:G24" si="22">IF(G$13=0,0,G19)</f>
        <v>0</v>
      </c>
      <c r="H20" s="174">
        <f t="shared" si="2"/>
        <v>15827</v>
      </c>
      <c r="I20" s="174">
        <f t="shared" si="16"/>
        <v>7448</v>
      </c>
      <c r="J20" s="174">
        <f t="shared" si="3"/>
        <v>0</v>
      </c>
      <c r="K20" s="174">
        <f t="shared" si="4"/>
        <v>0</v>
      </c>
      <c r="L20" s="174">
        <f t="shared" si="4"/>
        <v>0</v>
      </c>
      <c r="M20" s="174">
        <f t="shared" si="17"/>
        <v>0</v>
      </c>
      <c r="N20" s="175">
        <f t="shared" si="5"/>
        <v>116375</v>
      </c>
      <c r="O20" s="174">
        <f t="shared" si="11"/>
        <v>6150</v>
      </c>
      <c r="P20" s="174">
        <f t="shared" si="12"/>
        <v>0</v>
      </c>
      <c r="Q20" s="174">
        <f t="shared" si="13"/>
        <v>3000</v>
      </c>
      <c r="R20" s="174"/>
      <c r="S20" s="174">
        <f t="shared" si="14"/>
        <v>0</v>
      </c>
      <c r="T20" s="174">
        <f t="shared" si="18"/>
        <v>0</v>
      </c>
      <c r="U20" s="174">
        <f t="shared" si="15"/>
        <v>0</v>
      </c>
      <c r="V20" s="174">
        <v>0</v>
      </c>
      <c r="W20" s="174">
        <f t="shared" si="6"/>
        <v>0</v>
      </c>
      <c r="X20" s="174">
        <f t="shared" si="6"/>
        <v>0</v>
      </c>
      <c r="Y20" s="174">
        <f t="shared" si="20"/>
        <v>0</v>
      </c>
      <c r="Z20" s="174"/>
      <c r="AA20" s="174"/>
      <c r="AB20" s="174">
        <f>IF($V$6="All India Service",ROUND(N20*2/31,0),IF($V$6="State service",ROUND(N20*2/31,0),IF($V$6="Subordinate",ROUND(N20*1/31,0),IF($V$6="Ministrial",ROUND(N20*1/31,0),IF($V$6="Class IV",ROUND(N20*1/31,0))))))</f>
        <v>7508</v>
      </c>
      <c r="AC20" s="176">
        <f t="shared" si="7"/>
        <v>16658</v>
      </c>
      <c r="AD20" s="177">
        <f t="shared" si="8"/>
        <v>99717</v>
      </c>
      <c r="AE20" s="174"/>
      <c r="AJ20" s="214">
        <v>8</v>
      </c>
    </row>
    <row r="21" spans="1:36" s="23" customFormat="1" ht="23.4" customHeight="1">
      <c r="A21" s="48"/>
      <c r="B21" s="23">
        <v>11</v>
      </c>
      <c r="C21" s="173">
        <v>44136</v>
      </c>
      <c r="D21" s="174">
        <f t="shared" si="21"/>
        <v>93100</v>
      </c>
      <c r="E21" s="174">
        <f t="shared" si="10"/>
        <v>0</v>
      </c>
      <c r="F21" s="174">
        <f>IF(F$13=0,0,F20)</f>
        <v>0</v>
      </c>
      <c r="G21" s="174">
        <f t="shared" si="22"/>
        <v>0</v>
      </c>
      <c r="H21" s="174">
        <f t="shared" si="2"/>
        <v>15827</v>
      </c>
      <c r="I21" s="174">
        <f t="shared" si="16"/>
        <v>7448</v>
      </c>
      <c r="J21" s="174">
        <f t="shared" si="3"/>
        <v>0</v>
      </c>
      <c r="K21" s="174">
        <f t="shared" si="4"/>
        <v>0</v>
      </c>
      <c r="L21" s="174">
        <f t="shared" si="4"/>
        <v>0</v>
      </c>
      <c r="M21" s="174">
        <f t="shared" si="17"/>
        <v>0</v>
      </c>
      <c r="N21" s="175">
        <f t="shared" si="5"/>
        <v>116375</v>
      </c>
      <c r="O21" s="174">
        <f t="shared" si="11"/>
        <v>6150</v>
      </c>
      <c r="P21" s="174">
        <f t="shared" si="12"/>
        <v>0</v>
      </c>
      <c r="Q21" s="174">
        <f t="shared" si="13"/>
        <v>3000</v>
      </c>
      <c r="R21" s="174"/>
      <c r="S21" s="174">
        <f t="shared" si="14"/>
        <v>0</v>
      </c>
      <c r="T21" s="174">
        <f t="shared" si="18"/>
        <v>0</v>
      </c>
      <c r="U21" s="174">
        <f t="shared" si="15"/>
        <v>0</v>
      </c>
      <c r="V21" s="174">
        <v>0</v>
      </c>
      <c r="W21" s="174">
        <f t="shared" si="6"/>
        <v>0</v>
      </c>
      <c r="X21" s="174">
        <f t="shared" si="6"/>
        <v>0</v>
      </c>
      <c r="Y21" s="174">
        <f t="shared" si="20"/>
        <v>0</v>
      </c>
      <c r="Z21" s="174"/>
      <c r="AA21" s="174"/>
      <c r="AB21" s="174"/>
      <c r="AC21" s="176">
        <f t="shared" si="7"/>
        <v>9150</v>
      </c>
      <c r="AD21" s="177">
        <f t="shared" si="8"/>
        <v>107225</v>
      </c>
      <c r="AE21" s="174"/>
      <c r="AJ21" s="214">
        <v>9</v>
      </c>
    </row>
    <row r="22" spans="1:36" s="23" customFormat="1" ht="23.4" customHeight="1">
      <c r="A22" s="48"/>
      <c r="B22" s="23">
        <v>12</v>
      </c>
      <c r="C22" s="173">
        <v>44166</v>
      </c>
      <c r="D22" s="174">
        <f t="shared" si="21"/>
        <v>93100</v>
      </c>
      <c r="E22" s="174">
        <f t="shared" si="10"/>
        <v>0</v>
      </c>
      <c r="F22" s="174">
        <f>IF(F$13=0,0,F21)</f>
        <v>0</v>
      </c>
      <c r="G22" s="174">
        <f t="shared" si="22"/>
        <v>0</v>
      </c>
      <c r="H22" s="174">
        <f t="shared" si="2"/>
        <v>15827</v>
      </c>
      <c r="I22" s="174">
        <f t="shared" si="16"/>
        <v>7448</v>
      </c>
      <c r="J22" s="174">
        <f t="shared" si="3"/>
        <v>0</v>
      </c>
      <c r="K22" s="174">
        <f>IF(K$13=0,0,K21)</f>
        <v>0</v>
      </c>
      <c r="L22" s="174">
        <f t="shared" si="4"/>
        <v>0</v>
      </c>
      <c r="M22" s="174">
        <f t="shared" si="17"/>
        <v>0</v>
      </c>
      <c r="N22" s="175">
        <f t="shared" si="5"/>
        <v>116375</v>
      </c>
      <c r="O22" s="174">
        <f t="shared" si="11"/>
        <v>6150</v>
      </c>
      <c r="P22" s="174">
        <f t="shared" si="12"/>
        <v>0</v>
      </c>
      <c r="Q22" s="174">
        <f t="shared" si="13"/>
        <v>3000</v>
      </c>
      <c r="R22" s="174"/>
      <c r="S22" s="174">
        <f t="shared" si="14"/>
        <v>0</v>
      </c>
      <c r="T22" s="174">
        <f t="shared" si="18"/>
        <v>0</v>
      </c>
      <c r="U22" s="174">
        <f t="shared" si="15"/>
        <v>0</v>
      </c>
      <c r="V22" s="174">
        <v>0</v>
      </c>
      <c r="W22" s="174">
        <f t="shared" si="6"/>
        <v>0</v>
      </c>
      <c r="X22" s="174">
        <f t="shared" si="6"/>
        <v>0</v>
      </c>
      <c r="Y22" s="174">
        <f t="shared" si="20"/>
        <v>0</v>
      </c>
      <c r="Z22" s="174"/>
      <c r="AA22" s="174">
        <f>IF(V6="State Service",500,250)</f>
        <v>500</v>
      </c>
      <c r="AB22" s="174"/>
      <c r="AC22" s="176">
        <f t="shared" si="7"/>
        <v>9650</v>
      </c>
      <c r="AD22" s="177">
        <f t="shared" si="8"/>
        <v>106725</v>
      </c>
      <c r="AE22" s="174"/>
      <c r="AJ22" s="214">
        <v>10</v>
      </c>
    </row>
    <row r="23" spans="1:36" s="23" customFormat="1" ht="23.4" customHeight="1">
      <c r="A23" s="48"/>
      <c r="B23" s="23">
        <v>1</v>
      </c>
      <c r="C23" s="173">
        <v>44197</v>
      </c>
      <c r="D23" s="174">
        <f t="shared" si="21"/>
        <v>93100</v>
      </c>
      <c r="E23" s="174">
        <f t="shared" si="10"/>
        <v>0</v>
      </c>
      <c r="F23" s="174">
        <f>IF(F$13=0,0,F22)</f>
        <v>0</v>
      </c>
      <c r="G23" s="174">
        <f t="shared" si="22"/>
        <v>0</v>
      </c>
      <c r="H23" s="174">
        <f t="shared" si="2"/>
        <v>15827</v>
      </c>
      <c r="I23" s="174">
        <f t="shared" si="16"/>
        <v>7448</v>
      </c>
      <c r="J23" s="174">
        <f t="shared" si="3"/>
        <v>0</v>
      </c>
      <c r="K23" s="174">
        <f t="shared" si="4"/>
        <v>0</v>
      </c>
      <c r="L23" s="174">
        <f t="shared" si="4"/>
        <v>0</v>
      </c>
      <c r="M23" s="174">
        <f t="shared" si="17"/>
        <v>0</v>
      </c>
      <c r="N23" s="175">
        <f t="shared" si="5"/>
        <v>116375</v>
      </c>
      <c r="O23" s="174">
        <f t="shared" si="11"/>
        <v>6150</v>
      </c>
      <c r="P23" s="174">
        <f t="shared" si="12"/>
        <v>0</v>
      </c>
      <c r="Q23" s="174">
        <f t="shared" si="13"/>
        <v>3000</v>
      </c>
      <c r="R23" s="174"/>
      <c r="S23" s="174">
        <f t="shared" si="14"/>
        <v>0</v>
      </c>
      <c r="T23" s="174">
        <f t="shared" si="18"/>
        <v>0</v>
      </c>
      <c r="U23" s="174">
        <f t="shared" si="15"/>
        <v>0</v>
      </c>
      <c r="V23" s="174">
        <v>0</v>
      </c>
      <c r="W23" s="174">
        <f t="shared" si="6"/>
        <v>0</v>
      </c>
      <c r="X23" s="174">
        <f t="shared" si="6"/>
        <v>0</v>
      </c>
      <c r="Y23" s="174">
        <f t="shared" si="20"/>
        <v>0</v>
      </c>
      <c r="Z23" s="174"/>
      <c r="AA23" s="174"/>
      <c r="AB23" s="174"/>
      <c r="AC23" s="176">
        <f t="shared" si="7"/>
        <v>9150</v>
      </c>
      <c r="AD23" s="177">
        <f t="shared" si="8"/>
        <v>107225</v>
      </c>
      <c r="AE23" s="174"/>
      <c r="AJ23" s="214">
        <v>11</v>
      </c>
    </row>
    <row r="24" spans="1:36" s="23" customFormat="1" ht="23.4" customHeight="1">
      <c r="A24" s="48"/>
      <c r="B24" s="23">
        <v>2</v>
      </c>
      <c r="C24" s="173">
        <v>44228</v>
      </c>
      <c r="D24" s="174">
        <f t="shared" si="21"/>
        <v>93100</v>
      </c>
      <c r="E24" s="174"/>
      <c r="F24" s="174">
        <f>IF(F$13=0,0,F23)</f>
        <v>0</v>
      </c>
      <c r="G24" s="174">
        <f t="shared" si="22"/>
        <v>0</v>
      </c>
      <c r="H24" s="174">
        <f t="shared" si="2"/>
        <v>15827</v>
      </c>
      <c r="I24" s="174">
        <f t="shared" si="16"/>
        <v>7448</v>
      </c>
      <c r="J24" s="174">
        <f t="shared" si="3"/>
        <v>0</v>
      </c>
      <c r="K24" s="174">
        <f t="shared" si="4"/>
        <v>0</v>
      </c>
      <c r="L24" s="174">
        <f t="shared" si="4"/>
        <v>0</v>
      </c>
      <c r="M24" s="174">
        <f t="shared" si="17"/>
        <v>0</v>
      </c>
      <c r="N24" s="175">
        <f t="shared" si="5"/>
        <v>116375</v>
      </c>
      <c r="O24" s="174">
        <f t="shared" si="11"/>
        <v>6150</v>
      </c>
      <c r="P24" s="174">
        <f t="shared" si="12"/>
        <v>0</v>
      </c>
      <c r="Q24" s="174">
        <f t="shared" si="13"/>
        <v>3000</v>
      </c>
      <c r="R24" s="174"/>
      <c r="S24" s="174">
        <f t="shared" si="14"/>
        <v>0</v>
      </c>
      <c r="T24" s="174">
        <f t="shared" si="18"/>
        <v>0</v>
      </c>
      <c r="U24" s="174">
        <f t="shared" si="15"/>
        <v>0</v>
      </c>
      <c r="V24" s="174">
        <v>0</v>
      </c>
      <c r="W24" s="174">
        <f t="shared" si="6"/>
        <v>0</v>
      </c>
      <c r="X24" s="174">
        <f t="shared" si="6"/>
        <v>0</v>
      </c>
      <c r="Y24" s="174">
        <f t="shared" si="20"/>
        <v>0</v>
      </c>
      <c r="Z24" s="174"/>
      <c r="AA24" s="174"/>
      <c r="AB24" s="174"/>
      <c r="AC24" s="176">
        <f t="shared" si="7"/>
        <v>9150</v>
      </c>
      <c r="AD24" s="177">
        <f t="shared" si="8"/>
        <v>107225</v>
      </c>
      <c r="AE24" s="174"/>
      <c r="AJ24" s="214">
        <v>12</v>
      </c>
    </row>
    <row r="25" spans="1:36" s="23" customFormat="1" ht="42.65" customHeight="1">
      <c r="A25" s="48"/>
      <c r="C25" s="184" t="s">
        <v>235</v>
      </c>
      <c r="D25" s="174"/>
      <c r="E25" s="174"/>
      <c r="F25" s="174"/>
      <c r="G25" s="174"/>
      <c r="H25" s="174">
        <f>(ROUND(17%*D14,0)-ROUND(12%*D14,0))*6+IF(L4="NO",0,IF(AND(Y4&gt;6,Y4&lt;13),ROUND(17%*D14/2,0)-ROUND(12%*D14/2,0),0))</f>
        <v>29380</v>
      </c>
      <c r="I25" s="174"/>
      <c r="J25" s="174"/>
      <c r="K25" s="174"/>
      <c r="L25" s="174"/>
      <c r="M25" s="174"/>
      <c r="N25" s="175">
        <f t="shared" si="5"/>
        <v>29380</v>
      </c>
      <c r="O25" s="174">
        <f>IF($AB$2="NPS",ROUND(N25*10/100,0),IF($AB$2="GPF",H25,0))</f>
        <v>29380</v>
      </c>
      <c r="P25" s="174"/>
      <c r="Q25" s="174">
        <v>0</v>
      </c>
      <c r="R25" s="174"/>
      <c r="S25" s="174"/>
      <c r="T25" s="174"/>
      <c r="U25" s="174">
        <v>0</v>
      </c>
      <c r="V25" s="174"/>
      <c r="W25" s="174"/>
      <c r="X25" s="174"/>
      <c r="Y25" s="174"/>
      <c r="Z25" s="174"/>
      <c r="AA25" s="174"/>
      <c r="AB25" s="174"/>
      <c r="AC25" s="176">
        <f t="shared" si="7"/>
        <v>29380</v>
      </c>
      <c r="AD25" s="177">
        <f t="shared" si="8"/>
        <v>0</v>
      </c>
      <c r="AE25" s="174"/>
      <c r="AJ25" s="214">
        <v>13</v>
      </c>
    </row>
    <row r="26" spans="1:36" s="23" customFormat="1" ht="42.65" customHeight="1">
      <c r="A26" s="48"/>
      <c r="C26" s="184" t="s">
        <v>236</v>
      </c>
      <c r="D26" s="174"/>
      <c r="E26" s="174"/>
      <c r="F26" s="174"/>
      <c r="G26" s="174"/>
      <c r="H26" s="174">
        <f>(ROUND(17%*D14,0)-ROUND(12%*D14,0))*2+IF(L4="NO",0,IF(AND(Y4&gt;0,Y4&lt;4),ROUND(17%*D14,0)-ROUND(12%*D14,0),0))</f>
        <v>9040</v>
      </c>
      <c r="I26" s="174"/>
      <c r="J26" s="174"/>
      <c r="K26" s="174"/>
      <c r="L26" s="174"/>
      <c r="M26" s="174"/>
      <c r="N26" s="175">
        <f t="shared" ref="N26" si="23">SUM(D26:M26)</f>
        <v>9040</v>
      </c>
      <c r="O26" s="174">
        <f>IF($AB$2="NPS",ROUND(N26*10/100,0),IF($AB$2="GPF",H26,0))</f>
        <v>9040</v>
      </c>
      <c r="P26" s="174"/>
      <c r="Q26" s="174">
        <v>0</v>
      </c>
      <c r="R26" s="174"/>
      <c r="S26" s="174"/>
      <c r="T26" s="174"/>
      <c r="U26" s="174">
        <v>0</v>
      </c>
      <c r="V26" s="174"/>
      <c r="W26" s="174"/>
      <c r="X26" s="174"/>
      <c r="Y26" s="174"/>
      <c r="Z26" s="174"/>
      <c r="AA26" s="174"/>
      <c r="AB26" s="174"/>
      <c r="AC26" s="176">
        <f t="shared" ref="AC26" si="24">SUM(O26:AB26)</f>
        <v>9040</v>
      </c>
      <c r="AD26" s="177">
        <f t="shared" ref="AD26" si="25">N26-AC26</f>
        <v>0</v>
      </c>
      <c r="AE26" s="174"/>
      <c r="AJ26" s="214">
        <v>14</v>
      </c>
    </row>
    <row r="27" spans="1:36" s="23" customFormat="1" ht="26.15" customHeight="1">
      <c r="A27" s="48"/>
      <c r="C27" s="185" t="s">
        <v>191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5">
        <f>H27</f>
        <v>0</v>
      </c>
      <c r="O27" s="174">
        <f>IF($AB$2="Yes",ROUND((ROUND(17%*D27,0)-ROUND(12%*D27,0))*10%,0)*1,IF($AB$2="No",H27,0))</f>
        <v>0</v>
      </c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6">
        <f>SUM(O27:AB27)</f>
        <v>0</v>
      </c>
      <c r="AD27" s="177">
        <f>N27-O27</f>
        <v>0</v>
      </c>
      <c r="AE27" s="174"/>
      <c r="AJ27" s="214">
        <v>15</v>
      </c>
    </row>
    <row r="28" spans="1:36" s="23" customFormat="1" ht="19" customHeight="1">
      <c r="A28" s="48"/>
      <c r="C28" s="185" t="s">
        <v>70</v>
      </c>
      <c r="D28" s="179">
        <f>IF(L3="NO",0,IF(Y3=3,D24,VLOOKUP(Y3,B13:D24,3,FALSE)))/2</f>
        <v>46550</v>
      </c>
      <c r="E28" s="179"/>
      <c r="F28" s="179"/>
      <c r="G28" s="179"/>
      <c r="H28" s="179">
        <f>IF(AND(Y3&gt;3,Y3&lt;9),ROUND(17%*D28,0),ROUND(17%*D28,0))</f>
        <v>7914</v>
      </c>
      <c r="I28" s="179"/>
      <c r="J28" s="179"/>
      <c r="K28" s="179"/>
      <c r="L28" s="179"/>
      <c r="M28" s="179"/>
      <c r="N28" s="175">
        <f t="shared" si="5"/>
        <v>54464</v>
      </c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6">
        <f t="shared" si="7"/>
        <v>0</v>
      </c>
      <c r="AD28" s="177">
        <f t="shared" si="8"/>
        <v>54464</v>
      </c>
      <c r="AE28" s="174"/>
      <c r="AJ28" s="214">
        <v>16</v>
      </c>
    </row>
    <row r="29" spans="1:36" s="23" customFormat="1" ht="19" customHeight="1">
      <c r="A29" s="48"/>
      <c r="C29" s="185" t="s">
        <v>71</v>
      </c>
      <c r="D29" s="174">
        <f>IF(AB5="Yes",6774,0)</f>
        <v>0</v>
      </c>
      <c r="E29" s="179"/>
      <c r="F29" s="179"/>
      <c r="G29" s="179"/>
      <c r="H29" s="179"/>
      <c r="I29" s="179"/>
      <c r="J29" s="179"/>
      <c r="K29" s="179"/>
      <c r="L29" s="179"/>
      <c r="M29" s="179"/>
      <c r="N29" s="175">
        <f t="shared" si="5"/>
        <v>0</v>
      </c>
      <c r="O29" s="174">
        <f>IF($AB$2="NO",ROUND(D29*75/100,0),IF($AB$2="No",D29,0))</f>
        <v>0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>
        <f>IF($AB$2="NPS",ROUND(D29*75/100,0),IF($AB$2="NPS",D29,0))</f>
        <v>0</v>
      </c>
      <c r="AA29" s="174"/>
      <c r="AB29" s="174"/>
      <c r="AC29" s="176">
        <f t="shared" si="7"/>
        <v>0</v>
      </c>
      <c r="AD29" s="177">
        <f t="shared" si="8"/>
        <v>0</v>
      </c>
      <c r="AE29" s="174"/>
      <c r="AJ29" s="214">
        <v>17</v>
      </c>
    </row>
    <row r="30" spans="1:36" s="23" customFormat="1" ht="24" customHeight="1">
      <c r="A30" s="48"/>
      <c r="C30" s="186" t="s">
        <v>86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80">
        <f t="shared" si="5"/>
        <v>0</v>
      </c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6">
        <f t="shared" si="7"/>
        <v>0</v>
      </c>
      <c r="AD30" s="177">
        <f t="shared" si="8"/>
        <v>0</v>
      </c>
      <c r="AE30" s="174"/>
      <c r="AJ30" s="214">
        <v>18</v>
      </c>
    </row>
    <row r="31" spans="1:36" s="23" customFormat="1" ht="24" customHeight="1">
      <c r="A31" s="48"/>
      <c r="C31" s="186" t="s">
        <v>171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80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6">
        <f t="shared" si="7"/>
        <v>0</v>
      </c>
      <c r="AD31" s="177">
        <f t="shared" ref="AD31:AD33" si="26">N31-AC31</f>
        <v>0</v>
      </c>
      <c r="AE31" s="174"/>
      <c r="AJ31" s="214">
        <v>19</v>
      </c>
    </row>
    <row r="32" spans="1:36" s="23" customFormat="1" ht="24" customHeight="1">
      <c r="A32" s="48"/>
      <c r="C32" s="186" t="s">
        <v>172</v>
      </c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80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6">
        <f t="shared" si="7"/>
        <v>0</v>
      </c>
      <c r="AD32" s="177">
        <f t="shared" si="26"/>
        <v>0</v>
      </c>
      <c r="AE32" s="174"/>
      <c r="AJ32" s="214">
        <v>20</v>
      </c>
    </row>
    <row r="33" spans="1:38" s="23" customFormat="1" ht="24" customHeight="1">
      <c r="A33" s="48"/>
      <c r="C33" s="186" t="s">
        <v>192</v>
      </c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80">
        <f t="shared" si="5"/>
        <v>0</v>
      </c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>
        <f t="shared" ref="Y33" si="27">ROUNDUP(N33*0.2,-1)</f>
        <v>0</v>
      </c>
      <c r="Z33" s="174">
        <f t="shared" ref="Z33:AB33" si="28">Z30</f>
        <v>0</v>
      </c>
      <c r="AA33" s="174"/>
      <c r="AB33" s="174">
        <f t="shared" si="28"/>
        <v>0</v>
      </c>
      <c r="AC33" s="176">
        <f t="shared" si="7"/>
        <v>0</v>
      </c>
      <c r="AD33" s="177">
        <f t="shared" si="26"/>
        <v>0</v>
      </c>
      <c r="AE33" s="174"/>
    </row>
    <row r="34" spans="1:38" s="24" customFormat="1" ht="84" customHeight="1">
      <c r="A34" s="49"/>
      <c r="C34" s="181" t="s">
        <v>61</v>
      </c>
      <c r="D34" s="182">
        <f t="shared" ref="D34:AD34" si="29">SUM(D13:D33)</f>
        <v>1106292</v>
      </c>
      <c r="E34" s="182">
        <f t="shared" si="29"/>
        <v>0</v>
      </c>
      <c r="F34" s="182">
        <f t="shared" si="29"/>
        <v>0</v>
      </c>
      <c r="G34" s="182">
        <f t="shared" si="29"/>
        <v>0</v>
      </c>
      <c r="H34" s="182">
        <f t="shared" si="29"/>
        <v>226490</v>
      </c>
      <c r="I34" s="182">
        <f t="shared" si="29"/>
        <v>84779</v>
      </c>
      <c r="J34" s="182">
        <f t="shared" si="29"/>
        <v>0</v>
      </c>
      <c r="K34" s="182">
        <f t="shared" si="29"/>
        <v>0</v>
      </c>
      <c r="L34" s="182">
        <f t="shared" si="29"/>
        <v>0</v>
      </c>
      <c r="M34" s="182">
        <f t="shared" si="29"/>
        <v>0</v>
      </c>
      <c r="N34" s="182">
        <f t="shared" si="29"/>
        <v>1417561</v>
      </c>
      <c r="O34" s="182">
        <f t="shared" si="29"/>
        <v>106070</v>
      </c>
      <c r="P34" s="182">
        <f t="shared" si="29"/>
        <v>0</v>
      </c>
      <c r="Q34" s="182">
        <f t="shared" si="29"/>
        <v>33000</v>
      </c>
      <c r="R34" s="182">
        <f t="shared" si="29"/>
        <v>3000</v>
      </c>
      <c r="S34" s="182">
        <f t="shared" si="29"/>
        <v>0</v>
      </c>
      <c r="T34" s="182">
        <f t="shared" si="29"/>
        <v>0</v>
      </c>
      <c r="U34" s="182">
        <f t="shared" si="29"/>
        <v>0</v>
      </c>
      <c r="V34" s="183">
        <f t="shared" si="29"/>
        <v>220</v>
      </c>
      <c r="W34" s="182">
        <f t="shared" si="29"/>
        <v>0</v>
      </c>
      <c r="X34" s="182">
        <f t="shared" si="29"/>
        <v>0</v>
      </c>
      <c r="Y34" s="182">
        <f t="shared" si="29"/>
        <v>0</v>
      </c>
      <c r="Z34" s="182">
        <f t="shared" si="29"/>
        <v>0</v>
      </c>
      <c r="AA34" s="182">
        <f t="shared" si="29"/>
        <v>500</v>
      </c>
      <c r="AB34" s="182">
        <f t="shared" si="29"/>
        <v>29847</v>
      </c>
      <c r="AC34" s="183">
        <f t="shared" si="29"/>
        <v>172637</v>
      </c>
      <c r="AD34" s="183">
        <f t="shared" si="29"/>
        <v>1244924</v>
      </c>
      <c r="AE34" s="182"/>
      <c r="AL34" s="23"/>
    </row>
    <row r="35" spans="1:38" s="7" customFormat="1" ht="13">
      <c r="A35" s="5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L35" s="23"/>
    </row>
    <row r="36" spans="1:38" s="7" customFormat="1" ht="13">
      <c r="A36" s="5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L36" s="23"/>
    </row>
    <row r="37" spans="1:38" s="7" customFormat="1" ht="13">
      <c r="A37" s="5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L37" s="23"/>
    </row>
    <row r="38" spans="1:38" ht="13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L38" s="23"/>
    </row>
    <row r="39" spans="1:38" ht="13">
      <c r="C39" s="3"/>
      <c r="D39" s="3"/>
      <c r="E39" s="27" t="s">
        <v>62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27" t="s">
        <v>63</v>
      </c>
      <c r="AE39" s="3"/>
      <c r="AL39" s="23"/>
    </row>
    <row r="40" spans="1:38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8" ht="13"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</row>
    <row r="42" spans="1:38" ht="0.65" customHeight="1"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</row>
    <row r="43" spans="1:38" hidden="1"/>
    <row r="44" spans="1:38" hidden="1"/>
    <row r="45" spans="1:38" hidden="1"/>
    <row r="46" spans="1:38" hidden="1"/>
    <row r="47" spans="1:38" hidden="1"/>
    <row r="48" spans="1:38" hidden="1"/>
    <row r="49" spans="1:1" hidden="1"/>
    <row r="50" spans="1:1" hidden="1"/>
    <row r="51" spans="1:1" hidden="1">
      <c r="A51" s="6"/>
    </row>
    <row r="52" spans="1:1" hidden="1">
      <c r="A52" s="6"/>
    </row>
    <row r="53" spans="1:1" hidden="1">
      <c r="A53" s="6"/>
    </row>
    <row r="54" spans="1:1" hidden="1">
      <c r="A54" s="6"/>
    </row>
    <row r="55" spans="1:1" hidden="1">
      <c r="A55" s="6"/>
    </row>
    <row r="56" spans="1:1" hidden="1">
      <c r="A56" s="6"/>
    </row>
    <row r="57" spans="1:1" hidden="1">
      <c r="A57" s="6"/>
    </row>
    <row r="58" spans="1:1" hidden="1">
      <c r="A58" s="6"/>
    </row>
    <row r="59" spans="1:1" hidden="1">
      <c r="A59" s="6"/>
    </row>
    <row r="60" spans="1:1" hidden="1">
      <c r="A60" s="6"/>
    </row>
    <row r="61" spans="1:1" hidden="1">
      <c r="A61" s="6"/>
    </row>
    <row r="62" spans="1:1" hidden="1">
      <c r="A62" s="6"/>
    </row>
    <row r="63" spans="1:1" hidden="1">
      <c r="A63" s="6"/>
    </row>
    <row r="64" spans="1:1" hidden="1">
      <c r="A64" s="6"/>
    </row>
    <row r="65" spans="1:1" hidden="1">
      <c r="A65" s="6"/>
    </row>
    <row r="66" spans="1:1" hidden="1">
      <c r="A66" s="6"/>
    </row>
    <row r="67" spans="1:1" hidden="1">
      <c r="A67" s="6"/>
    </row>
    <row r="68" spans="1:1" hidden="1">
      <c r="A68" s="6"/>
    </row>
    <row r="69" spans="1:1" hidden="1">
      <c r="A69" s="6"/>
    </row>
    <row r="70" spans="1:1" hidden="1">
      <c r="A70" s="6"/>
    </row>
    <row r="71" spans="1:1" hidden="1">
      <c r="A71" s="6"/>
    </row>
    <row r="72" spans="1:1" hidden="1">
      <c r="A72" s="6"/>
    </row>
    <row r="73" spans="1:1" hidden="1">
      <c r="A73" s="6"/>
    </row>
    <row r="74" spans="1:1" hidden="1">
      <c r="A74" s="6"/>
    </row>
    <row r="75" spans="1:1" hidden="1">
      <c r="A75" s="6"/>
    </row>
    <row r="76" spans="1:1" hidden="1">
      <c r="A76" s="6"/>
    </row>
    <row r="77" spans="1:1" hidden="1">
      <c r="A77" s="6"/>
    </row>
    <row r="78" spans="1:1" hidden="1">
      <c r="A78" s="6"/>
    </row>
    <row r="79" spans="1:1" hidden="1">
      <c r="A79" s="6"/>
    </row>
    <row r="80" spans="1:1" hidden="1">
      <c r="A80" s="6"/>
    </row>
    <row r="81" spans="1:1" hidden="1">
      <c r="A81" s="6"/>
    </row>
    <row r="82" spans="1:1" hidden="1">
      <c r="A82" s="6"/>
    </row>
    <row r="83" spans="1:1" hidden="1">
      <c r="A83" s="6"/>
    </row>
    <row r="84" spans="1:1" hidden="1">
      <c r="A84" s="6"/>
    </row>
    <row r="85" spans="1:1" hidden="1">
      <c r="A85" s="6"/>
    </row>
    <row r="86" spans="1:1" hidden="1">
      <c r="A86" s="6"/>
    </row>
    <row r="87" spans="1:1" hidden="1">
      <c r="A87" s="6"/>
    </row>
    <row r="88" spans="1:1" hidden="1">
      <c r="A88" s="6"/>
    </row>
    <row r="89" spans="1:1" hidden="1">
      <c r="A89" s="6"/>
    </row>
    <row r="90" spans="1:1" hidden="1">
      <c r="A90" s="6"/>
    </row>
    <row r="91" spans="1:1" hidden="1">
      <c r="A91" s="6"/>
    </row>
    <row r="92" spans="1:1" hidden="1">
      <c r="A92" s="6"/>
    </row>
    <row r="93" spans="1:1" hidden="1">
      <c r="A93" s="6"/>
    </row>
    <row r="94" spans="1:1" hidden="1">
      <c r="A94" s="6"/>
    </row>
    <row r="95" spans="1:1" hidden="1">
      <c r="A95" s="6"/>
    </row>
    <row r="96" spans="1:1" hidden="1">
      <c r="A96" s="6"/>
    </row>
    <row r="97" spans="1:1" hidden="1">
      <c r="A97" s="6"/>
    </row>
    <row r="98" spans="1:1" hidden="1">
      <c r="A98" s="6"/>
    </row>
    <row r="99" spans="1:1" hidden="1">
      <c r="A99" s="6"/>
    </row>
    <row r="100" spans="1:1" hidden="1">
      <c r="A100" s="6"/>
    </row>
    <row r="101" spans="1:1" hidden="1">
      <c r="A101" s="6"/>
    </row>
    <row r="102" spans="1:1" hidden="1">
      <c r="A102" s="6"/>
    </row>
    <row r="103" spans="1:1" hidden="1">
      <c r="A103" s="6"/>
    </row>
    <row r="104" spans="1:1" hidden="1">
      <c r="A104" s="6"/>
    </row>
    <row r="105" spans="1:1" hidden="1">
      <c r="A105" s="6"/>
    </row>
    <row r="106" spans="1:1" hidden="1">
      <c r="A106" s="6"/>
    </row>
    <row r="107" spans="1:1" hidden="1">
      <c r="A107" s="6"/>
    </row>
    <row r="108" spans="1:1" hidden="1">
      <c r="A108" s="6"/>
    </row>
    <row r="109" spans="1:1" hidden="1">
      <c r="A109" s="6"/>
    </row>
    <row r="110" spans="1:1" hidden="1">
      <c r="A110" s="6"/>
    </row>
    <row r="111" spans="1:1" hidden="1">
      <c r="A111" s="6"/>
    </row>
    <row r="112" spans="1:1" hidden="1">
      <c r="A112" s="6"/>
    </row>
    <row r="113" spans="1:1" hidden="1">
      <c r="A113" s="6"/>
    </row>
    <row r="114" spans="1:1" hidden="1">
      <c r="A114" s="6"/>
    </row>
    <row r="115" spans="1:1" hidden="1">
      <c r="A115" s="6"/>
    </row>
    <row r="116" spans="1:1" hidden="1">
      <c r="A116" s="6"/>
    </row>
    <row r="117" spans="1:1" hidden="1">
      <c r="A117" s="6"/>
    </row>
    <row r="118" spans="1:1" hidden="1">
      <c r="A118" s="6"/>
    </row>
    <row r="119" spans="1:1" hidden="1">
      <c r="A119" s="6"/>
    </row>
    <row r="120" spans="1:1" hidden="1">
      <c r="A120" s="6"/>
    </row>
    <row r="121" spans="1:1" hidden="1">
      <c r="A121" s="6"/>
    </row>
    <row r="122" spans="1:1" hidden="1">
      <c r="A122" s="6"/>
    </row>
    <row r="123" spans="1:1" hidden="1">
      <c r="A123" s="6"/>
    </row>
    <row r="124" spans="1:1" hidden="1">
      <c r="A124" s="6"/>
    </row>
    <row r="125" spans="1:1" hidden="1">
      <c r="A125" s="6"/>
    </row>
    <row r="126" spans="1:1" hidden="1">
      <c r="A126" s="6"/>
    </row>
    <row r="127" spans="1:1" hidden="1">
      <c r="A127" s="6"/>
    </row>
    <row r="128" spans="1:1" hidden="1">
      <c r="A128" s="6"/>
    </row>
    <row r="129" spans="1:1" hidden="1">
      <c r="A129" s="6"/>
    </row>
    <row r="130" spans="1:1" hidden="1">
      <c r="A130" s="6"/>
    </row>
    <row r="131" spans="1:1" hidden="1">
      <c r="A131" s="6"/>
    </row>
    <row r="132" spans="1:1" hidden="1">
      <c r="A132" s="6"/>
    </row>
    <row r="133" spans="1:1" hidden="1">
      <c r="A133" s="6"/>
    </row>
    <row r="134" spans="1:1" hidden="1">
      <c r="A134" s="6"/>
    </row>
    <row r="135" spans="1:1" hidden="1">
      <c r="A135" s="6"/>
    </row>
    <row r="136" spans="1:1" hidden="1">
      <c r="A136" s="6"/>
    </row>
    <row r="137" spans="1:1" hidden="1">
      <c r="A137" s="6"/>
    </row>
    <row r="138" spans="1:1" hidden="1">
      <c r="A138" s="6"/>
    </row>
    <row r="139" spans="1:1" hidden="1">
      <c r="A139" s="6"/>
    </row>
    <row r="140" spans="1:1" hidden="1">
      <c r="A140" s="6"/>
    </row>
    <row r="141" spans="1:1" hidden="1">
      <c r="A141" s="6"/>
    </row>
    <row r="142" spans="1:1" hidden="1">
      <c r="A142" s="6"/>
    </row>
    <row r="143" spans="1:1" hidden="1">
      <c r="A143" s="6"/>
    </row>
    <row r="144" spans="1:1" hidden="1">
      <c r="A144" s="6"/>
    </row>
    <row r="145" spans="1:1" hidden="1">
      <c r="A145" s="6"/>
    </row>
    <row r="146" spans="1:1" hidden="1">
      <c r="A146" s="6"/>
    </row>
    <row r="147" spans="1:1" hidden="1">
      <c r="A147" s="6"/>
    </row>
    <row r="148" spans="1:1" hidden="1">
      <c r="A148" s="6"/>
    </row>
    <row r="149" spans="1:1" hidden="1">
      <c r="A149" s="6"/>
    </row>
    <row r="150" spans="1:1" hidden="1">
      <c r="A150" s="6"/>
    </row>
    <row r="151" spans="1:1" hidden="1">
      <c r="A151" s="6"/>
    </row>
    <row r="152" spans="1:1" hidden="1">
      <c r="A152" s="6"/>
    </row>
    <row r="153" spans="1:1" hidden="1">
      <c r="A153" s="6"/>
    </row>
    <row r="154" spans="1:1" hidden="1">
      <c r="A154" s="6"/>
    </row>
    <row r="155" spans="1:1" hidden="1">
      <c r="A155" s="6"/>
    </row>
    <row r="156" spans="1:1" hidden="1">
      <c r="A156" s="6"/>
    </row>
    <row r="157" spans="1:1" hidden="1">
      <c r="A157" s="6"/>
    </row>
    <row r="158" spans="1:1" hidden="1">
      <c r="A158" s="6"/>
    </row>
    <row r="159" spans="1:1" hidden="1">
      <c r="A159" s="6"/>
    </row>
    <row r="160" spans="1:1" hidden="1">
      <c r="A160" s="6"/>
    </row>
    <row r="161" spans="1:1" hidden="1">
      <c r="A161" s="6"/>
    </row>
    <row r="162" spans="1:1" hidden="1">
      <c r="A162" s="6"/>
    </row>
    <row r="163" spans="1:1" hidden="1">
      <c r="A163" s="6"/>
    </row>
    <row r="164" spans="1:1" hidden="1">
      <c r="A164" s="6"/>
    </row>
    <row r="165" spans="1:1" hidden="1">
      <c r="A165" s="6"/>
    </row>
    <row r="166" spans="1:1" hidden="1">
      <c r="A166" s="6"/>
    </row>
    <row r="167" spans="1:1" hidden="1">
      <c r="A167" s="6"/>
    </row>
    <row r="168" spans="1:1" hidden="1">
      <c r="A168" s="6"/>
    </row>
    <row r="169" spans="1:1" hidden="1">
      <c r="A169" s="6"/>
    </row>
    <row r="170" spans="1:1" hidden="1">
      <c r="A170" s="6"/>
    </row>
    <row r="171" spans="1:1" hidden="1">
      <c r="A171" s="6"/>
    </row>
    <row r="172" spans="1:1" hidden="1">
      <c r="A172" s="6"/>
    </row>
    <row r="173" spans="1:1" hidden="1">
      <c r="A173" s="6"/>
    </row>
    <row r="174" spans="1:1" hidden="1">
      <c r="A174" s="6"/>
    </row>
    <row r="175" spans="1:1" hidden="1">
      <c r="A175" s="6"/>
    </row>
    <row r="176" spans="1:1" hidden="1">
      <c r="A176" s="6"/>
    </row>
    <row r="177" spans="1:1" hidden="1">
      <c r="A177" s="6"/>
    </row>
    <row r="178" spans="1:1" hidden="1">
      <c r="A178" s="6"/>
    </row>
    <row r="179" spans="1:1" hidden="1">
      <c r="A179" s="6"/>
    </row>
    <row r="180" spans="1:1" hidden="1">
      <c r="A180" s="6"/>
    </row>
    <row r="181" spans="1:1" hidden="1">
      <c r="A181" s="6"/>
    </row>
    <row r="182" spans="1:1" hidden="1">
      <c r="A182" s="6"/>
    </row>
    <row r="183" spans="1:1" hidden="1">
      <c r="A183" s="6"/>
    </row>
    <row r="184" spans="1:1" hidden="1">
      <c r="A184" s="6"/>
    </row>
    <row r="185" spans="1:1" hidden="1">
      <c r="A185" s="6"/>
    </row>
    <row r="186" spans="1:1" hidden="1">
      <c r="A186" s="6"/>
    </row>
    <row r="187" spans="1:1" hidden="1">
      <c r="A187" s="6"/>
    </row>
    <row r="188" spans="1:1" hidden="1">
      <c r="A188" s="6"/>
    </row>
    <row r="189" spans="1:1" hidden="1">
      <c r="A189" s="6"/>
    </row>
    <row r="190" spans="1:1" hidden="1">
      <c r="A190" s="6"/>
    </row>
    <row r="191" spans="1:1" hidden="1">
      <c r="A191" s="6"/>
    </row>
    <row r="192" spans="1:1" hidden="1">
      <c r="A192" s="6"/>
    </row>
    <row r="193" spans="1:1" hidden="1">
      <c r="A193" s="6"/>
    </row>
    <row r="194" spans="1:1" hidden="1">
      <c r="A194" s="6"/>
    </row>
    <row r="195" spans="1:1" hidden="1">
      <c r="A195" s="6"/>
    </row>
    <row r="196" spans="1:1" hidden="1">
      <c r="A196" s="6"/>
    </row>
    <row r="197" spans="1:1" hidden="1">
      <c r="A197" s="6"/>
    </row>
    <row r="198" spans="1:1" hidden="1">
      <c r="A198" s="6"/>
    </row>
    <row r="199" spans="1:1" hidden="1">
      <c r="A199" s="6"/>
    </row>
    <row r="200" spans="1:1" hidden="1">
      <c r="A200" s="6"/>
    </row>
    <row r="201" spans="1:1" hidden="1">
      <c r="A201" s="6"/>
    </row>
    <row r="202" spans="1:1" hidden="1">
      <c r="A202" s="6"/>
    </row>
    <row r="203" spans="1:1" hidden="1">
      <c r="A203" s="6"/>
    </row>
    <row r="204" spans="1:1" hidden="1">
      <c r="A204" s="6"/>
    </row>
    <row r="205" spans="1:1" hidden="1">
      <c r="A205" s="6"/>
    </row>
    <row r="206" spans="1:1" hidden="1">
      <c r="A206" s="6"/>
    </row>
    <row r="207" spans="1:1" hidden="1">
      <c r="A207" s="6"/>
    </row>
    <row r="208" spans="1:1" hidden="1">
      <c r="A208" s="6"/>
    </row>
    <row r="209" spans="1:1" hidden="1">
      <c r="A209" s="6"/>
    </row>
    <row r="210" spans="1:1" hidden="1">
      <c r="A210" s="6"/>
    </row>
    <row r="211" spans="1:1" hidden="1">
      <c r="A211" s="6"/>
    </row>
    <row r="212" spans="1:1" hidden="1">
      <c r="A212" s="6"/>
    </row>
    <row r="213" spans="1:1" hidden="1">
      <c r="A213" s="6"/>
    </row>
    <row r="214" spans="1:1" hidden="1">
      <c r="A214" s="6"/>
    </row>
    <row r="215" spans="1:1" hidden="1">
      <c r="A215" s="6"/>
    </row>
    <row r="216" spans="1:1" hidden="1">
      <c r="A216" s="6"/>
    </row>
    <row r="217" spans="1:1" hidden="1">
      <c r="A217" s="6"/>
    </row>
    <row r="218" spans="1:1" hidden="1">
      <c r="A218" s="6"/>
    </row>
    <row r="219" spans="1:1" hidden="1">
      <c r="A219" s="6"/>
    </row>
    <row r="220" spans="1:1" hidden="1">
      <c r="A220" s="6"/>
    </row>
    <row r="221" spans="1:1" hidden="1">
      <c r="A221" s="6"/>
    </row>
    <row r="222" spans="1:1" hidden="1">
      <c r="A222" s="6"/>
    </row>
    <row r="223" spans="1:1" hidden="1">
      <c r="A223" s="6"/>
    </row>
    <row r="224" spans="1:1" hidden="1">
      <c r="A224" s="6"/>
    </row>
    <row r="225" spans="1:1" hidden="1">
      <c r="A225" s="6"/>
    </row>
    <row r="226" spans="1:1" hidden="1">
      <c r="A226" s="6"/>
    </row>
    <row r="227" spans="1:1" hidden="1">
      <c r="A227" s="6"/>
    </row>
    <row r="228" spans="1:1" hidden="1">
      <c r="A228" s="6"/>
    </row>
    <row r="229" spans="1:1" hidden="1">
      <c r="A229" s="6"/>
    </row>
    <row r="230" spans="1:1" hidden="1">
      <c r="A230" s="6"/>
    </row>
    <row r="231" spans="1:1" hidden="1">
      <c r="A231" s="6"/>
    </row>
    <row r="232" spans="1:1" hidden="1">
      <c r="A232" s="6"/>
    </row>
    <row r="233" spans="1:1" hidden="1">
      <c r="A233" s="6"/>
    </row>
    <row r="234" spans="1:1" hidden="1">
      <c r="A234" s="6"/>
    </row>
    <row r="235" spans="1:1" hidden="1">
      <c r="A235" s="6"/>
    </row>
    <row r="236" spans="1:1" hidden="1">
      <c r="A236" s="6"/>
    </row>
    <row r="237" spans="1:1" hidden="1">
      <c r="A237" s="6"/>
    </row>
    <row r="238" spans="1:1" hidden="1">
      <c r="A238" s="6"/>
    </row>
    <row r="239" spans="1:1" hidden="1">
      <c r="A239" s="6"/>
    </row>
    <row r="240" spans="1:1" hidden="1">
      <c r="A240" s="6"/>
    </row>
    <row r="241" spans="1:1" hidden="1">
      <c r="A241" s="6"/>
    </row>
    <row r="242" spans="1:1" hidden="1">
      <c r="A242" s="6"/>
    </row>
    <row r="243" spans="1:1" hidden="1">
      <c r="A243" s="6"/>
    </row>
    <row r="244" spans="1:1" hidden="1">
      <c r="A244" s="6"/>
    </row>
    <row r="245" spans="1:1" hidden="1">
      <c r="A245" s="6"/>
    </row>
    <row r="246" spans="1:1" hidden="1">
      <c r="A246" s="6"/>
    </row>
    <row r="247" spans="1:1" hidden="1">
      <c r="A247" s="6"/>
    </row>
    <row r="248" spans="1:1" hidden="1">
      <c r="A248" s="6"/>
    </row>
    <row r="249" spans="1:1" hidden="1">
      <c r="A249" s="6"/>
    </row>
    <row r="250" spans="1:1" hidden="1">
      <c r="A250" s="6"/>
    </row>
    <row r="251" spans="1:1" hidden="1">
      <c r="A251" s="6"/>
    </row>
    <row r="252" spans="1:1" hidden="1">
      <c r="A252" s="6"/>
    </row>
    <row r="253" spans="1:1" hidden="1">
      <c r="A253" s="6"/>
    </row>
    <row r="254" spans="1:1" hidden="1">
      <c r="A254" s="6"/>
    </row>
    <row r="255" spans="1:1" hidden="1">
      <c r="A255" s="6"/>
    </row>
    <row r="256" spans="1:1" hidden="1">
      <c r="A256" s="6"/>
    </row>
    <row r="257" spans="1:1" hidden="1">
      <c r="A257" s="6"/>
    </row>
    <row r="258" spans="1:1" hidden="1">
      <c r="A258" s="6"/>
    </row>
    <row r="259" spans="1:1" hidden="1">
      <c r="A259" s="6"/>
    </row>
    <row r="260" spans="1:1" hidden="1">
      <c r="A260" s="6"/>
    </row>
    <row r="261" spans="1:1" hidden="1">
      <c r="A261" s="6"/>
    </row>
    <row r="262" spans="1:1" hidden="1">
      <c r="A262" s="6"/>
    </row>
    <row r="263" spans="1:1" hidden="1">
      <c r="A263" s="6"/>
    </row>
    <row r="264" spans="1:1" hidden="1">
      <c r="A264" s="6"/>
    </row>
    <row r="265" spans="1:1" hidden="1">
      <c r="A265" s="6"/>
    </row>
    <row r="266" spans="1:1" hidden="1">
      <c r="A266" s="6"/>
    </row>
    <row r="267" spans="1:1" hidden="1">
      <c r="A267" s="6"/>
    </row>
    <row r="268" spans="1:1" hidden="1">
      <c r="A268" s="6"/>
    </row>
    <row r="269" spans="1:1" hidden="1">
      <c r="A269" s="6"/>
    </row>
    <row r="270" spans="1:1" hidden="1">
      <c r="A270" s="6"/>
    </row>
    <row r="271" spans="1:1" hidden="1">
      <c r="A271" s="6"/>
    </row>
    <row r="272" spans="1:1" hidden="1">
      <c r="A272" s="6"/>
    </row>
    <row r="273" spans="1:1" hidden="1">
      <c r="A273" s="6"/>
    </row>
    <row r="274" spans="1:1" hidden="1">
      <c r="A274" s="6"/>
    </row>
    <row r="275" spans="1:1" hidden="1">
      <c r="A275" s="6"/>
    </row>
    <row r="276" spans="1:1" hidden="1">
      <c r="A276" s="6"/>
    </row>
    <row r="277" spans="1:1" hidden="1">
      <c r="A277" s="6"/>
    </row>
    <row r="278" spans="1:1" hidden="1">
      <c r="A278" s="6"/>
    </row>
    <row r="279" spans="1:1" hidden="1">
      <c r="A279" s="6"/>
    </row>
    <row r="280" spans="1:1" hidden="1">
      <c r="A280" s="6"/>
    </row>
    <row r="281" spans="1:1" hidden="1">
      <c r="A281" s="6"/>
    </row>
    <row r="282" spans="1:1" hidden="1">
      <c r="A282" s="6"/>
    </row>
    <row r="283" spans="1:1" hidden="1">
      <c r="A283" s="6"/>
    </row>
    <row r="284" spans="1:1" hidden="1">
      <c r="A284" s="6"/>
    </row>
    <row r="285" spans="1:1" hidden="1">
      <c r="A285" s="6"/>
    </row>
    <row r="286" spans="1:1" hidden="1">
      <c r="A286" s="6"/>
    </row>
    <row r="287" spans="1:1" hidden="1">
      <c r="A287" s="6"/>
    </row>
    <row r="288" spans="1:1" hidden="1">
      <c r="A288" s="6"/>
    </row>
    <row r="289" spans="1:1" hidden="1">
      <c r="A289" s="6"/>
    </row>
    <row r="290" spans="1:1" hidden="1">
      <c r="A290" s="6"/>
    </row>
    <row r="291" spans="1:1" hidden="1">
      <c r="A291" s="6"/>
    </row>
    <row r="292" spans="1:1" hidden="1">
      <c r="A292" s="6"/>
    </row>
    <row r="293" spans="1:1" hidden="1">
      <c r="A293" s="6"/>
    </row>
    <row r="294" spans="1:1" hidden="1">
      <c r="A294" s="6"/>
    </row>
    <row r="295" spans="1:1" hidden="1">
      <c r="A295" s="6"/>
    </row>
    <row r="296" spans="1:1" hidden="1">
      <c r="A296" s="6"/>
    </row>
    <row r="297" spans="1:1" hidden="1">
      <c r="A297" s="6"/>
    </row>
    <row r="298" spans="1:1" hidden="1">
      <c r="A298" s="6"/>
    </row>
    <row r="299" spans="1:1" hidden="1">
      <c r="A299" s="6"/>
    </row>
    <row r="300" spans="1:1" hidden="1">
      <c r="A300" s="6"/>
    </row>
    <row r="301" spans="1:1" hidden="1">
      <c r="A301" s="6"/>
    </row>
    <row r="302" spans="1:1" hidden="1">
      <c r="A302" s="6"/>
    </row>
    <row r="303" spans="1:1" hidden="1">
      <c r="A303" s="6"/>
    </row>
    <row r="304" spans="1:1" hidden="1">
      <c r="A304" s="6"/>
    </row>
    <row r="305" spans="1:1" hidden="1">
      <c r="A305" s="6"/>
    </row>
    <row r="306" spans="1:1" hidden="1">
      <c r="A306" s="6"/>
    </row>
    <row r="307" spans="1:1" hidden="1">
      <c r="A307" s="6"/>
    </row>
    <row r="308" spans="1:1" hidden="1">
      <c r="A308" s="6"/>
    </row>
    <row r="309" spans="1:1" hidden="1">
      <c r="A309" s="6"/>
    </row>
    <row r="310" spans="1:1" hidden="1">
      <c r="A310" s="6"/>
    </row>
    <row r="311" spans="1:1" hidden="1">
      <c r="A311" s="6"/>
    </row>
    <row r="312" spans="1:1" hidden="1">
      <c r="A312" s="6"/>
    </row>
    <row r="313" spans="1:1" hidden="1">
      <c r="A313" s="6"/>
    </row>
    <row r="314" spans="1:1" hidden="1">
      <c r="A314" s="6"/>
    </row>
    <row r="315" spans="1:1" hidden="1">
      <c r="A315" s="6"/>
    </row>
    <row r="316" spans="1:1" hidden="1">
      <c r="A316" s="6"/>
    </row>
    <row r="317" spans="1:1" hidden="1">
      <c r="A317" s="6"/>
    </row>
    <row r="318" spans="1:1" hidden="1">
      <c r="A318" s="6"/>
    </row>
    <row r="319" spans="1:1" hidden="1">
      <c r="A319" s="6"/>
    </row>
    <row r="320" spans="1:1" hidden="1">
      <c r="A320" s="6"/>
    </row>
    <row r="321" spans="1:1" hidden="1">
      <c r="A321" s="6"/>
    </row>
    <row r="322" spans="1:1" hidden="1">
      <c r="A322" s="6"/>
    </row>
    <row r="323" spans="1:1" hidden="1">
      <c r="A323" s="6"/>
    </row>
    <row r="324" spans="1:1" hidden="1">
      <c r="A324" s="6"/>
    </row>
    <row r="325" spans="1:1" hidden="1">
      <c r="A325" s="6"/>
    </row>
    <row r="326" spans="1:1" hidden="1">
      <c r="A326" s="6"/>
    </row>
    <row r="327" spans="1:1" hidden="1">
      <c r="A327" s="6"/>
    </row>
    <row r="328" spans="1:1" hidden="1">
      <c r="A328" s="6"/>
    </row>
    <row r="329" spans="1:1" hidden="1">
      <c r="A329" s="6"/>
    </row>
    <row r="330" spans="1:1" hidden="1">
      <c r="A330" s="6"/>
    </row>
    <row r="331" spans="1:1" hidden="1">
      <c r="A331" s="6"/>
    </row>
    <row r="332" spans="1:1" hidden="1">
      <c r="A332" s="6"/>
    </row>
    <row r="333" spans="1:1" hidden="1">
      <c r="A333" s="6"/>
    </row>
    <row r="334" spans="1:1" hidden="1">
      <c r="A334" s="6"/>
    </row>
    <row r="335" spans="1:1" hidden="1">
      <c r="A335" s="6"/>
    </row>
    <row r="336" spans="1:1" hidden="1">
      <c r="A336" s="6"/>
    </row>
    <row r="337" spans="1:1" hidden="1">
      <c r="A337" s="6"/>
    </row>
    <row r="338" spans="1:1" hidden="1">
      <c r="A338" s="6"/>
    </row>
    <row r="339" spans="1:1" hidden="1">
      <c r="A339" s="6"/>
    </row>
    <row r="340" spans="1:1" hidden="1">
      <c r="A340" s="6"/>
    </row>
    <row r="341" spans="1:1" hidden="1">
      <c r="A341" s="6"/>
    </row>
    <row r="342" spans="1:1" hidden="1">
      <c r="A342" s="6"/>
    </row>
    <row r="343" spans="1:1" hidden="1">
      <c r="A343" s="6"/>
    </row>
    <row r="344" spans="1:1" hidden="1">
      <c r="A344" s="6"/>
    </row>
    <row r="345" spans="1:1" hidden="1">
      <c r="A345" s="6"/>
    </row>
    <row r="346" spans="1:1" hidden="1">
      <c r="A346" s="6"/>
    </row>
    <row r="347" spans="1:1" hidden="1">
      <c r="A347" s="6"/>
    </row>
    <row r="348" spans="1:1" hidden="1">
      <c r="A348" s="6"/>
    </row>
    <row r="349" spans="1:1" hidden="1">
      <c r="A349" s="6"/>
    </row>
    <row r="350" spans="1:1" hidden="1">
      <c r="A350" s="6"/>
    </row>
    <row r="351" spans="1:1" hidden="1">
      <c r="A351" s="6"/>
    </row>
    <row r="352" spans="1:1" hidden="1">
      <c r="A352" s="6"/>
    </row>
    <row r="353" spans="1:1" hidden="1">
      <c r="A353" s="6"/>
    </row>
    <row r="354" spans="1:1" hidden="1">
      <c r="A354" s="6"/>
    </row>
    <row r="355" spans="1:1" hidden="1">
      <c r="A355" s="6"/>
    </row>
    <row r="356" spans="1:1" hidden="1">
      <c r="A356" s="6"/>
    </row>
    <row r="357" spans="1:1" hidden="1">
      <c r="A357" s="6"/>
    </row>
    <row r="358" spans="1:1" hidden="1">
      <c r="A358" s="6"/>
    </row>
    <row r="359" spans="1:1" hidden="1">
      <c r="A359" s="6"/>
    </row>
    <row r="360" spans="1:1" hidden="1">
      <c r="A360" s="6"/>
    </row>
    <row r="361" spans="1:1" hidden="1">
      <c r="A361" s="6"/>
    </row>
    <row r="362" spans="1:1" hidden="1">
      <c r="A362" s="6"/>
    </row>
    <row r="363" spans="1:1" hidden="1">
      <c r="A363" s="6"/>
    </row>
    <row r="364" spans="1:1" hidden="1">
      <c r="A364" s="6"/>
    </row>
    <row r="365" spans="1:1" hidden="1">
      <c r="A365" s="6"/>
    </row>
    <row r="366" spans="1:1" hidden="1">
      <c r="A366" s="6"/>
    </row>
    <row r="367" spans="1:1" hidden="1">
      <c r="A367" s="6"/>
    </row>
    <row r="368" spans="1:1" hidden="1">
      <c r="A368" s="6"/>
    </row>
    <row r="369" spans="1:1" hidden="1">
      <c r="A369" s="6"/>
    </row>
    <row r="370" spans="1:1" hidden="1">
      <c r="A370" s="6"/>
    </row>
    <row r="371" spans="1:1" hidden="1">
      <c r="A371" s="6"/>
    </row>
    <row r="372" spans="1:1" hidden="1">
      <c r="A372" s="6"/>
    </row>
    <row r="373" spans="1:1" hidden="1">
      <c r="A373" s="6"/>
    </row>
    <row r="374" spans="1:1" hidden="1">
      <c r="A374" s="6"/>
    </row>
    <row r="375" spans="1:1" hidden="1">
      <c r="A375" s="6"/>
    </row>
    <row r="376" spans="1:1" hidden="1">
      <c r="A376" s="6"/>
    </row>
    <row r="377" spans="1:1" hidden="1">
      <c r="A377" s="6"/>
    </row>
    <row r="378" spans="1:1" hidden="1">
      <c r="A378" s="6"/>
    </row>
    <row r="379" spans="1:1" hidden="1">
      <c r="A379" s="6"/>
    </row>
    <row r="380" spans="1:1" hidden="1">
      <c r="A380" s="6"/>
    </row>
    <row r="381" spans="1:1" hidden="1">
      <c r="A381" s="6"/>
    </row>
    <row r="382" spans="1:1" hidden="1">
      <c r="A382" s="6"/>
    </row>
    <row r="383" spans="1:1" hidden="1">
      <c r="A383" s="6"/>
    </row>
    <row r="384" spans="1:1" hidden="1">
      <c r="A384" s="6"/>
    </row>
    <row r="385" spans="1:1" hidden="1">
      <c r="A385" s="6"/>
    </row>
    <row r="386" spans="1:1" hidden="1">
      <c r="A386" s="6"/>
    </row>
    <row r="387" spans="1:1" hidden="1">
      <c r="A387" s="6"/>
    </row>
    <row r="388" spans="1:1" hidden="1">
      <c r="A388" s="6"/>
    </row>
    <row r="389" spans="1:1" hidden="1">
      <c r="A389" s="6"/>
    </row>
    <row r="390" spans="1:1" hidden="1">
      <c r="A390" s="6"/>
    </row>
    <row r="391" spans="1:1" hidden="1">
      <c r="A391" s="6"/>
    </row>
    <row r="392" spans="1:1" hidden="1">
      <c r="A392" s="6"/>
    </row>
    <row r="393" spans="1:1" hidden="1">
      <c r="A393" s="6"/>
    </row>
    <row r="394" spans="1:1" hidden="1">
      <c r="A394" s="6"/>
    </row>
    <row r="395" spans="1:1" hidden="1">
      <c r="A395" s="6"/>
    </row>
    <row r="396" spans="1:1" hidden="1">
      <c r="A396" s="6"/>
    </row>
    <row r="397" spans="1:1" hidden="1">
      <c r="A397" s="6"/>
    </row>
    <row r="398" spans="1:1" hidden="1">
      <c r="A398" s="6"/>
    </row>
    <row r="399" spans="1:1" hidden="1">
      <c r="A399" s="6"/>
    </row>
    <row r="400" spans="1:1" hidden="1">
      <c r="A400" s="6"/>
    </row>
    <row r="401" spans="1:1" hidden="1">
      <c r="A401" s="6"/>
    </row>
    <row r="402" spans="1:1" hidden="1">
      <c r="A402" s="6"/>
    </row>
    <row r="403" spans="1:1" hidden="1">
      <c r="A403" s="6"/>
    </row>
    <row r="404" spans="1:1" hidden="1">
      <c r="A404" s="6"/>
    </row>
    <row r="405" spans="1:1" hidden="1">
      <c r="A405" s="6"/>
    </row>
    <row r="406" spans="1:1" hidden="1">
      <c r="A406" s="6"/>
    </row>
    <row r="407" spans="1:1" hidden="1">
      <c r="A407" s="6"/>
    </row>
    <row r="408" spans="1:1" hidden="1">
      <c r="A408" s="6"/>
    </row>
    <row r="409" spans="1:1" hidden="1">
      <c r="A409" s="6"/>
    </row>
    <row r="410" spans="1:1" hidden="1">
      <c r="A410" s="6"/>
    </row>
    <row r="411" spans="1:1" hidden="1">
      <c r="A411" s="6"/>
    </row>
    <row r="412" spans="1:1" hidden="1">
      <c r="A412" s="6"/>
    </row>
    <row r="413" spans="1:1" hidden="1">
      <c r="A413" s="6"/>
    </row>
    <row r="414" spans="1:1" hidden="1">
      <c r="A414" s="6"/>
    </row>
    <row r="415" spans="1:1" hidden="1">
      <c r="A415" s="6"/>
    </row>
    <row r="416" spans="1:1" hidden="1">
      <c r="A416" s="6"/>
    </row>
    <row r="417" spans="1:1" hidden="1">
      <c r="A417" s="6"/>
    </row>
    <row r="418" spans="1:1" hidden="1">
      <c r="A418" s="6"/>
    </row>
    <row r="419" spans="1:1" hidden="1">
      <c r="A419" s="6"/>
    </row>
    <row r="420" spans="1:1" hidden="1">
      <c r="A420" s="6"/>
    </row>
    <row r="421" spans="1:1" hidden="1">
      <c r="A421" s="6"/>
    </row>
    <row r="422" spans="1:1" hidden="1">
      <c r="A422" s="6"/>
    </row>
    <row r="423" spans="1:1" hidden="1">
      <c r="A423" s="6"/>
    </row>
    <row r="424" spans="1:1" hidden="1">
      <c r="A424" s="6"/>
    </row>
    <row r="425" spans="1:1" hidden="1">
      <c r="A425" s="6"/>
    </row>
    <row r="426" spans="1:1" hidden="1">
      <c r="A426" s="6"/>
    </row>
    <row r="427" spans="1:1" hidden="1">
      <c r="A427" s="6"/>
    </row>
    <row r="428" spans="1:1" hidden="1">
      <c r="A428" s="6"/>
    </row>
    <row r="429" spans="1:1" hidden="1">
      <c r="A429" s="6"/>
    </row>
    <row r="430" spans="1:1" hidden="1">
      <c r="A430" s="6"/>
    </row>
    <row r="431" spans="1:1" hidden="1">
      <c r="A431" s="6"/>
    </row>
    <row r="432" spans="1:1" hidden="1">
      <c r="A432" s="6"/>
    </row>
    <row r="433" spans="1:1" hidden="1">
      <c r="A433" s="6"/>
    </row>
    <row r="434" spans="1:1" hidden="1">
      <c r="A434" s="6"/>
    </row>
    <row r="435" spans="1:1" hidden="1">
      <c r="A435" s="6"/>
    </row>
    <row r="436" spans="1:1" hidden="1">
      <c r="A436" s="6"/>
    </row>
    <row r="437" spans="1:1" hidden="1">
      <c r="A437" s="6"/>
    </row>
    <row r="438" spans="1:1" hidden="1">
      <c r="A438" s="6"/>
    </row>
    <row r="439" spans="1:1" hidden="1">
      <c r="A439" s="6"/>
    </row>
    <row r="440" spans="1:1" hidden="1">
      <c r="A440" s="6"/>
    </row>
    <row r="441" spans="1:1" hidden="1">
      <c r="A441" s="6"/>
    </row>
    <row r="442" spans="1:1" hidden="1">
      <c r="A442" s="6"/>
    </row>
    <row r="443" spans="1:1" hidden="1">
      <c r="A443" s="6"/>
    </row>
    <row r="444" spans="1:1" hidden="1">
      <c r="A444" s="6"/>
    </row>
    <row r="445" spans="1:1" hidden="1">
      <c r="A445" s="6"/>
    </row>
    <row r="446" spans="1:1" hidden="1">
      <c r="A446" s="6"/>
    </row>
    <row r="447" spans="1:1" hidden="1">
      <c r="A447" s="6"/>
    </row>
    <row r="448" spans="1:1" hidden="1">
      <c r="A448" s="6"/>
    </row>
    <row r="449" spans="1:1" hidden="1">
      <c r="A449" s="6"/>
    </row>
    <row r="450" spans="1:1" hidden="1">
      <c r="A450" s="6"/>
    </row>
    <row r="451" spans="1:1" hidden="1">
      <c r="A451" s="6"/>
    </row>
    <row r="452" spans="1:1" hidden="1">
      <c r="A452" s="6"/>
    </row>
    <row r="453" spans="1:1" hidden="1">
      <c r="A453" s="6"/>
    </row>
    <row r="454" spans="1:1" hidden="1">
      <c r="A454" s="6"/>
    </row>
    <row r="455" spans="1:1" hidden="1">
      <c r="A455" s="6"/>
    </row>
    <row r="456" spans="1:1" hidden="1">
      <c r="A456" s="6"/>
    </row>
    <row r="457" spans="1:1" hidden="1">
      <c r="A457" s="6"/>
    </row>
    <row r="458" spans="1:1" hidden="1">
      <c r="A458" s="6"/>
    </row>
    <row r="459" spans="1:1" hidden="1">
      <c r="A459" s="6"/>
    </row>
    <row r="460" spans="1:1" hidden="1">
      <c r="A460" s="6"/>
    </row>
    <row r="461" spans="1:1" hidden="1">
      <c r="A461" s="6"/>
    </row>
    <row r="462" spans="1:1" hidden="1">
      <c r="A462" s="6"/>
    </row>
    <row r="463" spans="1:1" hidden="1">
      <c r="A463" s="6"/>
    </row>
    <row r="464" spans="1:1" hidden="1">
      <c r="A464" s="6"/>
    </row>
    <row r="465" spans="1:1" hidden="1">
      <c r="A465" s="6"/>
    </row>
    <row r="466" spans="1:1" hidden="1">
      <c r="A466" s="6"/>
    </row>
    <row r="467" spans="1:1" hidden="1">
      <c r="A467" s="6"/>
    </row>
    <row r="468" spans="1:1" hidden="1">
      <c r="A468" s="6"/>
    </row>
    <row r="469" spans="1:1" hidden="1">
      <c r="A469" s="6"/>
    </row>
    <row r="470" spans="1:1" hidden="1">
      <c r="A470" s="6"/>
    </row>
    <row r="471" spans="1:1" hidden="1">
      <c r="A471" s="6"/>
    </row>
    <row r="472" spans="1:1" hidden="1">
      <c r="A472" s="6"/>
    </row>
    <row r="473" spans="1:1" hidden="1">
      <c r="A473" s="6"/>
    </row>
    <row r="474" spans="1:1" hidden="1">
      <c r="A474" s="6"/>
    </row>
    <row r="475" spans="1:1" hidden="1">
      <c r="A475" s="6"/>
    </row>
    <row r="476" spans="1:1" hidden="1">
      <c r="A476" s="6"/>
    </row>
    <row r="477" spans="1:1" hidden="1">
      <c r="A477" s="6"/>
    </row>
    <row r="478" spans="1:1" hidden="1">
      <c r="A478" s="6"/>
    </row>
    <row r="479" spans="1:1" hidden="1">
      <c r="A479" s="6"/>
    </row>
    <row r="480" spans="1:1" hidden="1">
      <c r="A480" s="6"/>
    </row>
    <row r="481" spans="1:1" hidden="1">
      <c r="A481" s="6"/>
    </row>
    <row r="482" spans="1:1" hidden="1">
      <c r="A482" s="6"/>
    </row>
    <row r="483" spans="1:1" hidden="1">
      <c r="A483" s="6"/>
    </row>
    <row r="484" spans="1:1" hidden="1">
      <c r="A484" s="6"/>
    </row>
    <row r="485" spans="1:1" hidden="1">
      <c r="A485" s="6"/>
    </row>
    <row r="486" spans="1:1" hidden="1">
      <c r="A486" s="6"/>
    </row>
    <row r="487" spans="1:1" hidden="1">
      <c r="A487" s="6"/>
    </row>
    <row r="488" spans="1:1" hidden="1">
      <c r="A488" s="6"/>
    </row>
    <row r="489" spans="1:1" hidden="1">
      <c r="A489" s="6"/>
    </row>
    <row r="490" spans="1:1" hidden="1">
      <c r="A490" s="6"/>
    </row>
    <row r="491" spans="1:1" hidden="1">
      <c r="A491" s="6"/>
    </row>
    <row r="492" spans="1:1" hidden="1">
      <c r="A492" s="6"/>
    </row>
    <row r="493" spans="1:1" hidden="1">
      <c r="A493" s="6"/>
    </row>
    <row r="494" spans="1:1" hidden="1">
      <c r="A494" s="6"/>
    </row>
    <row r="495" spans="1:1" hidden="1">
      <c r="A495" s="6"/>
    </row>
    <row r="496" spans="1:1" hidden="1">
      <c r="A496" s="6"/>
    </row>
    <row r="497" spans="1:1" hidden="1">
      <c r="A497" s="6"/>
    </row>
    <row r="498" spans="1:1" hidden="1">
      <c r="A498" s="6"/>
    </row>
    <row r="499" spans="1:1" hidden="1">
      <c r="A499" s="6"/>
    </row>
    <row r="500" spans="1:1" hidden="1">
      <c r="A500" s="6"/>
    </row>
    <row r="501" spans="1:1" hidden="1">
      <c r="A501" s="6"/>
    </row>
    <row r="502" spans="1:1" hidden="1">
      <c r="A502" s="6"/>
    </row>
    <row r="503" spans="1:1" hidden="1">
      <c r="A503" s="6"/>
    </row>
    <row r="504" spans="1:1" hidden="1">
      <c r="A504" s="6"/>
    </row>
    <row r="505" spans="1:1" hidden="1">
      <c r="A505" s="6"/>
    </row>
    <row r="506" spans="1:1" hidden="1">
      <c r="A506" s="6"/>
    </row>
    <row r="507" spans="1:1" hidden="1">
      <c r="A507" s="6"/>
    </row>
    <row r="508" spans="1:1" hidden="1">
      <c r="A508" s="6"/>
    </row>
    <row r="509" spans="1:1" hidden="1">
      <c r="A509" s="6"/>
    </row>
    <row r="510" spans="1:1" hidden="1">
      <c r="A510" s="6"/>
    </row>
    <row r="511" spans="1:1" hidden="1">
      <c r="A511" s="6"/>
    </row>
    <row r="512" spans="1:1" hidden="1">
      <c r="A512" s="6"/>
    </row>
    <row r="513" spans="1:1" hidden="1">
      <c r="A513" s="6"/>
    </row>
    <row r="514" spans="1:1" hidden="1">
      <c r="A514" s="6"/>
    </row>
    <row r="515" spans="1:1" hidden="1">
      <c r="A515" s="6"/>
    </row>
    <row r="516" spans="1:1" hidden="1">
      <c r="A516" s="6"/>
    </row>
    <row r="517" spans="1:1" hidden="1">
      <c r="A517" s="6"/>
    </row>
    <row r="518" spans="1:1" hidden="1">
      <c r="A518" s="6"/>
    </row>
    <row r="519" spans="1:1" hidden="1">
      <c r="A519" s="6"/>
    </row>
    <row r="520" spans="1:1" hidden="1">
      <c r="A520" s="6"/>
    </row>
    <row r="521" spans="1:1" hidden="1">
      <c r="A521" s="6"/>
    </row>
    <row r="522" spans="1:1" hidden="1">
      <c r="A522" s="6"/>
    </row>
    <row r="523" spans="1:1" hidden="1">
      <c r="A523" s="6"/>
    </row>
    <row r="524" spans="1:1" hidden="1">
      <c r="A524" s="6"/>
    </row>
    <row r="525" spans="1:1" hidden="1">
      <c r="A525" s="6"/>
    </row>
    <row r="526" spans="1:1" hidden="1">
      <c r="A526" s="6"/>
    </row>
    <row r="527" spans="1:1" hidden="1">
      <c r="A527" s="6"/>
    </row>
    <row r="528" spans="1:1" hidden="1">
      <c r="A528" s="6"/>
    </row>
    <row r="529" spans="1:1" hidden="1">
      <c r="A529" s="6"/>
    </row>
    <row r="530" spans="1:1" hidden="1">
      <c r="A530" s="6"/>
    </row>
    <row r="531" spans="1:1" hidden="1">
      <c r="A531" s="6"/>
    </row>
    <row r="532" spans="1:1" hidden="1">
      <c r="A532" s="6"/>
    </row>
    <row r="533" spans="1:1" hidden="1">
      <c r="A533" s="6"/>
    </row>
    <row r="534" spans="1:1" hidden="1">
      <c r="A534" s="6"/>
    </row>
    <row r="535" spans="1:1" hidden="1">
      <c r="A535" s="6"/>
    </row>
    <row r="536" spans="1:1" hidden="1">
      <c r="A536" s="6"/>
    </row>
    <row r="537" spans="1:1" hidden="1">
      <c r="A537" s="6"/>
    </row>
    <row r="538" spans="1:1" hidden="1">
      <c r="A538" s="6"/>
    </row>
    <row r="539" spans="1:1" hidden="1">
      <c r="A539" s="6"/>
    </row>
    <row r="540" spans="1:1" hidden="1">
      <c r="A540" s="6"/>
    </row>
    <row r="541" spans="1:1" hidden="1">
      <c r="A541" s="6"/>
    </row>
    <row r="542" spans="1:1" hidden="1">
      <c r="A542" s="6"/>
    </row>
    <row r="543" spans="1:1" hidden="1">
      <c r="A543" s="6"/>
    </row>
    <row r="544" spans="1:1" hidden="1">
      <c r="A544" s="6"/>
    </row>
    <row r="545" spans="1:1" hidden="1">
      <c r="A545" s="6"/>
    </row>
    <row r="546" spans="1:1" hidden="1">
      <c r="A546" s="6"/>
    </row>
    <row r="547" spans="1:1" hidden="1">
      <c r="A547" s="6"/>
    </row>
    <row r="548" spans="1:1" hidden="1">
      <c r="A548" s="6"/>
    </row>
    <row r="549" spans="1:1" hidden="1">
      <c r="A549" s="6"/>
    </row>
    <row r="550" spans="1:1" hidden="1">
      <c r="A550" s="6"/>
    </row>
    <row r="551" spans="1:1" hidden="1">
      <c r="A551" s="6"/>
    </row>
    <row r="552" spans="1:1" hidden="1">
      <c r="A552" s="6"/>
    </row>
    <row r="553" spans="1:1" hidden="1">
      <c r="A553" s="6"/>
    </row>
    <row r="554" spans="1:1" hidden="1">
      <c r="A554" s="6"/>
    </row>
    <row r="555" spans="1:1" hidden="1">
      <c r="A555" s="6"/>
    </row>
    <row r="556" spans="1:1" hidden="1">
      <c r="A556" s="6"/>
    </row>
    <row r="557" spans="1:1" hidden="1">
      <c r="A557" s="6"/>
    </row>
    <row r="558" spans="1:1" hidden="1">
      <c r="A558" s="6"/>
    </row>
    <row r="559" spans="1:1" hidden="1">
      <c r="A559" s="6"/>
    </row>
    <row r="560" spans="1:1" hidden="1">
      <c r="A560" s="6"/>
    </row>
    <row r="561" spans="1:1" hidden="1">
      <c r="A561" s="6"/>
    </row>
    <row r="562" spans="1:1" hidden="1">
      <c r="A562" s="6"/>
    </row>
    <row r="563" spans="1:1" hidden="1">
      <c r="A563" s="6"/>
    </row>
    <row r="564" spans="1:1" hidden="1">
      <c r="A564" s="6"/>
    </row>
    <row r="565" spans="1:1" hidden="1">
      <c r="A565" s="6"/>
    </row>
    <row r="566" spans="1:1" hidden="1">
      <c r="A566" s="6"/>
    </row>
    <row r="567" spans="1:1" hidden="1">
      <c r="A567" s="6"/>
    </row>
    <row r="568" spans="1:1" hidden="1">
      <c r="A568" s="6"/>
    </row>
    <row r="569" spans="1:1" hidden="1">
      <c r="A569" s="6"/>
    </row>
    <row r="570" spans="1:1" hidden="1">
      <c r="A570" s="6"/>
    </row>
    <row r="571" spans="1:1" hidden="1">
      <c r="A571" s="6"/>
    </row>
    <row r="572" spans="1:1" hidden="1">
      <c r="A572" s="6"/>
    </row>
    <row r="573" spans="1:1" hidden="1">
      <c r="A573" s="6"/>
    </row>
    <row r="574" spans="1:1" hidden="1">
      <c r="A574" s="6"/>
    </row>
    <row r="575" spans="1:1" hidden="1">
      <c r="A575" s="6"/>
    </row>
    <row r="576" spans="1:1" hidden="1">
      <c r="A576" s="6"/>
    </row>
    <row r="577" spans="1:1" hidden="1">
      <c r="A577" s="6"/>
    </row>
    <row r="578" spans="1:1" hidden="1">
      <c r="A578" s="6"/>
    </row>
    <row r="579" spans="1:1" hidden="1">
      <c r="A579" s="6"/>
    </row>
    <row r="580" spans="1:1" hidden="1">
      <c r="A580" s="6"/>
    </row>
    <row r="581" spans="1:1" hidden="1">
      <c r="A581" s="6"/>
    </row>
    <row r="582" spans="1:1" hidden="1">
      <c r="A582" s="6"/>
    </row>
    <row r="583" spans="1:1" hidden="1">
      <c r="A583" s="6"/>
    </row>
    <row r="584" spans="1:1" hidden="1">
      <c r="A584" s="6"/>
    </row>
    <row r="585" spans="1:1" hidden="1">
      <c r="A585" s="6"/>
    </row>
    <row r="586" spans="1:1" hidden="1">
      <c r="A586" s="6"/>
    </row>
    <row r="587" spans="1:1" hidden="1">
      <c r="A587" s="6"/>
    </row>
    <row r="588" spans="1:1" hidden="1">
      <c r="A588" s="6"/>
    </row>
    <row r="589" spans="1:1" hidden="1">
      <c r="A589" s="6"/>
    </row>
    <row r="590" spans="1:1" hidden="1">
      <c r="A590" s="6"/>
    </row>
    <row r="591" spans="1:1" hidden="1">
      <c r="A591" s="6"/>
    </row>
    <row r="592" spans="1:1" hidden="1">
      <c r="A592" s="6"/>
    </row>
    <row r="593" spans="1:1" hidden="1">
      <c r="A593" s="6"/>
    </row>
    <row r="594" spans="1:1" hidden="1">
      <c r="A594" s="6"/>
    </row>
    <row r="595" spans="1:1" hidden="1">
      <c r="A595" s="6"/>
    </row>
    <row r="596" spans="1:1" hidden="1">
      <c r="A596" s="6"/>
    </row>
    <row r="597" spans="1:1" hidden="1">
      <c r="A597" s="6"/>
    </row>
    <row r="598" spans="1:1" hidden="1">
      <c r="A598" s="6"/>
    </row>
    <row r="599" spans="1:1" hidden="1">
      <c r="A599" s="6"/>
    </row>
    <row r="600" spans="1:1" hidden="1">
      <c r="A600" s="6"/>
    </row>
    <row r="601" spans="1:1" hidden="1">
      <c r="A601" s="6"/>
    </row>
    <row r="602" spans="1:1" hidden="1">
      <c r="A602" s="6"/>
    </row>
    <row r="603" spans="1:1" hidden="1">
      <c r="A603" s="6"/>
    </row>
    <row r="604" spans="1:1" hidden="1">
      <c r="A604" s="6"/>
    </row>
    <row r="605" spans="1:1" hidden="1">
      <c r="A605" s="6"/>
    </row>
    <row r="606" spans="1:1" hidden="1">
      <c r="A606" s="6"/>
    </row>
    <row r="607" spans="1:1" hidden="1">
      <c r="A607" s="6"/>
    </row>
    <row r="608" spans="1:1" hidden="1">
      <c r="A608" s="6"/>
    </row>
    <row r="609" spans="1:1" hidden="1">
      <c r="A609" s="6"/>
    </row>
    <row r="610" spans="1:1" hidden="1">
      <c r="A610" s="6"/>
    </row>
    <row r="611" spans="1:1" hidden="1">
      <c r="A611" s="6"/>
    </row>
    <row r="612" spans="1:1" hidden="1">
      <c r="A612" s="6"/>
    </row>
    <row r="613" spans="1:1" hidden="1">
      <c r="A613" s="6"/>
    </row>
    <row r="614" spans="1:1" hidden="1">
      <c r="A614" s="6"/>
    </row>
    <row r="615" spans="1:1" hidden="1">
      <c r="A615" s="6"/>
    </row>
    <row r="616" spans="1:1" hidden="1">
      <c r="A616" s="6"/>
    </row>
    <row r="617" spans="1:1" hidden="1">
      <c r="A617" s="6"/>
    </row>
    <row r="618" spans="1:1" hidden="1">
      <c r="A618" s="6"/>
    </row>
    <row r="619" spans="1:1" hidden="1">
      <c r="A619" s="6"/>
    </row>
    <row r="620" spans="1:1" hidden="1">
      <c r="A620" s="6"/>
    </row>
    <row r="621" spans="1:1" hidden="1">
      <c r="A621" s="6"/>
    </row>
    <row r="622" spans="1:1" hidden="1">
      <c r="A622" s="6"/>
    </row>
    <row r="623" spans="1:1" hidden="1">
      <c r="A623" s="6"/>
    </row>
    <row r="624" spans="1:1" hidden="1">
      <c r="A624" s="6"/>
    </row>
    <row r="625" spans="1:1" hidden="1">
      <c r="A625" s="6"/>
    </row>
    <row r="626" spans="1:1" hidden="1">
      <c r="A626" s="6"/>
    </row>
    <row r="627" spans="1:1" hidden="1">
      <c r="A627" s="6"/>
    </row>
    <row r="628" spans="1:1" hidden="1">
      <c r="A628" s="6"/>
    </row>
    <row r="629" spans="1:1" hidden="1">
      <c r="A629" s="6"/>
    </row>
    <row r="630" spans="1:1" hidden="1">
      <c r="A630" s="6"/>
    </row>
    <row r="631" spans="1:1" hidden="1">
      <c r="A631" s="6"/>
    </row>
    <row r="632" spans="1:1" hidden="1">
      <c r="A632" s="6"/>
    </row>
    <row r="633" spans="1:1" hidden="1">
      <c r="A633" s="6"/>
    </row>
    <row r="634" spans="1:1" hidden="1">
      <c r="A634" s="6"/>
    </row>
    <row r="635" spans="1:1" hidden="1">
      <c r="A635" s="6"/>
    </row>
    <row r="636" spans="1:1" hidden="1">
      <c r="A636" s="6"/>
    </row>
    <row r="637" spans="1:1" hidden="1">
      <c r="A637" s="6"/>
    </row>
    <row r="638" spans="1:1" hidden="1">
      <c r="A638" s="6"/>
    </row>
    <row r="639" spans="1:1" hidden="1">
      <c r="A639" s="6"/>
    </row>
    <row r="640" spans="1:1" hidden="1">
      <c r="A640" s="6"/>
    </row>
    <row r="641" spans="1:1" hidden="1">
      <c r="A641" s="6"/>
    </row>
    <row r="642" spans="1:1" hidden="1">
      <c r="A642" s="6"/>
    </row>
    <row r="643" spans="1:1" hidden="1">
      <c r="A643" s="6"/>
    </row>
    <row r="644" spans="1:1" hidden="1">
      <c r="A644" s="6"/>
    </row>
    <row r="645" spans="1:1" hidden="1">
      <c r="A645" s="6"/>
    </row>
    <row r="646" spans="1:1" hidden="1">
      <c r="A646" s="6"/>
    </row>
    <row r="647" spans="1:1" hidden="1">
      <c r="A647" s="6"/>
    </row>
    <row r="648" spans="1:1" hidden="1">
      <c r="A648" s="6"/>
    </row>
    <row r="649" spans="1:1" hidden="1">
      <c r="A649" s="6"/>
    </row>
    <row r="650" spans="1:1" hidden="1">
      <c r="A650" s="6"/>
    </row>
    <row r="651" spans="1:1" hidden="1">
      <c r="A651" s="6"/>
    </row>
    <row r="652" spans="1:1" hidden="1">
      <c r="A652" s="6"/>
    </row>
    <row r="653" spans="1:1" hidden="1">
      <c r="A653" s="6"/>
    </row>
    <row r="654" spans="1:1" hidden="1">
      <c r="A654" s="6"/>
    </row>
    <row r="655" spans="1:1" hidden="1">
      <c r="A655" s="6"/>
    </row>
    <row r="656" spans="1:1" hidden="1">
      <c r="A656" s="6"/>
    </row>
    <row r="657" spans="1:1" hidden="1">
      <c r="A657" s="6"/>
    </row>
    <row r="658" spans="1:1" hidden="1">
      <c r="A658" s="6"/>
    </row>
    <row r="659" spans="1:1" hidden="1">
      <c r="A659" s="6"/>
    </row>
    <row r="660" spans="1:1" hidden="1">
      <c r="A660" s="6"/>
    </row>
    <row r="661" spans="1:1" hidden="1">
      <c r="A661" s="6"/>
    </row>
    <row r="662" spans="1:1" hidden="1">
      <c r="A662" s="6"/>
    </row>
    <row r="663" spans="1:1" hidden="1">
      <c r="A663" s="6"/>
    </row>
    <row r="664" spans="1:1" hidden="1">
      <c r="A664" s="6"/>
    </row>
    <row r="665" spans="1:1" hidden="1">
      <c r="A665" s="6"/>
    </row>
    <row r="666" spans="1:1" hidden="1">
      <c r="A666" s="6"/>
    </row>
    <row r="667" spans="1:1" hidden="1">
      <c r="A667" s="6"/>
    </row>
    <row r="668" spans="1:1" hidden="1">
      <c r="A668" s="6"/>
    </row>
    <row r="669" spans="1:1" hidden="1">
      <c r="A669" s="6"/>
    </row>
    <row r="670" spans="1:1" hidden="1">
      <c r="A670" s="6"/>
    </row>
    <row r="671" spans="1:1" hidden="1">
      <c r="A671" s="6"/>
    </row>
    <row r="672" spans="1:1" hidden="1">
      <c r="A672" s="6"/>
    </row>
    <row r="673" spans="1:1" hidden="1">
      <c r="A673" s="6"/>
    </row>
    <row r="674" spans="1:1" hidden="1">
      <c r="A674" s="6"/>
    </row>
    <row r="675" spans="1:1" hidden="1">
      <c r="A675" s="6"/>
    </row>
    <row r="676" spans="1:1" hidden="1">
      <c r="A676" s="6"/>
    </row>
    <row r="677" spans="1:1" hidden="1">
      <c r="A677" s="6"/>
    </row>
    <row r="678" spans="1:1" hidden="1">
      <c r="A678" s="6"/>
    </row>
    <row r="679" spans="1:1" hidden="1">
      <c r="A679" s="6"/>
    </row>
    <row r="680" spans="1:1" hidden="1">
      <c r="A680" s="6"/>
    </row>
    <row r="681" spans="1:1" hidden="1">
      <c r="A681" s="6"/>
    </row>
    <row r="682" spans="1:1" hidden="1">
      <c r="A682" s="6"/>
    </row>
    <row r="683" spans="1:1" hidden="1">
      <c r="A683" s="6"/>
    </row>
    <row r="684" spans="1:1" hidden="1">
      <c r="A684" s="6"/>
    </row>
    <row r="685" spans="1:1" hidden="1">
      <c r="A685" s="6"/>
    </row>
    <row r="686" spans="1:1" hidden="1">
      <c r="A686" s="6"/>
    </row>
    <row r="687" spans="1:1" hidden="1">
      <c r="A687" s="6"/>
    </row>
    <row r="688" spans="1:1" hidden="1">
      <c r="A688" s="6"/>
    </row>
    <row r="689" spans="1:1" hidden="1">
      <c r="A689" s="6"/>
    </row>
    <row r="690" spans="1:1" hidden="1">
      <c r="A690" s="6"/>
    </row>
    <row r="691" spans="1:1" hidden="1">
      <c r="A691" s="6"/>
    </row>
    <row r="692" spans="1:1" hidden="1">
      <c r="A692" s="6"/>
    </row>
    <row r="693" spans="1:1" hidden="1">
      <c r="A693" s="6"/>
    </row>
    <row r="694" spans="1:1" hidden="1">
      <c r="A694" s="6"/>
    </row>
    <row r="695" spans="1:1" hidden="1">
      <c r="A695" s="6"/>
    </row>
    <row r="696" spans="1:1" hidden="1">
      <c r="A696" s="6"/>
    </row>
    <row r="697" spans="1:1" hidden="1">
      <c r="A697" s="6"/>
    </row>
    <row r="698" spans="1:1" hidden="1">
      <c r="A698" s="6"/>
    </row>
    <row r="699" spans="1:1" hidden="1">
      <c r="A699" s="6"/>
    </row>
    <row r="700" spans="1:1" hidden="1">
      <c r="A700" s="6"/>
    </row>
    <row r="701" spans="1:1" hidden="1">
      <c r="A701" s="6"/>
    </row>
    <row r="702" spans="1:1" hidden="1">
      <c r="A702" s="6"/>
    </row>
    <row r="703" spans="1:1" hidden="1">
      <c r="A703" s="6"/>
    </row>
    <row r="704" spans="1:1" hidden="1">
      <c r="A704" s="6"/>
    </row>
    <row r="705" spans="1:1" hidden="1">
      <c r="A705" s="6"/>
    </row>
    <row r="706" spans="1:1" hidden="1">
      <c r="A706" s="6"/>
    </row>
    <row r="707" spans="1:1" hidden="1">
      <c r="A707" s="6"/>
    </row>
    <row r="708" spans="1:1" hidden="1">
      <c r="A708" s="6"/>
    </row>
    <row r="709" spans="1:1" hidden="1">
      <c r="A709" s="6"/>
    </row>
    <row r="710" spans="1:1" hidden="1">
      <c r="A710" s="6"/>
    </row>
    <row r="711" spans="1:1" hidden="1">
      <c r="A711" s="6"/>
    </row>
    <row r="712" spans="1:1" hidden="1">
      <c r="A712" s="6"/>
    </row>
    <row r="713" spans="1:1" hidden="1">
      <c r="A713" s="6"/>
    </row>
    <row r="714" spans="1:1" hidden="1">
      <c r="A714" s="6"/>
    </row>
    <row r="715" spans="1:1" hidden="1">
      <c r="A715" s="6"/>
    </row>
    <row r="716" spans="1:1" hidden="1">
      <c r="A716" s="6"/>
    </row>
    <row r="717" spans="1:1" hidden="1">
      <c r="A717" s="6"/>
    </row>
    <row r="718" spans="1:1" hidden="1">
      <c r="A718" s="6"/>
    </row>
    <row r="719" spans="1:1" hidden="1">
      <c r="A719" s="6"/>
    </row>
    <row r="720" spans="1:1" hidden="1">
      <c r="A720" s="6"/>
    </row>
    <row r="721" spans="1:1" hidden="1">
      <c r="A721" s="6"/>
    </row>
    <row r="722" spans="1:1" hidden="1">
      <c r="A722" s="6"/>
    </row>
    <row r="723" spans="1:1" hidden="1">
      <c r="A723" s="6"/>
    </row>
    <row r="724" spans="1:1" hidden="1">
      <c r="A724" s="6"/>
    </row>
    <row r="725" spans="1:1" hidden="1">
      <c r="A725" s="6"/>
    </row>
    <row r="726" spans="1:1" hidden="1">
      <c r="A726" s="6"/>
    </row>
    <row r="727" spans="1:1" hidden="1">
      <c r="A727" s="6"/>
    </row>
    <row r="728" spans="1:1" hidden="1">
      <c r="A728" s="6"/>
    </row>
    <row r="729" spans="1:1" hidden="1">
      <c r="A729" s="6"/>
    </row>
    <row r="730" spans="1:1" hidden="1">
      <c r="A730" s="6"/>
    </row>
    <row r="731" spans="1:1" hidden="1">
      <c r="A731" s="6"/>
    </row>
    <row r="732" spans="1:1" hidden="1">
      <c r="A732" s="6"/>
    </row>
    <row r="733" spans="1:1" hidden="1">
      <c r="A733" s="6"/>
    </row>
    <row r="734" spans="1:1" hidden="1">
      <c r="A734" s="6"/>
    </row>
    <row r="735" spans="1:1" hidden="1">
      <c r="A735" s="6"/>
    </row>
    <row r="736" spans="1:1" hidden="1">
      <c r="A736" s="6"/>
    </row>
    <row r="737" spans="1:1" hidden="1">
      <c r="A737" s="6"/>
    </row>
    <row r="738" spans="1:1" hidden="1">
      <c r="A738" s="6"/>
    </row>
    <row r="739" spans="1:1" hidden="1">
      <c r="A739" s="6"/>
    </row>
    <row r="740" spans="1:1" hidden="1">
      <c r="A740" s="6"/>
    </row>
    <row r="741" spans="1:1" hidden="1">
      <c r="A741" s="6"/>
    </row>
    <row r="742" spans="1:1" hidden="1">
      <c r="A742" s="6"/>
    </row>
    <row r="743" spans="1:1" hidden="1">
      <c r="A743" s="6"/>
    </row>
    <row r="744" spans="1:1" hidden="1">
      <c r="A744" s="6"/>
    </row>
    <row r="745" spans="1:1" hidden="1">
      <c r="A745" s="6"/>
    </row>
    <row r="746" spans="1:1" hidden="1">
      <c r="A746" s="6"/>
    </row>
    <row r="747" spans="1:1" hidden="1">
      <c r="A747" s="6"/>
    </row>
    <row r="748" spans="1:1" hidden="1">
      <c r="A748" s="6"/>
    </row>
    <row r="749" spans="1:1" hidden="1">
      <c r="A749" s="6"/>
    </row>
    <row r="750" spans="1:1" hidden="1">
      <c r="A750" s="6"/>
    </row>
    <row r="751" spans="1:1" hidden="1">
      <c r="A751" s="6"/>
    </row>
    <row r="752" spans="1:1" hidden="1">
      <c r="A752" s="6"/>
    </row>
    <row r="753" spans="1:1" hidden="1">
      <c r="A753" s="6"/>
    </row>
    <row r="754" spans="1:1" hidden="1">
      <c r="A754" s="6"/>
    </row>
    <row r="755" spans="1:1" hidden="1">
      <c r="A755" s="6"/>
    </row>
    <row r="756" spans="1:1" hidden="1">
      <c r="A756" s="6"/>
    </row>
    <row r="757" spans="1:1" hidden="1">
      <c r="A757" s="6"/>
    </row>
    <row r="758" spans="1:1" hidden="1">
      <c r="A758" s="6"/>
    </row>
    <row r="759" spans="1:1" hidden="1">
      <c r="A759" s="6"/>
    </row>
    <row r="760" spans="1:1" hidden="1">
      <c r="A760" s="6"/>
    </row>
    <row r="761" spans="1:1" hidden="1">
      <c r="A761" s="6"/>
    </row>
    <row r="762" spans="1:1" hidden="1">
      <c r="A762" s="6"/>
    </row>
    <row r="763" spans="1:1" hidden="1">
      <c r="A763" s="6"/>
    </row>
    <row r="764" spans="1:1" hidden="1">
      <c r="A764" s="6"/>
    </row>
    <row r="765" spans="1:1" hidden="1">
      <c r="A765" s="6"/>
    </row>
    <row r="766" spans="1:1" hidden="1">
      <c r="A766" s="6"/>
    </row>
    <row r="767" spans="1:1" hidden="1">
      <c r="A767" s="6"/>
    </row>
    <row r="768" spans="1:1" hidden="1">
      <c r="A768" s="6"/>
    </row>
    <row r="769" spans="1:1" hidden="1">
      <c r="A769" s="6"/>
    </row>
    <row r="770" spans="1:1" hidden="1">
      <c r="A770" s="6"/>
    </row>
    <row r="771" spans="1:1" hidden="1">
      <c r="A771" s="6"/>
    </row>
    <row r="772" spans="1:1" hidden="1">
      <c r="A772" s="6"/>
    </row>
    <row r="773" spans="1:1" hidden="1">
      <c r="A773" s="6"/>
    </row>
    <row r="774" spans="1:1" hidden="1">
      <c r="A774" s="6"/>
    </row>
    <row r="775" spans="1:1" hidden="1">
      <c r="A775" s="6"/>
    </row>
    <row r="776" spans="1:1" hidden="1">
      <c r="A776" s="6"/>
    </row>
    <row r="777" spans="1:1" hidden="1">
      <c r="A777" s="6"/>
    </row>
    <row r="778" spans="1:1" hidden="1">
      <c r="A778" s="6"/>
    </row>
    <row r="779" spans="1:1" hidden="1">
      <c r="A779" s="6"/>
    </row>
    <row r="780" spans="1:1" hidden="1">
      <c r="A780" s="6"/>
    </row>
    <row r="781" spans="1:1" hidden="1">
      <c r="A781" s="6"/>
    </row>
    <row r="782" spans="1:1" hidden="1">
      <c r="A782" s="6"/>
    </row>
    <row r="783" spans="1:1" hidden="1">
      <c r="A783" s="6"/>
    </row>
    <row r="784" spans="1:1" hidden="1">
      <c r="A784" s="6"/>
    </row>
    <row r="785" spans="1:1" hidden="1">
      <c r="A785" s="6"/>
    </row>
    <row r="786" spans="1:1" hidden="1">
      <c r="A786" s="6"/>
    </row>
    <row r="787" spans="1:1" hidden="1">
      <c r="A787" s="6"/>
    </row>
    <row r="788" spans="1:1" hidden="1">
      <c r="A788" s="6"/>
    </row>
    <row r="789" spans="1:1" hidden="1">
      <c r="A789" s="6"/>
    </row>
    <row r="790" spans="1:1" hidden="1">
      <c r="A790" s="6"/>
    </row>
    <row r="791" spans="1:1" hidden="1">
      <c r="A791" s="6"/>
    </row>
    <row r="792" spans="1:1" hidden="1">
      <c r="A792" s="6"/>
    </row>
    <row r="793" spans="1:1" hidden="1">
      <c r="A793" s="6"/>
    </row>
    <row r="794" spans="1:1" hidden="1">
      <c r="A794" s="6"/>
    </row>
    <row r="795" spans="1:1" hidden="1">
      <c r="A795" s="6"/>
    </row>
    <row r="796" spans="1:1" hidden="1">
      <c r="A796" s="6"/>
    </row>
    <row r="797" spans="1:1" hidden="1">
      <c r="A797" s="6"/>
    </row>
    <row r="798" spans="1:1" hidden="1">
      <c r="A798" s="6"/>
    </row>
    <row r="799" spans="1:1" hidden="1">
      <c r="A799" s="6"/>
    </row>
    <row r="800" spans="1:1" hidden="1">
      <c r="A800" s="6"/>
    </row>
    <row r="801" spans="1:1" hidden="1">
      <c r="A801" s="6"/>
    </row>
    <row r="802" spans="1:1" hidden="1">
      <c r="A802" s="6"/>
    </row>
    <row r="803" spans="1:1" hidden="1">
      <c r="A803" s="6"/>
    </row>
    <row r="804" spans="1:1" hidden="1">
      <c r="A804" s="6"/>
    </row>
    <row r="805" spans="1:1" hidden="1">
      <c r="A805" s="6"/>
    </row>
    <row r="806" spans="1:1" hidden="1">
      <c r="A806" s="6"/>
    </row>
    <row r="807" spans="1:1" hidden="1">
      <c r="A807" s="6"/>
    </row>
    <row r="808" spans="1:1" hidden="1">
      <c r="A808" s="6"/>
    </row>
    <row r="809" spans="1:1" hidden="1">
      <c r="A809" s="6"/>
    </row>
    <row r="810" spans="1:1" hidden="1">
      <c r="A810" s="6"/>
    </row>
    <row r="811" spans="1:1" hidden="1">
      <c r="A811" s="6"/>
    </row>
    <row r="812" spans="1:1" hidden="1">
      <c r="A812" s="6"/>
    </row>
    <row r="813" spans="1:1" hidden="1">
      <c r="A813" s="6"/>
    </row>
    <row r="814" spans="1:1" hidden="1">
      <c r="A814" s="6"/>
    </row>
    <row r="815" spans="1:1" hidden="1">
      <c r="A815" s="6"/>
    </row>
    <row r="816" spans="1:1" hidden="1">
      <c r="A816" s="6"/>
    </row>
    <row r="817" spans="1:1" hidden="1">
      <c r="A817" s="6"/>
    </row>
    <row r="818" spans="1:1" hidden="1">
      <c r="A818" s="6"/>
    </row>
    <row r="819" spans="1:1" hidden="1">
      <c r="A819" s="6"/>
    </row>
    <row r="820" spans="1:1" hidden="1">
      <c r="A820" s="6"/>
    </row>
    <row r="821" spans="1:1" hidden="1">
      <c r="A821" s="6"/>
    </row>
    <row r="822" spans="1:1" hidden="1">
      <c r="A822" s="6"/>
    </row>
    <row r="823" spans="1:1" hidden="1">
      <c r="A823" s="6"/>
    </row>
    <row r="824" spans="1:1" hidden="1">
      <c r="A824" s="6"/>
    </row>
    <row r="825" spans="1:1" hidden="1">
      <c r="A825" s="6"/>
    </row>
    <row r="826" spans="1:1" hidden="1">
      <c r="A826" s="6"/>
    </row>
    <row r="827" spans="1:1" hidden="1">
      <c r="A827" s="6"/>
    </row>
    <row r="828" spans="1:1" hidden="1">
      <c r="A828" s="6"/>
    </row>
    <row r="829" spans="1:1" hidden="1">
      <c r="A829" s="6"/>
    </row>
    <row r="830" spans="1:1" hidden="1">
      <c r="A830" s="6"/>
    </row>
    <row r="831" spans="1:1" hidden="1">
      <c r="A831" s="6"/>
    </row>
    <row r="832" spans="1:1" hidden="1">
      <c r="A832" s="6"/>
    </row>
    <row r="833" spans="1:1" hidden="1">
      <c r="A833" s="6"/>
    </row>
    <row r="834" spans="1:1" hidden="1">
      <c r="A834" s="6"/>
    </row>
    <row r="835" spans="1:1" hidden="1">
      <c r="A835" s="6"/>
    </row>
    <row r="836" spans="1:1" hidden="1">
      <c r="A836" s="6"/>
    </row>
    <row r="837" spans="1:1" hidden="1">
      <c r="A837" s="6"/>
    </row>
    <row r="838" spans="1:1" hidden="1">
      <c r="A838" s="6"/>
    </row>
    <row r="839" spans="1:1" hidden="1">
      <c r="A839" s="6"/>
    </row>
    <row r="840" spans="1:1" hidden="1">
      <c r="A840" s="6"/>
    </row>
    <row r="841" spans="1:1" hidden="1">
      <c r="A841" s="6"/>
    </row>
    <row r="842" spans="1:1" hidden="1">
      <c r="A842" s="6"/>
    </row>
    <row r="843" spans="1:1" hidden="1">
      <c r="A843" s="6"/>
    </row>
    <row r="844" spans="1:1" hidden="1">
      <c r="A844" s="6"/>
    </row>
    <row r="845" spans="1:1" hidden="1">
      <c r="A845" s="6"/>
    </row>
    <row r="846" spans="1:1" hidden="1">
      <c r="A846" s="6"/>
    </row>
    <row r="847" spans="1:1" hidden="1">
      <c r="A847" s="6"/>
    </row>
    <row r="848" spans="1:1" hidden="1">
      <c r="A848" s="6"/>
    </row>
    <row r="849" spans="1:1" hidden="1">
      <c r="A849" s="6"/>
    </row>
    <row r="850" spans="1:1" hidden="1">
      <c r="A850" s="6"/>
    </row>
    <row r="851" spans="1:1" hidden="1">
      <c r="A851" s="6"/>
    </row>
    <row r="852" spans="1:1" hidden="1">
      <c r="A852" s="6"/>
    </row>
    <row r="853" spans="1:1" hidden="1">
      <c r="A853" s="6"/>
    </row>
    <row r="854" spans="1:1" hidden="1">
      <c r="A854" s="6"/>
    </row>
    <row r="855" spans="1:1" hidden="1">
      <c r="A855" s="6"/>
    </row>
    <row r="856" spans="1:1" hidden="1">
      <c r="A856" s="6"/>
    </row>
    <row r="857" spans="1:1" hidden="1">
      <c r="A857" s="6"/>
    </row>
    <row r="858" spans="1:1" hidden="1">
      <c r="A858" s="6"/>
    </row>
    <row r="859" spans="1:1" hidden="1">
      <c r="A859" s="6"/>
    </row>
    <row r="860" spans="1:1" hidden="1">
      <c r="A860" s="6"/>
    </row>
    <row r="861" spans="1:1" hidden="1">
      <c r="A861" s="6"/>
    </row>
    <row r="862" spans="1:1" hidden="1">
      <c r="A862" s="6"/>
    </row>
    <row r="863" spans="1:1" hidden="1">
      <c r="A863" s="6"/>
    </row>
    <row r="864" spans="1:1" hidden="1">
      <c r="A864" s="6"/>
    </row>
    <row r="865" spans="1:1" hidden="1">
      <c r="A865" s="6"/>
    </row>
    <row r="866" spans="1:1" hidden="1">
      <c r="A866" s="6"/>
    </row>
    <row r="867" spans="1:1" hidden="1">
      <c r="A867" s="6"/>
    </row>
    <row r="868" spans="1:1" hidden="1">
      <c r="A868" s="6"/>
    </row>
    <row r="869" spans="1:1" hidden="1">
      <c r="A869" s="6"/>
    </row>
    <row r="870" spans="1:1" hidden="1">
      <c r="A870" s="6"/>
    </row>
    <row r="871" spans="1:1" hidden="1">
      <c r="A871" s="6"/>
    </row>
    <row r="872" spans="1:1" hidden="1">
      <c r="A872" s="6"/>
    </row>
    <row r="873" spans="1:1" hidden="1">
      <c r="A873" s="6"/>
    </row>
    <row r="874" spans="1:1" hidden="1">
      <c r="A874" s="6"/>
    </row>
    <row r="875" spans="1:1" hidden="1">
      <c r="A875" s="6"/>
    </row>
    <row r="876" spans="1:1" hidden="1">
      <c r="A876" s="6"/>
    </row>
    <row r="877" spans="1:1" hidden="1">
      <c r="A877" s="6"/>
    </row>
    <row r="878" spans="1:1" hidden="1">
      <c r="A878" s="6"/>
    </row>
    <row r="879" spans="1:1" hidden="1">
      <c r="A879" s="6"/>
    </row>
    <row r="880" spans="1:1" hidden="1">
      <c r="A880" s="6"/>
    </row>
    <row r="881" spans="1:1" hidden="1">
      <c r="A881" s="6"/>
    </row>
    <row r="882" spans="1:1" hidden="1">
      <c r="A882" s="6"/>
    </row>
    <row r="883" spans="1:1" hidden="1">
      <c r="A883" s="6"/>
    </row>
    <row r="884" spans="1:1" hidden="1">
      <c r="A884" s="6"/>
    </row>
    <row r="885" spans="1:1" hidden="1">
      <c r="A885" s="6"/>
    </row>
    <row r="886" spans="1:1" hidden="1">
      <c r="A886" s="6"/>
    </row>
    <row r="887" spans="1:1" hidden="1">
      <c r="A887" s="6"/>
    </row>
    <row r="888" spans="1:1" hidden="1">
      <c r="A888" s="6"/>
    </row>
    <row r="889" spans="1:1" hidden="1">
      <c r="A889" s="6"/>
    </row>
    <row r="890" spans="1:1" hidden="1">
      <c r="A890" s="6"/>
    </row>
    <row r="891" spans="1:1" hidden="1">
      <c r="A891" s="6"/>
    </row>
    <row r="892" spans="1:1" hidden="1">
      <c r="A892" s="6"/>
    </row>
    <row r="893" spans="1:1" hidden="1">
      <c r="A893" s="6"/>
    </row>
    <row r="894" spans="1:1" hidden="1">
      <c r="A894" s="6"/>
    </row>
    <row r="895" spans="1:1" hidden="1">
      <c r="A895" s="6"/>
    </row>
    <row r="896" spans="1:1" hidden="1">
      <c r="A896" s="6"/>
    </row>
    <row r="897" spans="1:1" hidden="1">
      <c r="A897" s="6"/>
    </row>
    <row r="898" spans="1:1" hidden="1">
      <c r="A898" s="6"/>
    </row>
    <row r="899" spans="1:1" hidden="1">
      <c r="A899" s="6"/>
    </row>
    <row r="900" spans="1:1" hidden="1">
      <c r="A900" s="6"/>
    </row>
    <row r="901" spans="1:1" hidden="1">
      <c r="A901" s="6"/>
    </row>
    <row r="902" spans="1:1" hidden="1">
      <c r="A902" s="6"/>
    </row>
    <row r="903" spans="1:1" hidden="1">
      <c r="A903" s="6"/>
    </row>
    <row r="904" spans="1:1" hidden="1">
      <c r="A904" s="6"/>
    </row>
    <row r="905" spans="1:1" hidden="1">
      <c r="A905" s="6"/>
    </row>
    <row r="906" spans="1:1" hidden="1">
      <c r="A906" s="6"/>
    </row>
    <row r="907" spans="1:1" hidden="1">
      <c r="A907" s="6"/>
    </row>
    <row r="908" spans="1:1" hidden="1">
      <c r="A908" s="6"/>
    </row>
    <row r="909" spans="1:1" hidden="1">
      <c r="A909" s="6"/>
    </row>
    <row r="910" spans="1:1" hidden="1">
      <c r="A910" s="6"/>
    </row>
    <row r="911" spans="1:1" hidden="1">
      <c r="A911" s="6"/>
    </row>
    <row r="912" spans="1:1" hidden="1">
      <c r="A912" s="6"/>
    </row>
    <row r="913" spans="1:1" hidden="1">
      <c r="A913" s="6"/>
    </row>
    <row r="914" spans="1:1" hidden="1">
      <c r="A914" s="6"/>
    </row>
    <row r="915" spans="1:1" hidden="1">
      <c r="A915" s="6"/>
    </row>
    <row r="916" spans="1:1" hidden="1">
      <c r="A916" s="6"/>
    </row>
    <row r="917" spans="1:1" hidden="1">
      <c r="A917" s="6"/>
    </row>
    <row r="918" spans="1:1" hidden="1">
      <c r="A918" s="6"/>
    </row>
    <row r="919" spans="1:1" hidden="1">
      <c r="A919" s="6"/>
    </row>
    <row r="920" spans="1:1" hidden="1">
      <c r="A920" s="6"/>
    </row>
    <row r="921" spans="1:1" hidden="1">
      <c r="A921" s="6"/>
    </row>
    <row r="922" spans="1:1" hidden="1">
      <c r="A922" s="6"/>
    </row>
    <row r="923" spans="1:1" hidden="1">
      <c r="A923" s="6"/>
    </row>
    <row r="924" spans="1:1" hidden="1">
      <c r="A924" s="6"/>
    </row>
    <row r="925" spans="1:1" hidden="1">
      <c r="A925" s="6"/>
    </row>
    <row r="926" spans="1:1" hidden="1">
      <c r="A926" s="6"/>
    </row>
    <row r="927" spans="1:1" hidden="1">
      <c r="A927" s="6"/>
    </row>
    <row r="928" spans="1:1" hidden="1">
      <c r="A928" s="6"/>
    </row>
    <row r="929" spans="1:1" hidden="1">
      <c r="A929" s="6"/>
    </row>
    <row r="930" spans="1:1" hidden="1">
      <c r="A930" s="6"/>
    </row>
    <row r="931" spans="1:1" hidden="1">
      <c r="A931" s="6"/>
    </row>
    <row r="932" spans="1:1" hidden="1">
      <c r="A932" s="6"/>
    </row>
    <row r="933" spans="1:1" hidden="1">
      <c r="A933" s="6"/>
    </row>
    <row r="934" spans="1:1" hidden="1">
      <c r="A934" s="6"/>
    </row>
    <row r="935" spans="1:1" hidden="1">
      <c r="A935" s="6"/>
    </row>
    <row r="936" spans="1:1" hidden="1">
      <c r="A936" s="6"/>
    </row>
    <row r="937" spans="1:1" hidden="1">
      <c r="A937" s="6"/>
    </row>
    <row r="938" spans="1:1" hidden="1">
      <c r="A938" s="6"/>
    </row>
    <row r="939" spans="1:1" hidden="1">
      <c r="A939" s="6"/>
    </row>
    <row r="940" spans="1:1" hidden="1">
      <c r="A940" s="6"/>
    </row>
    <row r="941" spans="1:1" hidden="1">
      <c r="A941" s="6"/>
    </row>
    <row r="942" spans="1:1" hidden="1">
      <c r="A942" s="6"/>
    </row>
    <row r="943" spans="1:1" hidden="1">
      <c r="A943" s="6"/>
    </row>
    <row r="944" spans="1:1" hidden="1">
      <c r="A944" s="6"/>
    </row>
    <row r="945" spans="1:1" hidden="1">
      <c r="A945" s="6"/>
    </row>
    <row r="946" spans="1:1" hidden="1">
      <c r="A946" s="6"/>
    </row>
    <row r="947" spans="1:1" hidden="1">
      <c r="A947" s="6"/>
    </row>
    <row r="948" spans="1:1" hidden="1">
      <c r="A948" s="6"/>
    </row>
    <row r="949" spans="1:1" hidden="1">
      <c r="A949" s="6"/>
    </row>
    <row r="950" spans="1:1" hidden="1">
      <c r="A950" s="6"/>
    </row>
    <row r="951" spans="1:1" hidden="1">
      <c r="A951" s="6"/>
    </row>
    <row r="952" spans="1:1" hidden="1">
      <c r="A952" s="6"/>
    </row>
    <row r="953" spans="1:1" hidden="1">
      <c r="A953" s="6"/>
    </row>
    <row r="954" spans="1:1" hidden="1">
      <c r="A954" s="6"/>
    </row>
    <row r="955" spans="1:1" hidden="1">
      <c r="A955" s="6"/>
    </row>
    <row r="956" spans="1:1" hidden="1">
      <c r="A956" s="6"/>
    </row>
  </sheetData>
  <sheetProtection password="FBD2" sheet="1" objects="1" scenarios="1"/>
  <autoFilter ref="A8:AF34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hiddenButton="1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hiddenButton="1" showButton="0"/>
    <filterColumn colId="27" showButton="0"/>
    <filterColumn colId="28" showButton="0"/>
    <filterColumn colId="29" showButton="0"/>
  </autoFilter>
  <customSheetViews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32">
    <mergeCell ref="D8:AE8"/>
    <mergeCell ref="D9:AE9"/>
    <mergeCell ref="C41:AE41"/>
    <mergeCell ref="P5:Q5"/>
    <mergeCell ref="AB5:AC5"/>
    <mergeCell ref="S5:X5"/>
    <mergeCell ref="D5:M5"/>
    <mergeCell ref="AD10:AE10"/>
    <mergeCell ref="AB10:AC10"/>
    <mergeCell ref="AB6:AE7"/>
    <mergeCell ref="C1:C7"/>
    <mergeCell ref="Y4:Z4"/>
    <mergeCell ref="AB2:AC2"/>
    <mergeCell ref="V6:AA6"/>
    <mergeCell ref="D2:X2"/>
    <mergeCell ref="N6:S6"/>
    <mergeCell ref="K6:M6"/>
    <mergeCell ref="D3:K3"/>
    <mergeCell ref="L3:M3"/>
    <mergeCell ref="Y3:Z3"/>
    <mergeCell ref="N3:X3"/>
    <mergeCell ref="D6:H6"/>
    <mergeCell ref="D4:K4"/>
    <mergeCell ref="L4:M4"/>
    <mergeCell ref="N4:X4"/>
    <mergeCell ref="I11:AE11"/>
    <mergeCell ref="C10:C11"/>
    <mergeCell ref="I10:N10"/>
    <mergeCell ref="T10:U10"/>
    <mergeCell ref="V10:AA10"/>
    <mergeCell ref="O10:S10"/>
    <mergeCell ref="D10:H11"/>
  </mergeCells>
  <phoneticPr fontId="0" type="noConversion"/>
  <conditionalFormatting sqref="D26:AB26 AB13 Z14:AB33 D13:AA33">
    <cfRule type="cellIs" dxfId="3" priority="14" stopIfTrue="1" operator="equal">
      <formula>0</formula>
    </cfRule>
  </conditionalFormatting>
  <dataValidations count="3">
    <dataValidation type="list" allowBlank="1" showInputMessage="1" showErrorMessage="1" sqref="AA3:AA4">
      <formula1>"4,5,6,7,8,9,10,11,12,1,2,3"</formula1>
    </dataValidation>
    <dataValidation type="list" allowBlank="1" showInputMessage="1" showErrorMessage="1" sqref="V7:AA7">
      <formula1>$AI$13:$AI$18</formula1>
    </dataValidation>
    <dataValidation type="list" allowBlank="1" showInputMessage="1" showErrorMessage="1" sqref="C9">
      <formula1>$AJ$13:$AJ$32</formula1>
    </dataValidation>
  </dataValidations>
  <hyperlinks>
    <hyperlink ref="I11" r:id="rId3"/>
  </hyperlinks>
  <printOptions horizontalCentered="1"/>
  <pageMargins left="0.4" right="0.4" top="0.38" bottom="0.75" header="0.3" footer="0.4"/>
  <pageSetup scale="58" fitToWidth="0" fitToHeight="0" orientation="landscape" r:id="rId4"/>
  <headerFooter>
    <oddFooter>&amp;C&amp;"Arial Black,Regular"&amp;14RAJTEACHERS.NET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DR576"/>
  <sheetViews>
    <sheetView workbookViewId="0">
      <selection activeCell="A21" sqref="A21:F21"/>
    </sheetView>
  </sheetViews>
  <sheetFormatPr defaultColWidth="0" defaultRowHeight="15.5" zeroHeight="1"/>
  <cols>
    <col min="1" max="1" width="52.81640625" style="1" customWidth="1" collapsed="1"/>
    <col min="2" max="2" width="14.453125" style="1" customWidth="1" collapsed="1"/>
    <col min="3" max="3" width="0.54296875" style="1" customWidth="1" collapsed="1"/>
    <col min="4" max="4" width="68.1796875" style="1" customWidth="1" collapsed="1"/>
    <col min="5" max="5" width="14.453125" style="1" customWidth="1" collapsed="1"/>
    <col min="6" max="6" width="17.54296875" style="44" customWidth="1" collapsed="1"/>
    <col min="7" max="7" width="15.1796875" style="1" hidden="1" customWidth="1" collapsed="1"/>
    <col min="8" max="8" width="7.1796875" style="1" hidden="1" customWidth="1" collapsed="1"/>
    <col min="9" max="9" width="5.81640625" style="1" hidden="1" customWidth="1" collapsed="1"/>
    <col min="10" max="11" width="7.1796875" style="1" hidden="1" customWidth="1" collapsed="1"/>
    <col min="12" max="12" width="7.81640625" style="1" hidden="1" customWidth="1" collapsed="1"/>
    <col min="13" max="13" width="8.1796875" style="1" hidden="1" customWidth="1" collapsed="1"/>
    <col min="14" max="14" width="7.81640625" style="1" hidden="1" customWidth="1" collapsed="1"/>
    <col min="15" max="16" width="5.1796875" style="1" hidden="1" customWidth="1" collapsed="1"/>
    <col min="17" max="17" width="7.54296875" style="1" hidden="1" customWidth="1" collapsed="1"/>
    <col min="18" max="18" width="7.1796875" style="1" hidden="1" customWidth="1" collapsed="1"/>
    <col min="19" max="19" width="5.1796875" style="1" hidden="1" customWidth="1" collapsed="1"/>
    <col min="20" max="20" width="8.81640625" style="1" hidden="1" customWidth="1" collapsed="1"/>
    <col min="21" max="21" width="0" style="1" hidden="1" customWidth="1" collapsed="1"/>
    <col min="22" max="22" width="5.1796875" style="1" hidden="1" customWidth="1" collapsed="1"/>
    <col min="23" max="23" width="5.81640625" style="1" hidden="1" customWidth="1" collapsed="1"/>
    <col min="24" max="24" width="6" style="1" hidden="1" customWidth="1" collapsed="1"/>
    <col min="25" max="25" width="8" style="1" hidden="1" customWidth="1" collapsed="1"/>
    <col min="26" max="26" width="7" style="1" hidden="1" customWidth="1" collapsed="1"/>
    <col min="27" max="27" width="5.1796875" style="1" hidden="1" customWidth="1" collapsed="1"/>
    <col min="28" max="29" width="11.1796875" style="1" hidden="1" customWidth="1" collapsed="1"/>
    <col min="30" max="30" width="5.1796875" style="1" hidden="1" customWidth="1" collapsed="1"/>
    <col min="31" max="31" width="8.1796875" style="1" hidden="1" customWidth="1" collapsed="1"/>
    <col min="32" max="33" width="5.1796875" style="1" hidden="1" customWidth="1" collapsed="1"/>
    <col min="34" max="34" width="8.1796875" style="1" hidden="1" customWidth="1" collapsed="1"/>
    <col min="35" max="35" width="5.1796875" style="1" hidden="1" customWidth="1" collapsed="1"/>
    <col min="36" max="37" width="9.54296875" style="1" hidden="1" customWidth="1" collapsed="1"/>
    <col min="38" max="38" width="10.54296875" style="1" hidden="1" customWidth="1" collapsed="1"/>
    <col min="39" max="39" width="5.1796875" style="1" hidden="1" customWidth="1" collapsed="1"/>
    <col min="40" max="40" width="7.1796875" style="1" hidden="1" customWidth="1" collapsed="1"/>
    <col min="41" max="41" width="7.81640625" style="1" hidden="1" customWidth="1" collapsed="1"/>
    <col min="42" max="42" width="5.1796875" style="1" hidden="1" customWidth="1" collapsed="1"/>
    <col min="43" max="43" width="8" style="1" hidden="1" customWidth="1" collapsed="1"/>
    <col min="44" max="44" width="11.453125" style="1" hidden="1" customWidth="1" collapsed="1"/>
    <col min="45" max="45" width="14.1796875" style="1" hidden="1" customWidth="1" collapsed="1"/>
    <col min="46" max="46" width="9" style="1" hidden="1" customWidth="1" collapsed="1"/>
    <col min="47" max="47" width="5.81640625" style="1" hidden="1" customWidth="1" collapsed="1"/>
    <col min="48" max="48" width="7.54296875" style="1" hidden="1" customWidth="1" collapsed="1"/>
    <col min="49" max="49" width="13.1796875" style="1" hidden="1" customWidth="1" collapsed="1"/>
    <col min="50" max="50" width="7.54296875" style="1" hidden="1" customWidth="1" collapsed="1"/>
    <col min="51" max="51" width="13.1796875" style="1" hidden="1" customWidth="1" collapsed="1"/>
    <col min="52" max="52" width="7.54296875" style="1" hidden="1" customWidth="1" collapsed="1"/>
    <col min="53" max="53" width="13.1796875" style="1" hidden="1" customWidth="1" collapsed="1"/>
    <col min="54" max="54" width="7.54296875" style="1" hidden="1" customWidth="1" collapsed="1"/>
    <col min="55" max="55" width="13.1796875" style="1" hidden="1" customWidth="1" collapsed="1"/>
    <col min="56" max="56" width="7.54296875" style="1" hidden="1" customWidth="1" collapsed="1"/>
    <col min="57" max="57" width="13.1796875" style="1" hidden="1" customWidth="1" collapsed="1"/>
    <col min="58" max="58" width="7.54296875" style="1" hidden="1" customWidth="1" collapsed="1"/>
    <col min="59" max="59" width="13.1796875" style="1" hidden="1" customWidth="1" collapsed="1"/>
    <col min="60" max="60" width="7.54296875" style="1" hidden="1" customWidth="1" collapsed="1"/>
    <col min="61" max="61" width="13.1796875" style="1" hidden="1" customWidth="1" collapsed="1"/>
    <col min="62" max="62" width="7.54296875" style="1" hidden="1" customWidth="1" collapsed="1"/>
    <col min="63" max="63" width="13.1796875" style="1" hidden="1" customWidth="1" collapsed="1"/>
    <col min="64" max="64" width="5.1796875" style="1" hidden="1" customWidth="1" collapsed="1"/>
    <col min="65" max="65" width="7.1796875" style="1" hidden="1" customWidth="1" collapsed="1"/>
    <col min="66" max="66" width="6.81640625" style="1" hidden="1" customWidth="1" collapsed="1"/>
    <col min="67" max="67" width="5.1796875" style="1" hidden="1" customWidth="1" collapsed="1"/>
    <col min="68" max="69" width="7.81640625" style="1" hidden="1" customWidth="1" collapsed="1"/>
    <col min="70" max="71" width="7.1796875" style="1" hidden="1" customWidth="1" collapsed="1"/>
    <col min="72" max="72" width="9.81640625" style="1" hidden="1" customWidth="1" collapsed="1"/>
    <col min="73" max="73" width="9.1796875" style="1" hidden="1" customWidth="1" collapsed="1"/>
    <col min="74" max="75" width="7.81640625" style="1" hidden="1" customWidth="1" collapsed="1"/>
    <col min="76" max="76" width="9.1796875" style="1" hidden="1" customWidth="1" collapsed="1"/>
    <col min="77" max="77" width="10" style="1" hidden="1" customWidth="1" collapsed="1"/>
    <col min="78" max="78" width="7" style="1" hidden="1" customWidth="1" collapsed="1"/>
    <col min="79" max="79" width="7.54296875" style="1" hidden="1" customWidth="1" collapsed="1"/>
    <col min="80" max="80" width="9.1796875" style="1" hidden="1" customWidth="1" collapsed="1"/>
    <col min="81" max="81" width="9" style="1" hidden="1" customWidth="1" collapsed="1"/>
    <col min="82" max="82" width="7.81640625" style="1" hidden="1" customWidth="1" collapsed="1"/>
    <col min="83" max="83" width="5.1796875" style="1" hidden="1" customWidth="1" collapsed="1"/>
    <col min="84" max="84" width="7.1796875" style="1" hidden="1" customWidth="1" collapsed="1"/>
    <col min="85" max="85" width="6.54296875" style="1" hidden="1" customWidth="1" collapsed="1"/>
    <col min="86" max="86" width="6.1796875" style="1" hidden="1" customWidth="1" collapsed="1"/>
    <col min="87" max="87" width="6.453125" style="1" hidden="1" customWidth="1" collapsed="1"/>
    <col min="88" max="88" width="5.1796875" style="1" hidden="1" customWidth="1" collapsed="1"/>
    <col min="89" max="89" width="6.1796875" style="1" hidden="1" customWidth="1" collapsed="1"/>
    <col min="90" max="95" width="5.1796875" style="1" hidden="1" customWidth="1" collapsed="1"/>
    <col min="96" max="96" width="7.54296875" style="1" hidden="1" customWidth="1" collapsed="1"/>
    <col min="97" max="97" width="7.1796875" style="1" hidden="1" customWidth="1" collapsed="1"/>
    <col min="98" max="98" width="12.81640625" style="1" hidden="1" customWidth="1" collapsed="1"/>
    <col min="99" max="99" width="7.1796875" style="1" hidden="1" customWidth="1" collapsed="1"/>
    <col min="100" max="100" width="12.81640625" style="1" hidden="1" customWidth="1" collapsed="1"/>
    <col min="101" max="101" width="9.81640625" style="1" hidden="1" customWidth="1" collapsed="1"/>
    <col min="102" max="102" width="10" style="1" hidden="1" customWidth="1" collapsed="1"/>
    <col min="103" max="103" width="13.453125" style="1" hidden="1" customWidth="1" collapsed="1"/>
    <col min="104" max="104" width="10.1796875" style="1" hidden="1" customWidth="1" collapsed="1"/>
    <col min="105" max="105" width="8.453125" style="1" hidden="1" customWidth="1" collapsed="1"/>
    <col min="106" max="106" width="13.54296875" style="1" hidden="1" customWidth="1" collapsed="1"/>
    <col min="107" max="107" width="5.1796875" style="1" hidden="1" customWidth="1" collapsed="1"/>
    <col min="108" max="108" width="8" style="1" hidden="1" customWidth="1" collapsed="1"/>
    <col min="109" max="109" width="11.453125" style="1" hidden="1" customWidth="1" collapsed="1"/>
    <col min="110" max="110" width="7.81640625" style="1" hidden="1" customWidth="1" collapsed="1"/>
    <col min="111" max="111" width="7.54296875" style="1" hidden="1" customWidth="1" collapsed="1"/>
    <col min="112" max="113" width="5.1796875" style="1" hidden="1" customWidth="1" collapsed="1"/>
    <col min="114" max="114" width="14.1796875" style="1" hidden="1" customWidth="1" collapsed="1"/>
    <col min="115" max="115" width="15.54296875" style="1" hidden="1" customWidth="1" collapsed="1"/>
    <col min="116" max="116" width="6.81640625" style="1" hidden="1" customWidth="1" collapsed="1"/>
    <col min="117" max="16384" width="0" style="1" hidden="1" collapsed="1"/>
  </cols>
  <sheetData>
    <row r="1" spans="1:122" ht="30.75" customHeight="1">
      <c r="A1" s="280" t="s">
        <v>148</v>
      </c>
      <c r="B1" s="280"/>
      <c r="C1" s="280"/>
      <c r="D1" s="280"/>
      <c r="E1" s="280"/>
      <c r="F1" s="280"/>
    </row>
    <row r="2" spans="1:122" ht="27.75" customHeight="1">
      <c r="A2" s="197" t="str">
        <f>VLOOKUP('GA 55'!C9,'MASTER SHEET'!A5:N24,2,0)</f>
        <v>CHANDRA PRAKASH JAIN</v>
      </c>
      <c r="B2" s="197"/>
      <c r="C2" s="197"/>
      <c r="D2" s="198" t="str">
        <f>VLOOKUP('GA 55'!C9,'MASTER SHEET'!A5:N24,3,0)</f>
        <v>PRINCIPAL</v>
      </c>
      <c r="E2" s="193" t="s">
        <v>240</v>
      </c>
      <c r="F2" s="197" t="str">
        <f>VLOOKUP('GA 55'!C9,'MASTER SHEET'!A5:N24,4,0)</f>
        <v>AABBN5566H</v>
      </c>
    </row>
    <row r="3" spans="1:122" ht="15" customHeight="1">
      <c r="A3" s="71" t="s">
        <v>122</v>
      </c>
      <c r="B3" s="72">
        <v>0</v>
      </c>
      <c r="C3" s="73"/>
      <c r="D3" s="74" t="s">
        <v>175</v>
      </c>
      <c r="E3" s="72">
        <v>0</v>
      </c>
      <c r="F3" s="67" t="s">
        <v>180</v>
      </c>
      <c r="DR3" s="5" t="s">
        <v>18</v>
      </c>
    </row>
    <row r="4" spans="1:122" ht="16.5">
      <c r="A4" s="77" t="s">
        <v>123</v>
      </c>
      <c r="B4" s="78">
        <v>0</v>
      </c>
      <c r="C4" s="79"/>
      <c r="D4" s="80" t="s">
        <v>157</v>
      </c>
      <c r="E4" s="78">
        <v>0</v>
      </c>
      <c r="F4" s="67">
        <f>'GA 55'!N34-'GA 55'!I34</f>
        <v>1332782</v>
      </c>
      <c r="DR4" s="5"/>
    </row>
    <row r="5" spans="1:122" ht="15" customHeight="1">
      <c r="A5" s="71" t="s">
        <v>124</v>
      </c>
      <c r="B5" s="72">
        <v>0</v>
      </c>
      <c r="C5" s="73"/>
      <c r="D5" s="75" t="s">
        <v>151</v>
      </c>
      <c r="E5" s="72">
        <v>0</v>
      </c>
      <c r="F5" s="68" t="s">
        <v>26</v>
      </c>
      <c r="DR5" s="5"/>
    </row>
    <row r="6" spans="1:122" ht="17.25" customHeight="1">
      <c r="A6" s="81" t="s">
        <v>125</v>
      </c>
      <c r="B6" s="78">
        <v>0</v>
      </c>
      <c r="C6" s="79"/>
      <c r="D6" s="80" t="s">
        <v>160</v>
      </c>
      <c r="E6" s="78">
        <v>0</v>
      </c>
      <c r="F6" s="68">
        <f>'Tax Calculation (Old)'!Q47</f>
        <v>1195420</v>
      </c>
      <c r="DR6" s="5"/>
    </row>
    <row r="7" spans="1:122" ht="15" customHeight="1">
      <c r="A7" s="71" t="s">
        <v>126</v>
      </c>
      <c r="B7" s="72">
        <v>0</v>
      </c>
      <c r="C7" s="73"/>
      <c r="D7" s="76" t="s">
        <v>161</v>
      </c>
      <c r="E7" s="72">
        <v>0</v>
      </c>
      <c r="F7" s="69" t="s">
        <v>69</v>
      </c>
      <c r="DR7" s="5"/>
    </row>
    <row r="8" spans="1:122" ht="15" customHeight="1">
      <c r="A8" s="82" t="s">
        <v>127</v>
      </c>
      <c r="B8" s="83">
        <v>0</v>
      </c>
      <c r="C8" s="79"/>
      <c r="D8" s="80" t="s">
        <v>162</v>
      </c>
      <c r="E8" s="83">
        <v>0</v>
      </c>
      <c r="F8" s="70">
        <f>'GA 55'!Y34</f>
        <v>0</v>
      </c>
      <c r="DR8" s="5"/>
    </row>
    <row r="9" spans="1:122" ht="15" customHeight="1">
      <c r="A9" s="71" t="s">
        <v>128</v>
      </c>
      <c r="B9" s="72">
        <v>0</v>
      </c>
      <c r="C9" s="73"/>
      <c r="D9" s="75" t="s">
        <v>163</v>
      </c>
      <c r="E9" s="72">
        <v>0</v>
      </c>
      <c r="F9" s="281" t="s">
        <v>109</v>
      </c>
      <c r="DR9" s="5"/>
    </row>
    <row r="10" spans="1:122" ht="15" customHeight="1">
      <c r="A10" s="82" t="s">
        <v>129</v>
      </c>
      <c r="B10" s="83">
        <v>0</v>
      </c>
      <c r="C10" s="79"/>
      <c r="D10" s="84" t="s">
        <v>189</v>
      </c>
      <c r="E10" s="83">
        <v>0</v>
      </c>
      <c r="F10" s="281"/>
      <c r="DR10" s="5" t="s">
        <v>19</v>
      </c>
    </row>
    <row r="11" spans="1:122" ht="15" customHeight="1">
      <c r="A11" s="71" t="s">
        <v>130</v>
      </c>
      <c r="B11" s="72">
        <v>0</v>
      </c>
      <c r="C11" s="73"/>
      <c r="D11" s="75" t="s">
        <v>164</v>
      </c>
      <c r="E11" s="72">
        <v>0</v>
      </c>
      <c r="F11" s="281"/>
      <c r="DR11" s="5" t="s">
        <v>21</v>
      </c>
    </row>
    <row r="12" spans="1:122" ht="15" customHeight="1">
      <c r="A12" s="82" t="s">
        <v>131</v>
      </c>
      <c r="B12" s="83">
        <v>0</v>
      </c>
      <c r="C12" s="79"/>
      <c r="D12" s="84" t="s">
        <v>165</v>
      </c>
      <c r="E12" s="83">
        <v>0</v>
      </c>
      <c r="F12" s="68">
        <f>'Tax Calculation (Old)'!Q31</f>
        <v>142290</v>
      </c>
      <c r="DR12" s="5" t="s">
        <v>4</v>
      </c>
    </row>
    <row r="13" spans="1:122" ht="15" customHeight="1">
      <c r="A13" s="71" t="s">
        <v>132</v>
      </c>
      <c r="B13" s="72">
        <v>0</v>
      </c>
      <c r="C13" s="73"/>
      <c r="D13" s="75" t="s">
        <v>166</v>
      </c>
      <c r="E13" s="72">
        <v>0</v>
      </c>
      <c r="F13" s="68"/>
      <c r="DR13" s="5"/>
    </row>
    <row r="14" spans="1:122" ht="15" customHeight="1">
      <c r="A14" s="82" t="s">
        <v>133</v>
      </c>
      <c r="B14" s="83">
        <v>0</v>
      </c>
      <c r="C14" s="79"/>
      <c r="D14" s="84" t="s">
        <v>158</v>
      </c>
      <c r="E14" s="83">
        <v>0</v>
      </c>
      <c r="F14" s="282" t="s">
        <v>8</v>
      </c>
      <c r="DR14" s="5" t="s">
        <v>0</v>
      </c>
    </row>
    <row r="15" spans="1:122" ht="15" customHeight="1">
      <c r="A15" s="71" t="s">
        <v>134</v>
      </c>
      <c r="B15" s="72">
        <v>0</v>
      </c>
      <c r="C15" s="73"/>
      <c r="D15" s="75" t="s">
        <v>167</v>
      </c>
      <c r="E15" s="72">
        <v>0</v>
      </c>
      <c r="F15" s="282"/>
      <c r="DR15" s="5" t="s">
        <v>21</v>
      </c>
    </row>
    <row r="16" spans="1:122" ht="15" customHeight="1">
      <c r="A16" s="82" t="s">
        <v>135</v>
      </c>
      <c r="B16" s="83">
        <v>0</v>
      </c>
      <c r="C16" s="79"/>
      <c r="D16" s="84" t="s">
        <v>168</v>
      </c>
      <c r="E16" s="83">
        <v>0</v>
      </c>
      <c r="F16" s="282"/>
      <c r="DR16" s="5" t="s">
        <v>22</v>
      </c>
    </row>
    <row r="17" spans="1:122" ht="15" customHeight="1">
      <c r="A17" s="71" t="s">
        <v>136</v>
      </c>
      <c r="B17" s="72">
        <v>0</v>
      </c>
      <c r="C17" s="73"/>
      <c r="D17" s="75" t="s">
        <v>169</v>
      </c>
      <c r="E17" s="72">
        <v>0</v>
      </c>
      <c r="F17" s="285">
        <f>ROUND((F4*10%+F19),0)</f>
        <v>218057</v>
      </c>
      <c r="DR17" s="5" t="s">
        <v>5</v>
      </c>
    </row>
    <row r="18" spans="1:122" ht="15" customHeight="1">
      <c r="A18" s="82" t="s">
        <v>150</v>
      </c>
      <c r="B18" s="83">
        <v>0</v>
      </c>
      <c r="C18" s="79"/>
      <c r="D18" s="84" t="s">
        <v>159</v>
      </c>
      <c r="E18" s="83">
        <v>0</v>
      </c>
      <c r="F18" s="285"/>
      <c r="DR18" s="5" t="s">
        <v>23</v>
      </c>
    </row>
    <row r="19" spans="1:122" ht="15" customHeight="1">
      <c r="A19" s="284" t="str">
        <f>'Tax Calculation (Old)'!B63</f>
        <v>Income Tax Payable</v>
      </c>
      <c r="B19" s="284"/>
      <c r="C19" s="62"/>
      <c r="D19" s="63">
        <f>'Tax Calculation (Old)'!Q63</f>
        <v>177971</v>
      </c>
      <c r="E19" s="85" t="s">
        <v>149</v>
      </c>
      <c r="F19" s="66">
        <f>'GA 55'!I34</f>
        <v>84779</v>
      </c>
      <c r="DR19" s="5" t="s">
        <v>7</v>
      </c>
    </row>
    <row r="20" spans="1:122" ht="15" customHeight="1">
      <c r="A20" s="283" t="str">
        <f>"Total Rebate of (US 80C, 80CCC,80CCD(1)) =  "&amp;'Tax Calculation (Old)'!Q31</f>
        <v>Total Rebate of (US 80C, 80CCC,80CCD(1)) =  142290</v>
      </c>
      <c r="B20" s="283"/>
      <c r="C20" s="2"/>
      <c r="D20" s="45" t="str">
        <f>"Investable Amount = "&amp;(150000-'Tax Calculation (Old)'!Q31)</f>
        <v>Investable Amount = 7710</v>
      </c>
      <c r="E20" s="2"/>
      <c r="F20" s="2"/>
      <c r="DR20" s="5" t="s">
        <v>20</v>
      </c>
    </row>
    <row r="21" spans="1:122" ht="48" customHeight="1">
      <c r="A21" s="278" t="s">
        <v>206</v>
      </c>
      <c r="B21" s="279"/>
      <c r="C21" s="279"/>
      <c r="D21" s="279"/>
      <c r="E21" s="279"/>
      <c r="F21" s="279"/>
    </row>
    <row r="22" spans="1:122" hidden="1"/>
    <row r="23" spans="1:122" hidden="1"/>
    <row r="24" spans="1:122" hidden="1"/>
    <row r="25" spans="1:122" hidden="1"/>
    <row r="26" spans="1:122" hidden="1"/>
    <row r="27" spans="1:122" hidden="1"/>
    <row r="28" spans="1:122" hidden="1"/>
    <row r="29" spans="1:122" hidden="1"/>
    <row r="30" spans="1:122" hidden="1"/>
    <row r="31" spans="1:122" hidden="1"/>
    <row r="32" spans="1:12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/>
  </sheetData>
  <sheetProtection password="FBD2" sheet="1" objects="1" scenarios="1"/>
  <customSheetViews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1"/>
      <headerFooter alignWithMargins="0"/>
    </customSheetView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2"/>
      <headerFooter alignWithMargins="0"/>
    </customSheetView>
  </customSheetViews>
  <mergeCells count="7">
    <mergeCell ref="A21:F21"/>
    <mergeCell ref="A1:F1"/>
    <mergeCell ref="F9:F11"/>
    <mergeCell ref="F14:F16"/>
    <mergeCell ref="A20:B20"/>
    <mergeCell ref="A19:B19"/>
    <mergeCell ref="F17:F18"/>
  </mergeCells>
  <phoneticPr fontId="0" type="noConversion"/>
  <conditionalFormatting sqref="A19:E20 F20">
    <cfRule type="expression" dxfId="2" priority="7" stopIfTrue="1">
      <formula>$A$19="Income Tax Refundable"</formula>
    </cfRule>
    <cfRule type="expression" dxfId="1" priority="8" stopIfTrue="1">
      <formula>$A$19="Income Tax Payable"</formula>
    </cfRule>
  </conditionalFormatting>
  <conditionalFormatting sqref="DR11:DR20">
    <cfRule type="cellIs" dxfId="0" priority="10" stopIfTrue="1" operator="lessThan">
      <formula>1</formula>
    </cfRule>
  </conditionalFormatting>
  <dataValidations count="9">
    <dataValidation type="whole" operator="lessThanOrEqual" allowBlank="1" showInputMessage="1" showErrorMessage="1" errorTitle="Sorry...!!! Not Allow" error="HRA Rebate Permissible up to Actual HRA Recieved" sqref="E3">
      <formula1>H18</formula1>
    </dataValidation>
    <dataValidation type="whole" operator="lessThanOrEqual" allowBlank="1" showInputMessage="1" showErrorMessage="1" errorTitle="Sorry...!!! Not Allow" error="HRA Rebate Permissible up to Actual HRA Recieved" sqref="B3">
      <formula1>F19</formula1>
    </dataValidation>
    <dataValidation type="whole" operator="lessThanOrEqual" allowBlank="1" showInputMessage="1" showErrorMessage="1" errorTitle="Sorry...!!! Not Allow" error="HRA Rebate Permissible up to Actual HRA Recieved" sqref="C3:C13">
      <formula1>G18</formula1>
    </dataValidation>
    <dataValidation type="whole" operator="lessThanOrEqual" allowBlank="1" showInputMessage="1" showErrorMessage="1" errorTitle="Sorry...!!! Not Allow" error="HRA Rebate Permissible up to Actual HRA Recieved" sqref="C14:C18">
      <formula1>G28</formula1>
    </dataValidation>
    <dataValidation type="whole" operator="lessThan" allowBlank="1" showInputMessage="1" showErrorMessage="1" error="Maximum 2 lakh allowed " sqref="B9">
      <formula1>200001</formula1>
    </dataValidation>
    <dataValidation type="whole" operator="lessThan" allowBlank="1" showInputMessage="1" showErrorMessage="1" sqref="E14">
      <formula1>10001</formula1>
    </dataValidation>
    <dataValidation type="whole" operator="lessThan" allowBlank="1" showInputMessage="1" showErrorMessage="1" error="max 5000 allowed" sqref="B4">
      <formula1>5001</formula1>
    </dataValidation>
    <dataValidation type="whole" operator="lessThan" allowBlank="1" showInputMessage="1" showErrorMessage="1" error="max 50000 allowed" sqref="E7">
      <formula1>50001</formula1>
    </dataValidation>
    <dataValidation type="whole" operator="lessThan" allowBlank="1" showInputMessage="1" showErrorMessage="1" error="max 25000 for senior citizen max 50000" sqref="E8">
      <formula1>50001</formula1>
    </dataValidation>
  </dataValidations>
  <pageMargins left="0.5" right="0.5" top="0.2" bottom="0.2" header="0" footer="0"/>
  <pageSetup paperSize="9" scale="56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00FF00"/>
  </sheetPr>
  <dimension ref="A1:R79"/>
  <sheetViews>
    <sheetView showGridLines="0" topLeftCell="A16" workbookViewId="0">
      <selection activeCell="K11" sqref="K11:L11"/>
    </sheetView>
  </sheetViews>
  <sheetFormatPr defaultColWidth="0" defaultRowHeight="15.5" zeroHeight="1"/>
  <cols>
    <col min="1" max="1" width="3" customWidth="1" collapsed="1"/>
    <col min="2" max="2" width="2.453125" style="15" customWidth="1" collapsed="1"/>
    <col min="3" max="3" width="4.54296875" style="14" customWidth="1" collapsed="1"/>
    <col min="4" max="5" width="9.1796875" style="14" customWidth="1" collapsed="1"/>
    <col min="6" max="6" width="3.81640625" style="14" customWidth="1" collapsed="1"/>
    <col min="7" max="7" width="4.1796875" style="14" customWidth="1" collapsed="1"/>
    <col min="8" max="8" width="2.81640625" style="14" customWidth="1" collapsed="1"/>
    <col min="9" max="9" width="10.54296875" style="14" customWidth="1" collapsed="1"/>
    <col min="10" max="10" width="5.1796875" style="14" customWidth="1" collapsed="1"/>
    <col min="11" max="11" width="10.1796875" style="14" customWidth="1" collapsed="1"/>
    <col min="12" max="12" width="11.453125" style="14" customWidth="1" collapsed="1"/>
    <col min="13" max="13" width="9.453125" style="14" customWidth="1" collapsed="1"/>
    <col min="14" max="14" width="3.54296875" style="14" customWidth="1" collapsed="1"/>
    <col min="15" max="15" width="11" style="14" customWidth="1" collapsed="1"/>
    <col min="16" max="16" width="2.81640625" style="16" bestFit="1" customWidth="1" collapsed="1"/>
    <col min="17" max="17" width="18" style="17" customWidth="1" collapsed="1"/>
    <col min="18" max="18" width="2.453125" customWidth="1" collapsed="1"/>
    <col min="19" max="16384" width="9.1796875" hidden="1" collapsed="1"/>
  </cols>
  <sheetData>
    <row r="1" spans="1:18" s="20" customFormat="1" ht="18.5">
      <c r="A1" s="138"/>
      <c r="B1" s="361" t="str">
        <f>'GA 55'!D8</f>
        <v>GOVT SR. SECONDARY SCHOOL, DILOD HATHI ATRU, BARAN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138"/>
    </row>
    <row r="2" spans="1:18" s="20" customFormat="1" ht="21" thickBot="1">
      <c r="A2" s="138"/>
      <c r="B2" s="362" t="s">
        <v>193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138"/>
    </row>
    <row r="3" spans="1:18" s="20" customFormat="1" ht="15" customHeight="1">
      <c r="A3" s="138"/>
      <c r="B3" s="139">
        <v>1</v>
      </c>
      <c r="C3" s="363" t="s">
        <v>10</v>
      </c>
      <c r="D3" s="364"/>
      <c r="E3" s="370" t="str">
        <f>'GA 55'!D10</f>
        <v>CHANDRA PRAKASH JAIN</v>
      </c>
      <c r="F3" s="370"/>
      <c r="G3" s="370"/>
      <c r="H3" s="370"/>
      <c r="I3" s="370"/>
      <c r="J3" s="370"/>
      <c r="K3" s="140" t="s">
        <v>29</v>
      </c>
      <c r="L3" s="371" t="str">
        <f>'GA 55'!O10</f>
        <v>PRINCIPAL</v>
      </c>
      <c r="M3" s="371"/>
      <c r="N3" s="371"/>
      <c r="O3" s="141" t="s">
        <v>28</v>
      </c>
      <c r="P3" s="365" t="str">
        <f>IF('GA 55'!V10="","",'GA 55'!V10)</f>
        <v>AABBN5566H</v>
      </c>
      <c r="Q3" s="366"/>
      <c r="R3" s="138"/>
    </row>
    <row r="4" spans="1:18" s="20" customFormat="1" ht="15" customHeight="1">
      <c r="A4" s="138"/>
      <c r="B4" s="142">
        <v>2</v>
      </c>
      <c r="C4" s="367" t="s">
        <v>242</v>
      </c>
      <c r="D4" s="367"/>
      <c r="E4" s="288"/>
      <c r="F4" s="288"/>
      <c r="G4" s="288"/>
      <c r="H4" s="288"/>
      <c r="I4" s="288"/>
      <c r="J4" s="288"/>
      <c r="K4" s="367"/>
      <c r="L4" s="288"/>
      <c r="M4" s="288"/>
      <c r="N4" s="288"/>
      <c r="O4" s="367"/>
      <c r="P4" s="171" t="s">
        <v>11</v>
      </c>
      <c r="Q4" s="143">
        <f>IF('GA 55'!AB2="GPF",'GA 55'!N34,('GA 55'!N34+'GA 55'!O34))</f>
        <v>1417561</v>
      </c>
      <c r="R4" s="138"/>
    </row>
    <row r="5" spans="1:18" s="20" customFormat="1" ht="15" customHeight="1">
      <c r="A5" s="138"/>
      <c r="B5" s="142">
        <v>3</v>
      </c>
      <c r="C5" s="288" t="s">
        <v>117</v>
      </c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171" t="s">
        <v>11</v>
      </c>
      <c r="Q5" s="144">
        <f>'Other Deduction'!B3</f>
        <v>0</v>
      </c>
      <c r="R5" s="138"/>
    </row>
    <row r="6" spans="1:18" s="20" customFormat="1" ht="15" customHeight="1">
      <c r="A6" s="138"/>
      <c r="B6" s="142">
        <v>4</v>
      </c>
      <c r="C6" s="296" t="s">
        <v>30</v>
      </c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171" t="s">
        <v>11</v>
      </c>
      <c r="Q6" s="144">
        <f>Q4-Q5</f>
        <v>1417561</v>
      </c>
      <c r="R6" s="138"/>
    </row>
    <row r="7" spans="1:18" s="20" customFormat="1" ht="15" customHeight="1">
      <c r="A7" s="138"/>
      <c r="B7" s="306">
        <v>5</v>
      </c>
      <c r="C7" s="297" t="s">
        <v>72</v>
      </c>
      <c r="D7" s="298"/>
      <c r="E7" s="298"/>
      <c r="F7" s="298"/>
      <c r="G7" s="298"/>
      <c r="H7" s="298"/>
      <c r="I7" s="298"/>
      <c r="J7" s="298"/>
      <c r="K7" s="298"/>
      <c r="L7" s="298"/>
      <c r="M7" s="369">
        <f>'Other Deduction'!B4</f>
        <v>0</v>
      </c>
      <c r="N7" s="369"/>
      <c r="O7" s="369"/>
      <c r="P7" s="352"/>
      <c r="Q7" s="353"/>
      <c r="R7" s="138"/>
    </row>
    <row r="8" spans="1:18" s="20" customFormat="1" ht="15" customHeight="1">
      <c r="A8" s="138"/>
      <c r="B8" s="307"/>
      <c r="C8" s="297" t="s">
        <v>73</v>
      </c>
      <c r="D8" s="298"/>
      <c r="E8" s="298"/>
      <c r="F8" s="298"/>
      <c r="G8" s="298"/>
      <c r="H8" s="298"/>
      <c r="I8" s="298"/>
      <c r="J8" s="298"/>
      <c r="K8" s="298"/>
      <c r="L8" s="298"/>
      <c r="M8" s="369">
        <f>'Other Deduction'!B5</f>
        <v>0</v>
      </c>
      <c r="N8" s="369"/>
      <c r="O8" s="369"/>
      <c r="P8" s="356"/>
      <c r="Q8" s="357"/>
      <c r="R8" s="138"/>
    </row>
    <row r="9" spans="1:18" s="20" customFormat="1" ht="15" customHeight="1">
      <c r="A9" s="138"/>
      <c r="B9" s="308"/>
      <c r="C9" s="297" t="s">
        <v>179</v>
      </c>
      <c r="D9" s="298"/>
      <c r="E9" s="298"/>
      <c r="F9" s="298"/>
      <c r="G9" s="298"/>
      <c r="H9" s="298"/>
      <c r="I9" s="298"/>
      <c r="J9" s="298"/>
      <c r="K9" s="298"/>
      <c r="L9" s="298"/>
      <c r="M9" s="369">
        <f>IF(Q6&lt;50000,Q6,50000)</f>
        <v>50000</v>
      </c>
      <c r="N9" s="369"/>
      <c r="O9" s="369"/>
      <c r="P9" s="171" t="s">
        <v>11</v>
      </c>
      <c r="Q9" s="144">
        <f>SUM(M7:O9)</f>
        <v>50000</v>
      </c>
      <c r="R9" s="138"/>
    </row>
    <row r="10" spans="1:18" s="20" customFormat="1" ht="15" customHeight="1">
      <c r="A10" s="138"/>
      <c r="B10" s="142">
        <v>6</v>
      </c>
      <c r="C10" s="368" t="s">
        <v>12</v>
      </c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171" t="s">
        <v>11</v>
      </c>
      <c r="Q10" s="144">
        <f>Q6-Q9</f>
        <v>1367561</v>
      </c>
      <c r="R10" s="138"/>
    </row>
    <row r="11" spans="1:18" s="20" customFormat="1" ht="15" customHeight="1">
      <c r="A11" s="138"/>
      <c r="B11" s="372">
        <v>7</v>
      </c>
      <c r="C11" s="288" t="s">
        <v>31</v>
      </c>
      <c r="D11" s="288"/>
      <c r="E11" s="288"/>
      <c r="F11" s="288"/>
      <c r="G11" s="288"/>
      <c r="H11" s="288"/>
      <c r="I11" s="288"/>
      <c r="J11" s="288"/>
      <c r="K11" s="368" t="s">
        <v>32</v>
      </c>
      <c r="L11" s="368"/>
      <c r="M11" s="369">
        <f>'Other Deduction'!B6</f>
        <v>0</v>
      </c>
      <c r="N11" s="369"/>
      <c r="O11" s="369"/>
      <c r="P11" s="384"/>
      <c r="Q11" s="385"/>
      <c r="R11" s="138"/>
    </row>
    <row r="12" spans="1:18" s="20" customFormat="1" ht="15" customHeight="1">
      <c r="A12" s="138"/>
      <c r="B12" s="372"/>
      <c r="C12" s="379" t="s">
        <v>33</v>
      </c>
      <c r="D12" s="380"/>
      <c r="E12" s="376" t="s">
        <v>87</v>
      </c>
      <c r="F12" s="377"/>
      <c r="G12" s="378"/>
      <c r="H12" s="386" t="s">
        <v>13</v>
      </c>
      <c r="I12" s="386"/>
      <c r="J12" s="386"/>
      <c r="K12" s="368" t="s">
        <v>34</v>
      </c>
      <c r="L12" s="368"/>
      <c r="M12" s="368" t="s">
        <v>64</v>
      </c>
      <c r="N12" s="368"/>
      <c r="O12" s="368"/>
      <c r="P12" s="384"/>
      <c r="Q12" s="385"/>
      <c r="R12" s="138"/>
    </row>
    <row r="13" spans="1:18" s="20" customFormat="1" ht="15" customHeight="1">
      <c r="A13" s="138"/>
      <c r="B13" s="372"/>
      <c r="C13" s="381"/>
      <c r="D13" s="382"/>
      <c r="E13" s="373">
        <f>ROUND(M11*0.3,0)</f>
        <v>0</v>
      </c>
      <c r="F13" s="374"/>
      <c r="G13" s="375"/>
      <c r="H13" s="369">
        <f>IF(('GA 55'!X34+'Other Deduction'!B9)&gt;200000,200000,('GA 55'!X34+'Other Deduction'!B9))</f>
        <v>0</v>
      </c>
      <c r="I13" s="369"/>
      <c r="J13" s="369"/>
      <c r="K13" s="369">
        <f>'Other Deduction'!B7</f>
        <v>0</v>
      </c>
      <c r="L13" s="369"/>
      <c r="M13" s="369">
        <f>E13+H13+K13</f>
        <v>0</v>
      </c>
      <c r="N13" s="369"/>
      <c r="O13" s="369"/>
      <c r="P13" s="384"/>
      <c r="Q13" s="385"/>
      <c r="R13" s="138"/>
    </row>
    <row r="14" spans="1:18" s="20" customFormat="1" ht="15" customHeight="1">
      <c r="A14" s="138"/>
      <c r="B14" s="142"/>
      <c r="C14" s="368" t="s">
        <v>35</v>
      </c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171" t="s">
        <v>11</v>
      </c>
      <c r="Q14" s="144">
        <f>M11-M13</f>
        <v>0</v>
      </c>
      <c r="R14" s="138"/>
    </row>
    <row r="15" spans="1:18" s="20" customFormat="1" ht="15" customHeight="1">
      <c r="A15" s="138"/>
      <c r="B15" s="142">
        <v>8</v>
      </c>
      <c r="C15" s="368" t="s">
        <v>65</v>
      </c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171" t="s">
        <v>11</v>
      </c>
      <c r="Q15" s="144">
        <f>Q10+Q14</f>
        <v>1367561</v>
      </c>
      <c r="R15" s="138"/>
    </row>
    <row r="16" spans="1:18" s="20" customFormat="1" ht="15" customHeight="1">
      <c r="A16" s="138"/>
      <c r="B16" s="142">
        <v>9</v>
      </c>
      <c r="C16" s="288" t="s">
        <v>27</v>
      </c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171" t="s">
        <v>11</v>
      </c>
      <c r="Q16" s="144">
        <f>'Other Deduction'!E3+'Other Deduction'!E4</f>
        <v>0</v>
      </c>
      <c r="R16" s="138"/>
    </row>
    <row r="17" spans="1:18" s="20" customFormat="1" ht="15" customHeight="1">
      <c r="A17" s="138"/>
      <c r="B17" s="142">
        <v>10</v>
      </c>
      <c r="C17" s="288" t="s">
        <v>36</v>
      </c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171" t="s">
        <v>11</v>
      </c>
      <c r="Q17" s="143">
        <f>Q15+Q16</f>
        <v>1367561</v>
      </c>
      <c r="R17" s="138"/>
    </row>
    <row r="18" spans="1:18" s="20" customFormat="1" ht="15" customHeight="1">
      <c r="A18" s="138"/>
      <c r="B18" s="306">
        <v>11</v>
      </c>
      <c r="C18" s="289" t="s">
        <v>118</v>
      </c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309"/>
      <c r="R18" s="138"/>
    </row>
    <row r="19" spans="1:18" s="20" customFormat="1" ht="15" customHeight="1">
      <c r="A19" s="138"/>
      <c r="B19" s="307"/>
      <c r="C19" s="344" t="s">
        <v>103</v>
      </c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5"/>
      <c r="R19" s="138"/>
    </row>
    <row r="20" spans="1:18" s="20" customFormat="1" ht="15" customHeight="1">
      <c r="A20" s="138"/>
      <c r="B20" s="307"/>
      <c r="C20" s="145" t="s">
        <v>37</v>
      </c>
      <c r="D20" s="288" t="s">
        <v>74</v>
      </c>
      <c r="E20" s="288"/>
      <c r="F20" s="288"/>
      <c r="G20" s="288"/>
      <c r="H20" s="171" t="s">
        <v>11</v>
      </c>
      <c r="I20" s="65">
        <f>'GA 55'!Q34+'GA 55'!R34</f>
        <v>36000</v>
      </c>
      <c r="J20" s="145" t="s">
        <v>38</v>
      </c>
      <c r="K20" s="346" t="s">
        <v>111</v>
      </c>
      <c r="L20" s="346"/>
      <c r="M20" s="346"/>
      <c r="N20" s="171" t="s">
        <v>11</v>
      </c>
      <c r="O20" s="65">
        <f>IF('GA 55'!AB2="NPS",'GA 55'!O34,0)-Q33</f>
        <v>0</v>
      </c>
      <c r="P20" s="352"/>
      <c r="Q20" s="353"/>
      <c r="R20" s="138"/>
    </row>
    <row r="21" spans="1:18" s="20" customFormat="1" ht="15" customHeight="1">
      <c r="A21" s="138"/>
      <c r="B21" s="307"/>
      <c r="C21" s="145" t="s">
        <v>39</v>
      </c>
      <c r="D21" s="288" t="s">
        <v>75</v>
      </c>
      <c r="E21" s="288"/>
      <c r="F21" s="288"/>
      <c r="G21" s="288"/>
      <c r="H21" s="171" t="s">
        <v>11</v>
      </c>
      <c r="I21" s="65">
        <f>'GA 55'!U34+'Other Deduction'!B10</f>
        <v>0</v>
      </c>
      <c r="J21" s="145" t="s">
        <v>40</v>
      </c>
      <c r="K21" s="347" t="s">
        <v>41</v>
      </c>
      <c r="L21" s="347"/>
      <c r="M21" s="347"/>
      <c r="N21" s="171" t="s">
        <v>11</v>
      </c>
      <c r="O21" s="65">
        <f>'Other Deduction'!E6</f>
        <v>0</v>
      </c>
      <c r="P21" s="354"/>
      <c r="Q21" s="355"/>
      <c r="R21" s="138"/>
    </row>
    <row r="22" spans="1:18" s="20" customFormat="1" ht="15" customHeight="1">
      <c r="A22" s="138"/>
      <c r="B22" s="307"/>
      <c r="C22" s="145" t="s">
        <v>42</v>
      </c>
      <c r="D22" s="288" t="s">
        <v>76</v>
      </c>
      <c r="E22" s="288"/>
      <c r="F22" s="288"/>
      <c r="G22" s="288"/>
      <c r="H22" s="171" t="s">
        <v>11</v>
      </c>
      <c r="I22" s="65">
        <f>'Other Deduction'!B14</f>
        <v>0</v>
      </c>
      <c r="J22" s="145" t="s">
        <v>43</v>
      </c>
      <c r="K22" s="347" t="s">
        <v>17</v>
      </c>
      <c r="L22" s="347"/>
      <c r="M22" s="347"/>
      <c r="N22" s="171" t="s">
        <v>11</v>
      </c>
      <c r="O22" s="146">
        <f>'Other Deduction'!B15</f>
        <v>0</v>
      </c>
      <c r="P22" s="354"/>
      <c r="Q22" s="355"/>
      <c r="R22" s="138"/>
    </row>
    <row r="23" spans="1:18" s="20" customFormat="1" ht="15" customHeight="1">
      <c r="A23" s="138"/>
      <c r="B23" s="307"/>
      <c r="C23" s="145" t="s">
        <v>44</v>
      </c>
      <c r="D23" s="288" t="s">
        <v>77</v>
      </c>
      <c r="E23" s="288"/>
      <c r="F23" s="288"/>
      <c r="G23" s="288"/>
      <c r="H23" s="171" t="s">
        <v>11</v>
      </c>
      <c r="I23" s="65">
        <f>'Other Deduction'!B16</f>
        <v>0</v>
      </c>
      <c r="J23" s="145" t="s">
        <v>45</v>
      </c>
      <c r="K23" s="347" t="s">
        <v>104</v>
      </c>
      <c r="L23" s="347"/>
      <c r="M23" s="347"/>
      <c r="N23" s="171" t="s">
        <v>11</v>
      </c>
      <c r="O23" s="146">
        <f>'Other Deduction'!B12</f>
        <v>0</v>
      </c>
      <c r="P23" s="354"/>
      <c r="Q23" s="355"/>
      <c r="R23" s="138"/>
    </row>
    <row r="24" spans="1:18" s="20" customFormat="1" ht="15" customHeight="1">
      <c r="A24" s="138"/>
      <c r="B24" s="307"/>
      <c r="C24" s="145" t="s">
        <v>46</v>
      </c>
      <c r="D24" s="288" t="s">
        <v>78</v>
      </c>
      <c r="E24" s="288"/>
      <c r="F24" s="288"/>
      <c r="G24" s="288"/>
      <c r="H24" s="171" t="s">
        <v>11</v>
      </c>
      <c r="I24" s="65">
        <f>'Other Deduction'!B17</f>
        <v>0</v>
      </c>
      <c r="J24" s="145" t="s">
        <v>47</v>
      </c>
      <c r="K24" s="347" t="s">
        <v>107</v>
      </c>
      <c r="L24" s="347"/>
      <c r="M24" s="347"/>
      <c r="N24" s="171" t="s">
        <v>11</v>
      </c>
      <c r="O24" s="65">
        <f>'Other Deduction'!E15</f>
        <v>0</v>
      </c>
      <c r="P24" s="354"/>
      <c r="Q24" s="355"/>
      <c r="R24" s="138"/>
    </row>
    <row r="25" spans="1:18" s="20" customFormat="1" ht="15" customHeight="1">
      <c r="A25" s="138"/>
      <c r="B25" s="307"/>
      <c r="C25" s="145" t="s">
        <v>48</v>
      </c>
      <c r="D25" s="288" t="s">
        <v>79</v>
      </c>
      <c r="E25" s="288"/>
      <c r="F25" s="288"/>
      <c r="G25" s="288"/>
      <c r="H25" s="171" t="s">
        <v>11</v>
      </c>
      <c r="I25" s="65">
        <f>IF('GA 55'!AB2="GPF",'GA 55'!O34,0)</f>
        <v>106070</v>
      </c>
      <c r="J25" s="145" t="s">
        <v>49</v>
      </c>
      <c r="K25" s="347" t="s">
        <v>106</v>
      </c>
      <c r="L25" s="347"/>
      <c r="M25" s="347"/>
      <c r="N25" s="171" t="s">
        <v>11</v>
      </c>
      <c r="O25" s="65">
        <f>'Other Deduction'!E16</f>
        <v>0</v>
      </c>
      <c r="P25" s="354"/>
      <c r="Q25" s="355"/>
      <c r="R25" s="138"/>
    </row>
    <row r="26" spans="1:18" s="20" customFormat="1" ht="15" customHeight="1">
      <c r="A26" s="138"/>
      <c r="B26" s="307"/>
      <c r="C26" s="145" t="s">
        <v>50</v>
      </c>
      <c r="D26" s="288" t="s">
        <v>113</v>
      </c>
      <c r="E26" s="288"/>
      <c r="F26" s="288"/>
      <c r="G26" s="288"/>
      <c r="H26" s="171" t="s">
        <v>11</v>
      </c>
      <c r="I26" s="146">
        <f>IF(OR('GA 55'!V14=0,'GA 55'!V14=""),0,220)</f>
        <v>220</v>
      </c>
      <c r="J26" s="145" t="s">
        <v>51</v>
      </c>
      <c r="K26" s="351" t="s">
        <v>105</v>
      </c>
      <c r="L26" s="351"/>
      <c r="M26" s="351"/>
      <c r="N26" s="171" t="s">
        <v>11</v>
      </c>
      <c r="O26" s="65">
        <f>'Other Deduction'!B11</f>
        <v>0</v>
      </c>
      <c r="P26" s="354"/>
      <c r="Q26" s="355"/>
      <c r="R26" s="138"/>
    </row>
    <row r="27" spans="1:18" s="20" customFormat="1" ht="15" customHeight="1">
      <c r="A27" s="138"/>
      <c r="B27" s="307"/>
      <c r="C27" s="145" t="s">
        <v>52</v>
      </c>
      <c r="D27" s="288" t="s">
        <v>9</v>
      </c>
      <c r="E27" s="288"/>
      <c r="F27" s="288"/>
      <c r="G27" s="288"/>
      <c r="H27" s="171" t="s">
        <v>11</v>
      </c>
      <c r="I27" s="146">
        <f>'Other Deduction'!B13</f>
        <v>0</v>
      </c>
      <c r="J27" s="145" t="s">
        <v>53</v>
      </c>
      <c r="K27" s="351" t="s">
        <v>146</v>
      </c>
      <c r="L27" s="351"/>
      <c r="M27" s="351"/>
      <c r="N27" s="171" t="s">
        <v>11</v>
      </c>
      <c r="O27" s="65">
        <f>'Other Deduction'!E5</f>
        <v>0</v>
      </c>
      <c r="P27" s="354"/>
      <c r="Q27" s="355"/>
      <c r="R27" s="138"/>
    </row>
    <row r="28" spans="1:18" s="20" customFormat="1" ht="15" customHeight="1">
      <c r="A28" s="138"/>
      <c r="B28" s="307"/>
      <c r="C28" s="145" t="s">
        <v>54</v>
      </c>
      <c r="D28" s="288" t="s">
        <v>88</v>
      </c>
      <c r="E28" s="288"/>
      <c r="F28" s="288"/>
      <c r="G28" s="288"/>
      <c r="H28" s="171" t="s">
        <v>11</v>
      </c>
      <c r="I28" s="65">
        <f>'GA 55'!W34+'Other Deduction'!B8</f>
        <v>0</v>
      </c>
      <c r="J28" s="145" t="s">
        <v>152</v>
      </c>
      <c r="K28" s="351" t="s">
        <v>153</v>
      </c>
      <c r="L28" s="351"/>
      <c r="M28" s="351"/>
      <c r="N28" s="171" t="s">
        <v>11</v>
      </c>
      <c r="O28" s="65">
        <f>'Other Deduction'!B18</f>
        <v>0</v>
      </c>
      <c r="P28" s="354"/>
      <c r="Q28" s="355"/>
      <c r="R28" s="138"/>
    </row>
    <row r="29" spans="1:18" s="20" customFormat="1" ht="15" customHeight="1">
      <c r="A29" s="138"/>
      <c r="B29" s="307"/>
      <c r="C29" s="145" t="s">
        <v>212</v>
      </c>
      <c r="D29" s="300" t="s">
        <v>194</v>
      </c>
      <c r="E29" s="301"/>
      <c r="F29" s="301"/>
      <c r="G29" s="302"/>
      <c r="H29" s="171" t="s">
        <v>11</v>
      </c>
      <c r="I29" s="65">
        <f>IF('GA 55'!AB2="NPS",'GA 55'!Z34,0)</f>
        <v>0</v>
      </c>
      <c r="J29" s="145"/>
      <c r="K29" s="303"/>
      <c r="L29" s="304"/>
      <c r="M29" s="305"/>
      <c r="N29" s="171" t="s">
        <v>11</v>
      </c>
      <c r="O29" s="65"/>
      <c r="P29" s="354"/>
      <c r="Q29" s="355"/>
      <c r="R29" s="138"/>
    </row>
    <row r="30" spans="1:18" s="20" customFormat="1" ht="15" customHeight="1">
      <c r="A30" s="138"/>
      <c r="B30" s="307"/>
      <c r="C30" s="348" t="s">
        <v>154</v>
      </c>
      <c r="D30" s="349"/>
      <c r="E30" s="349"/>
      <c r="F30" s="349"/>
      <c r="G30" s="349"/>
      <c r="H30" s="349"/>
      <c r="I30" s="349"/>
      <c r="J30" s="349"/>
      <c r="K30" s="349"/>
      <c r="L30" s="349"/>
      <c r="M30" s="350"/>
      <c r="N30" s="171" t="s">
        <v>11</v>
      </c>
      <c r="O30" s="147">
        <f>SUM(I20:I29)+SUM(O20:O29)</f>
        <v>142290</v>
      </c>
      <c r="P30" s="356"/>
      <c r="Q30" s="357"/>
      <c r="R30" s="138"/>
    </row>
    <row r="31" spans="1:18" s="20" customFormat="1" ht="15" customHeight="1">
      <c r="A31" s="138"/>
      <c r="B31" s="307"/>
      <c r="C31" s="296" t="s">
        <v>102</v>
      </c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171" t="s">
        <v>11</v>
      </c>
      <c r="Q31" s="143">
        <f>IF(O30&lt;150001,ROUND(O30,0),150000)</f>
        <v>142290</v>
      </c>
      <c r="R31" s="138"/>
    </row>
    <row r="32" spans="1:18" s="20" customFormat="1" ht="15" customHeight="1">
      <c r="A32" s="138"/>
      <c r="B32" s="307"/>
      <c r="C32" s="358" t="s">
        <v>121</v>
      </c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60"/>
      <c r="P32" s="171"/>
      <c r="Q32" s="64">
        <f>IF('GA 55'!AB2="NPS",'GA 55'!O34,0)</f>
        <v>0</v>
      </c>
      <c r="R32" s="138"/>
    </row>
    <row r="33" spans="1:18" s="20" customFormat="1" ht="15" customHeight="1">
      <c r="A33" s="138"/>
      <c r="B33" s="307"/>
      <c r="C33" s="293" t="s">
        <v>120</v>
      </c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5"/>
      <c r="P33" s="171" t="s">
        <v>11</v>
      </c>
      <c r="Q33" s="144">
        <f>IF('GA 55'!AB2="NPS",'Other Deduction'!E7,0)</f>
        <v>0</v>
      </c>
      <c r="R33" s="138"/>
    </row>
    <row r="34" spans="1:18" s="20" customFormat="1" ht="15" customHeight="1">
      <c r="A34" s="138"/>
      <c r="B34" s="308"/>
      <c r="C34" s="296" t="s">
        <v>110</v>
      </c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171" t="s">
        <v>11</v>
      </c>
      <c r="Q34" s="143">
        <f>SUM(Q31:Q33)</f>
        <v>142290</v>
      </c>
      <c r="R34" s="138"/>
    </row>
    <row r="35" spans="1:18" s="20" customFormat="1" ht="15" customHeight="1">
      <c r="A35" s="138"/>
      <c r="B35" s="306">
        <v>12</v>
      </c>
      <c r="C35" s="289" t="s">
        <v>119</v>
      </c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309"/>
      <c r="R35" s="138"/>
    </row>
    <row r="36" spans="1:18" s="20" customFormat="1" ht="15" customHeight="1">
      <c r="A36" s="138"/>
      <c r="B36" s="307"/>
      <c r="C36" s="310" t="s">
        <v>173</v>
      </c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2"/>
      <c r="P36" s="171" t="s">
        <v>11</v>
      </c>
      <c r="Q36" s="144">
        <f>'Other Deduction'!E8</f>
        <v>0</v>
      </c>
      <c r="R36" s="138"/>
    </row>
    <row r="37" spans="1:18" s="20" customFormat="1" ht="15" customHeight="1">
      <c r="A37" s="138"/>
      <c r="B37" s="307"/>
      <c r="C37" s="288" t="s">
        <v>174</v>
      </c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171" t="s">
        <v>11</v>
      </c>
      <c r="Q37" s="144">
        <f>'Other Deduction'!E9</f>
        <v>0</v>
      </c>
      <c r="R37" s="138"/>
    </row>
    <row r="38" spans="1:18" s="20" customFormat="1" ht="15" customHeight="1">
      <c r="A38" s="138"/>
      <c r="B38" s="307"/>
      <c r="C38" s="288" t="s">
        <v>238</v>
      </c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171" t="s">
        <v>11</v>
      </c>
      <c r="Q38" s="144">
        <f>'Other Deduction'!E10</f>
        <v>0</v>
      </c>
      <c r="R38" s="138"/>
    </row>
    <row r="39" spans="1:18" s="20" customFormat="1" ht="15" customHeight="1">
      <c r="A39" s="138"/>
      <c r="B39" s="307"/>
      <c r="C39" s="288" t="s">
        <v>137</v>
      </c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171" t="s">
        <v>11</v>
      </c>
      <c r="Q39" s="144">
        <f>'Other Deduction'!E11</f>
        <v>0</v>
      </c>
      <c r="R39" s="138"/>
    </row>
    <row r="40" spans="1:18" s="20" customFormat="1" ht="15" customHeight="1">
      <c r="A40" s="138"/>
      <c r="B40" s="307"/>
      <c r="C40" s="288" t="s">
        <v>138</v>
      </c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171" t="s">
        <v>11</v>
      </c>
      <c r="Q40" s="144">
        <f>'GA 55'!AB34+'Other Deduction'!E12</f>
        <v>29847</v>
      </c>
      <c r="R40" s="138"/>
    </row>
    <row r="41" spans="1:18" s="20" customFormat="1" ht="15" customHeight="1">
      <c r="A41" s="138"/>
      <c r="B41" s="307"/>
      <c r="C41" s="310" t="s">
        <v>139</v>
      </c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2"/>
      <c r="P41" s="171" t="s">
        <v>11</v>
      </c>
      <c r="Q41" s="144">
        <f>'Other Deduction'!E13</f>
        <v>0</v>
      </c>
      <c r="R41" s="138"/>
    </row>
    <row r="42" spans="1:18" s="20" customFormat="1" ht="15" customHeight="1">
      <c r="A42" s="138"/>
      <c r="B42" s="307"/>
      <c r="C42" s="297" t="s">
        <v>176</v>
      </c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9"/>
      <c r="P42" s="171" t="s">
        <v>11</v>
      </c>
      <c r="Q42" s="144">
        <f>IF('GA 55'!P5="Yes",IF('Other Deduction'!E3&lt;50001,'Other Deduction'!E3,50000),IF('Other Deduction'!E3&lt;10001,'Other Deduction'!E3,10000))</f>
        <v>0</v>
      </c>
      <c r="R42" s="138"/>
    </row>
    <row r="43" spans="1:18" s="20" customFormat="1" ht="15" customHeight="1">
      <c r="A43" s="138"/>
      <c r="B43" s="307"/>
      <c r="C43" s="297" t="s">
        <v>108</v>
      </c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9"/>
      <c r="P43" s="171" t="s">
        <v>11</v>
      </c>
      <c r="Q43" s="144">
        <f>'Other Deduction'!E14</f>
        <v>0</v>
      </c>
      <c r="R43" s="138"/>
    </row>
    <row r="44" spans="1:18" s="20" customFormat="1" ht="15" customHeight="1">
      <c r="A44" s="138"/>
      <c r="B44" s="308"/>
      <c r="C44" s="296" t="s">
        <v>55</v>
      </c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171" t="s">
        <v>11</v>
      </c>
      <c r="Q44" s="148">
        <f>SUM(Q36:Q43)</f>
        <v>29847</v>
      </c>
      <c r="R44" s="138"/>
    </row>
    <row r="45" spans="1:18" s="20" customFormat="1" ht="15" customHeight="1">
      <c r="A45" s="138"/>
      <c r="B45" s="142">
        <v>13</v>
      </c>
      <c r="C45" s="289" t="s">
        <v>115</v>
      </c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171" t="s">
        <v>11</v>
      </c>
      <c r="Q45" s="144">
        <f>Q34+Q44</f>
        <v>172137</v>
      </c>
      <c r="R45" s="138"/>
    </row>
    <row r="46" spans="1:18" s="20" customFormat="1" ht="15" customHeight="1">
      <c r="A46" s="138"/>
      <c r="B46" s="142">
        <v>14</v>
      </c>
      <c r="C46" s="288" t="s">
        <v>66</v>
      </c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171" t="s">
        <v>11</v>
      </c>
      <c r="Q46" s="144">
        <f>(Q17-Q45)</f>
        <v>1195424</v>
      </c>
      <c r="R46" s="138"/>
    </row>
    <row r="47" spans="1:18" s="20" customFormat="1">
      <c r="A47" s="138"/>
      <c r="B47" s="142">
        <v>15</v>
      </c>
      <c r="C47" s="289" t="s">
        <v>156</v>
      </c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171" t="s">
        <v>11</v>
      </c>
      <c r="Q47" s="143">
        <f>ROUND(Q46,-1)</f>
        <v>1195420</v>
      </c>
      <c r="R47" s="138"/>
    </row>
    <row r="48" spans="1:18" s="20" customFormat="1" ht="15" customHeight="1">
      <c r="A48" s="138"/>
      <c r="B48" s="306">
        <v>16</v>
      </c>
      <c r="C48" s="288" t="s">
        <v>56</v>
      </c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319"/>
      <c r="R48" s="138"/>
    </row>
    <row r="49" spans="1:18" s="20" customFormat="1" ht="15" customHeight="1">
      <c r="A49" s="138"/>
      <c r="B49" s="307"/>
      <c r="C49" s="320" t="s">
        <v>82</v>
      </c>
      <c r="D49" s="320"/>
      <c r="E49" s="320"/>
      <c r="F49" s="320"/>
      <c r="G49" s="320"/>
      <c r="H49" s="320" t="s">
        <v>97</v>
      </c>
      <c r="I49" s="320"/>
      <c r="J49" s="320"/>
      <c r="K49" s="320"/>
      <c r="L49" s="321" t="s">
        <v>114</v>
      </c>
      <c r="M49" s="322"/>
      <c r="N49" s="322"/>
      <c r="O49" s="323"/>
      <c r="P49" s="149"/>
      <c r="Q49" s="150"/>
      <c r="R49" s="138"/>
    </row>
    <row r="50" spans="1:18" s="20" customFormat="1" ht="15" customHeight="1">
      <c r="A50" s="138"/>
      <c r="B50" s="307"/>
      <c r="C50" s="290" t="s">
        <v>83</v>
      </c>
      <c r="D50" s="291"/>
      <c r="E50" s="292"/>
      <c r="F50" s="287" t="s">
        <v>57</v>
      </c>
      <c r="G50" s="287"/>
      <c r="H50" s="290" t="s">
        <v>98</v>
      </c>
      <c r="I50" s="291"/>
      <c r="J50" s="292"/>
      <c r="K50" s="170" t="s">
        <v>57</v>
      </c>
      <c r="L50" s="290"/>
      <c r="M50" s="291"/>
      <c r="N50" s="292"/>
      <c r="O50" s="170"/>
      <c r="P50" s="171" t="s">
        <v>11</v>
      </c>
      <c r="Q50" s="151">
        <v>0</v>
      </c>
      <c r="R50" s="138"/>
    </row>
    <row r="51" spans="1:18" s="20" customFormat="1" ht="15" customHeight="1">
      <c r="A51" s="138"/>
      <c r="B51" s="307"/>
      <c r="C51" s="290" t="s">
        <v>58</v>
      </c>
      <c r="D51" s="291"/>
      <c r="E51" s="292"/>
      <c r="F51" s="286">
        <v>0.05</v>
      </c>
      <c r="G51" s="287"/>
      <c r="H51" s="287" t="s">
        <v>99</v>
      </c>
      <c r="I51" s="287"/>
      <c r="J51" s="287"/>
      <c r="K51" s="169">
        <v>0.05</v>
      </c>
      <c r="L51" s="290" t="s">
        <v>84</v>
      </c>
      <c r="M51" s="291"/>
      <c r="N51" s="292"/>
      <c r="O51" s="170" t="s">
        <v>57</v>
      </c>
      <c r="P51" s="171" t="s">
        <v>11</v>
      </c>
      <c r="Q51" s="151">
        <f>ROUND(IF('GA 55'!P5="No",IF(Q47&lt;250001,0,IF(Q47&gt;500000,12500,((Q47-250000)*0.05))),IF(Q47&lt;300001,0,IF(Q47&gt;500000,10000,((Q47-300000)*0.05)))),0)</f>
        <v>12500</v>
      </c>
      <c r="R51" s="138"/>
    </row>
    <row r="52" spans="1:18" s="20" customFormat="1" ht="15" customHeight="1">
      <c r="A52" s="138"/>
      <c r="B52" s="307"/>
      <c r="C52" s="290" t="s">
        <v>59</v>
      </c>
      <c r="D52" s="291"/>
      <c r="E52" s="292"/>
      <c r="F52" s="286">
        <v>0.2</v>
      </c>
      <c r="G52" s="287"/>
      <c r="H52" s="287" t="s">
        <v>59</v>
      </c>
      <c r="I52" s="287"/>
      <c r="J52" s="287"/>
      <c r="K52" s="169">
        <v>0.2</v>
      </c>
      <c r="L52" s="290" t="s">
        <v>59</v>
      </c>
      <c r="M52" s="291"/>
      <c r="N52" s="292"/>
      <c r="O52" s="169">
        <v>0.2</v>
      </c>
      <c r="P52" s="171" t="s">
        <v>11</v>
      </c>
      <c r="Q52" s="151">
        <f>IF(Q47&lt;500001,0,IF(Q47&gt;1000000,100000,((Q47-500000)*0.2)))</f>
        <v>100000</v>
      </c>
      <c r="R52" s="138"/>
    </row>
    <row r="53" spans="1:18" s="20" customFormat="1" ht="15" customHeight="1">
      <c r="A53" s="138"/>
      <c r="B53" s="307"/>
      <c r="C53" s="324" t="s">
        <v>80</v>
      </c>
      <c r="D53" s="325"/>
      <c r="E53" s="326"/>
      <c r="F53" s="286">
        <v>0.3</v>
      </c>
      <c r="G53" s="287"/>
      <c r="H53" s="287" t="s">
        <v>81</v>
      </c>
      <c r="I53" s="287"/>
      <c r="J53" s="287"/>
      <c r="K53" s="169">
        <v>0.3</v>
      </c>
      <c r="L53" s="290" t="s">
        <v>81</v>
      </c>
      <c r="M53" s="291"/>
      <c r="N53" s="292"/>
      <c r="O53" s="169">
        <v>0.3</v>
      </c>
      <c r="P53" s="171" t="s">
        <v>11</v>
      </c>
      <c r="Q53" s="151">
        <f>IF(Q47&lt;1000001,0,((Q47-1000000)*0.3))</f>
        <v>58626</v>
      </c>
      <c r="R53" s="138"/>
    </row>
    <row r="54" spans="1:18" s="20" customFormat="1" ht="15" customHeight="1">
      <c r="A54" s="138"/>
      <c r="B54" s="307"/>
      <c r="C54" s="314" t="s">
        <v>67</v>
      </c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6"/>
      <c r="P54" s="171" t="s">
        <v>11</v>
      </c>
      <c r="Q54" s="143">
        <f>SUM(Q50:Q53)</f>
        <v>171126</v>
      </c>
      <c r="R54" s="138"/>
    </row>
    <row r="55" spans="1:18" s="20" customFormat="1" ht="15" customHeight="1">
      <c r="A55" s="138"/>
      <c r="B55" s="307"/>
      <c r="C55" s="327" t="s">
        <v>177</v>
      </c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9"/>
      <c r="P55" s="171" t="s">
        <v>11</v>
      </c>
      <c r="Q55" s="144">
        <f>IF(Q47&gt;500000,0,IF(Q54&lt;12501,Q54,12500))</f>
        <v>0</v>
      </c>
      <c r="R55" s="138"/>
    </row>
    <row r="56" spans="1:18" s="20" customFormat="1" ht="15" customHeight="1">
      <c r="A56" s="138"/>
      <c r="B56" s="307"/>
      <c r="C56" s="314" t="s">
        <v>100</v>
      </c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6"/>
      <c r="P56" s="171" t="s">
        <v>11</v>
      </c>
      <c r="Q56" s="143">
        <f>Q54-Q55</f>
        <v>171126</v>
      </c>
      <c r="R56" s="138"/>
    </row>
    <row r="57" spans="1:18" s="20" customFormat="1" ht="15" customHeight="1">
      <c r="A57" s="138"/>
      <c r="B57" s="307"/>
      <c r="C57" s="317" t="s">
        <v>170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171" t="s">
        <v>11</v>
      </c>
      <c r="Q57" s="144">
        <f>ROUND(Q56*0.04,0)</f>
        <v>6845</v>
      </c>
      <c r="R57" s="138"/>
    </row>
    <row r="58" spans="1:18" s="20" customFormat="1" ht="15" customHeight="1">
      <c r="A58" s="138"/>
      <c r="B58" s="308"/>
      <c r="C58" s="318" t="s">
        <v>101</v>
      </c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171" t="s">
        <v>11</v>
      </c>
      <c r="Q58" s="143">
        <f>SUM(Q56:Q57)</f>
        <v>177971</v>
      </c>
      <c r="R58" s="138"/>
    </row>
    <row r="59" spans="1:18" s="20" customFormat="1" ht="15" customHeight="1">
      <c r="A59" s="138"/>
      <c r="B59" s="142">
        <v>17</v>
      </c>
      <c r="C59" s="297" t="s">
        <v>68</v>
      </c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9"/>
      <c r="P59" s="171" t="s">
        <v>11</v>
      </c>
      <c r="Q59" s="144">
        <f>'Other Deduction'!E17</f>
        <v>0</v>
      </c>
      <c r="R59" s="138"/>
    </row>
    <row r="60" spans="1:18" s="20" customFormat="1" ht="15" customHeight="1">
      <c r="A60" s="138"/>
      <c r="B60" s="142">
        <v>18</v>
      </c>
      <c r="C60" s="289" t="s">
        <v>85</v>
      </c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171" t="s">
        <v>11</v>
      </c>
      <c r="Q60" s="143">
        <f>Q58-Q59</f>
        <v>177971</v>
      </c>
      <c r="R60" s="138"/>
    </row>
    <row r="61" spans="1:18" ht="33.75" customHeight="1">
      <c r="A61" s="152"/>
      <c r="B61" s="306">
        <v>19</v>
      </c>
      <c r="C61" s="340" t="s">
        <v>60</v>
      </c>
      <c r="D61" s="340"/>
      <c r="E61" s="341"/>
      <c r="F61" s="338" t="s">
        <v>230</v>
      </c>
      <c r="G61" s="338"/>
      <c r="H61" s="338"/>
      <c r="I61" s="338"/>
      <c r="J61" s="331" t="s">
        <v>231</v>
      </c>
      <c r="K61" s="339"/>
      <c r="L61" s="172" t="s">
        <v>232</v>
      </c>
      <c r="M61" s="331" t="s">
        <v>233</v>
      </c>
      <c r="N61" s="339"/>
      <c r="O61" s="172" t="s">
        <v>89</v>
      </c>
      <c r="P61" s="331" t="s">
        <v>155</v>
      </c>
      <c r="Q61" s="332"/>
      <c r="R61" s="152"/>
    </row>
    <row r="62" spans="1:18">
      <c r="A62" s="152"/>
      <c r="B62" s="308"/>
      <c r="C62" s="342"/>
      <c r="D62" s="342"/>
      <c r="E62" s="343"/>
      <c r="F62" s="333">
        <f>SUM('GA 55'!Y13:Y19)</f>
        <v>0</v>
      </c>
      <c r="G62" s="333"/>
      <c r="H62" s="333"/>
      <c r="I62" s="333"/>
      <c r="J62" s="333">
        <f>SUM('GA 55'!Y20:Y22)</f>
        <v>0</v>
      </c>
      <c r="K62" s="333"/>
      <c r="L62" s="153">
        <f>'GA 55'!Y23</f>
        <v>0</v>
      </c>
      <c r="M62" s="333">
        <f>'GA 55'!Y24</f>
        <v>0</v>
      </c>
      <c r="N62" s="333"/>
      <c r="O62" s="154">
        <f>SUM('GA 55'!Y25:Y33)+'Other Deduction'!E18</f>
        <v>0</v>
      </c>
      <c r="P62" s="334">
        <f>F62+J62+L62+M62+O62</f>
        <v>0</v>
      </c>
      <c r="Q62" s="335"/>
      <c r="R62" s="152"/>
    </row>
    <row r="63" spans="1:18" ht="16" thickBot="1">
      <c r="A63" s="152"/>
      <c r="B63" s="336" t="str">
        <f>IF(Q60&gt;P62,"Income Tax Payable",IF(Q60&lt;P62,"Income Tax Refundable","Income Tax Payble/Refundable"))</f>
        <v>Income Tax Payable</v>
      </c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155" t="s">
        <v>11</v>
      </c>
      <c r="Q63" s="156">
        <f>IF(Q60&gt;P62,Q60-P62,P62-Q60)</f>
        <v>177971</v>
      </c>
      <c r="R63" s="152"/>
    </row>
    <row r="64" spans="1:18">
      <c r="A64" s="152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8"/>
      <c r="Q64" s="159"/>
      <c r="R64" s="152"/>
    </row>
    <row r="65" spans="1:18" ht="16.5">
      <c r="A65" s="152"/>
      <c r="B65" s="160"/>
      <c r="C65" s="161"/>
      <c r="D65" s="161"/>
      <c r="E65" s="162" t="s">
        <v>116</v>
      </c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3"/>
      <c r="Q65" s="164"/>
      <c r="R65" s="152"/>
    </row>
    <row r="66" spans="1:18">
      <c r="A66" s="152"/>
      <c r="B66" s="160"/>
      <c r="C66" s="161"/>
      <c r="D66" s="161"/>
      <c r="E66" s="165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3"/>
      <c r="Q66" s="164"/>
      <c r="R66" s="152"/>
    </row>
    <row r="67" spans="1:18" s="57" customFormat="1" ht="15.75" customHeight="1">
      <c r="A67" s="166"/>
      <c r="B67" s="167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166"/>
    </row>
    <row r="68" spans="1:18" s="57" customFormat="1" ht="15.75" hidden="1" customHeight="1">
      <c r="A68" s="166"/>
      <c r="B68" s="168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166"/>
    </row>
    <row r="69" spans="1:18" s="57" customFormat="1" ht="24" hidden="1" customHeight="1">
      <c r="A69" s="166"/>
      <c r="B69" s="167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166"/>
    </row>
    <row r="70" spans="1:18" s="57" customFormat="1" ht="15.75" hidden="1" customHeight="1">
      <c r="B70" s="58"/>
      <c r="C70" s="60"/>
      <c r="D70" s="60"/>
      <c r="E70" s="60"/>
      <c r="F70" s="60"/>
      <c r="G70" s="60"/>
      <c r="H70" s="60"/>
      <c r="I70" s="60"/>
      <c r="J70" s="60"/>
      <c r="K70" s="60"/>
      <c r="L70" s="313"/>
      <c r="M70" s="313"/>
      <c r="N70" s="313"/>
      <c r="O70" s="313"/>
      <c r="P70" s="313"/>
      <c r="Q70" s="313"/>
    </row>
    <row r="71" spans="1:18" s="57" customFormat="1" ht="15.75" hidden="1" customHeight="1">
      <c r="B71" s="58"/>
      <c r="C71" s="60"/>
      <c r="D71" s="60"/>
      <c r="E71" s="60"/>
      <c r="F71" s="60"/>
      <c r="G71" s="60"/>
      <c r="H71" s="60"/>
      <c r="I71" s="60"/>
      <c r="J71" s="60"/>
      <c r="K71" s="60"/>
      <c r="L71" s="313"/>
      <c r="M71" s="313"/>
      <c r="N71" s="313"/>
      <c r="O71" s="313"/>
      <c r="P71" s="313"/>
      <c r="Q71" s="313"/>
    </row>
    <row r="72" spans="1:18" s="57" customFormat="1" ht="15.75" hidden="1" customHeight="1">
      <c r="B72" s="58"/>
      <c r="C72" s="60"/>
      <c r="D72" s="60"/>
      <c r="E72" s="60"/>
      <c r="F72" s="60"/>
      <c r="G72" s="60"/>
      <c r="H72" s="60"/>
      <c r="I72" s="60"/>
      <c r="J72" s="60"/>
      <c r="K72" s="60"/>
      <c r="L72" s="313"/>
      <c r="M72" s="313"/>
      <c r="N72" s="313"/>
      <c r="O72" s="313"/>
      <c r="P72" s="313"/>
      <c r="Q72" s="313"/>
    </row>
    <row r="73" spans="1:18" s="57" customFormat="1" ht="15.75" hidden="1" customHeight="1">
      <c r="B73" s="58"/>
      <c r="C73" s="60"/>
      <c r="D73" s="60"/>
      <c r="E73" s="60"/>
      <c r="F73" s="60"/>
      <c r="G73" s="60"/>
      <c r="H73" s="60"/>
      <c r="I73" s="60"/>
      <c r="J73" s="60"/>
      <c r="K73" s="60"/>
      <c r="L73" s="313"/>
      <c r="M73" s="313"/>
      <c r="N73" s="313"/>
      <c r="O73" s="313"/>
      <c r="P73" s="313"/>
      <c r="Q73" s="313"/>
    </row>
    <row r="74" spans="1:18" s="57" customFormat="1" ht="15.75" hidden="1" customHeight="1">
      <c r="B74" s="58"/>
      <c r="C74" s="60"/>
      <c r="D74" s="60"/>
      <c r="E74" s="60"/>
      <c r="F74" s="60"/>
      <c r="G74" s="60"/>
      <c r="H74" s="60"/>
      <c r="I74" s="60"/>
      <c r="J74" s="60"/>
      <c r="K74" s="60"/>
      <c r="L74" s="313"/>
      <c r="M74" s="313"/>
      <c r="N74" s="313"/>
      <c r="O74" s="313"/>
      <c r="P74" s="313"/>
      <c r="Q74" s="313"/>
    </row>
    <row r="75" spans="1:18" s="57" customFormat="1" hidden="1">
      <c r="B75" s="59"/>
      <c r="C75" s="61"/>
      <c r="D75" s="383"/>
      <c r="E75" s="383"/>
      <c r="F75" s="383"/>
      <c r="G75" s="383"/>
      <c r="H75" s="383"/>
      <c r="I75" s="383"/>
      <c r="J75" s="383"/>
      <c r="K75" s="61"/>
      <c r="L75" s="313"/>
      <c r="M75" s="313"/>
      <c r="N75" s="313"/>
      <c r="O75" s="313"/>
      <c r="P75" s="313"/>
      <c r="Q75" s="313"/>
    </row>
    <row r="76" spans="1:18" s="57" customFormat="1" hidden="1">
      <c r="B76" s="59"/>
      <c r="C76" s="61"/>
      <c r="D76" s="61"/>
      <c r="E76" s="61"/>
      <c r="F76" s="61"/>
      <c r="G76" s="61"/>
      <c r="H76" s="61"/>
      <c r="I76" s="61"/>
      <c r="J76" s="61"/>
      <c r="K76" s="61"/>
      <c r="L76" s="313"/>
      <c r="M76" s="313"/>
      <c r="N76" s="313"/>
      <c r="O76" s="313"/>
      <c r="P76" s="313"/>
      <c r="Q76" s="313"/>
    </row>
    <row r="77" spans="1:18" hidden="1">
      <c r="A77" s="51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  <c r="Q77" s="55"/>
      <c r="R77" s="51"/>
    </row>
    <row r="78" spans="1:18" hidden="1">
      <c r="A78" s="51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  <c r="Q78" s="55"/>
      <c r="R78" s="51"/>
    </row>
    <row r="79" spans="1:18" hidden="1">
      <c r="A79" s="51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4"/>
      <c r="Q79" s="55"/>
      <c r="R79" s="51"/>
    </row>
  </sheetData>
  <sheetProtection password="FBD2" sheet="1" objects="1" scenarios="1"/>
  <customSheetViews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21">
    <mergeCell ref="B11:B13"/>
    <mergeCell ref="C11:J11"/>
    <mergeCell ref="K11:L11"/>
    <mergeCell ref="E13:G13"/>
    <mergeCell ref="E12:G12"/>
    <mergeCell ref="C12:D13"/>
    <mergeCell ref="D75:J75"/>
    <mergeCell ref="M11:O11"/>
    <mergeCell ref="P11:Q13"/>
    <mergeCell ref="H12:J12"/>
    <mergeCell ref="K12:L12"/>
    <mergeCell ref="C14:O14"/>
    <mergeCell ref="C15:O15"/>
    <mergeCell ref="C16:O16"/>
    <mergeCell ref="C17:O17"/>
    <mergeCell ref="D26:G26"/>
    <mergeCell ref="K26:M26"/>
    <mergeCell ref="M12:O12"/>
    <mergeCell ref="H13:J13"/>
    <mergeCell ref="K13:L13"/>
    <mergeCell ref="M13:O13"/>
    <mergeCell ref="D27:G27"/>
    <mergeCell ref="K27:M27"/>
    <mergeCell ref="C45:O45"/>
    <mergeCell ref="B1:Q1"/>
    <mergeCell ref="B2:Q2"/>
    <mergeCell ref="C3:D3"/>
    <mergeCell ref="P3:Q3"/>
    <mergeCell ref="C4:O4"/>
    <mergeCell ref="C5:O5"/>
    <mergeCell ref="C6:O6"/>
    <mergeCell ref="C10:O10"/>
    <mergeCell ref="C7:L7"/>
    <mergeCell ref="M7:O7"/>
    <mergeCell ref="C9:L9"/>
    <mergeCell ref="M9:O9"/>
    <mergeCell ref="E3:J3"/>
    <mergeCell ref="L3:N3"/>
    <mergeCell ref="B7:B9"/>
    <mergeCell ref="M8:O8"/>
    <mergeCell ref="C8:L8"/>
    <mergeCell ref="P7:Q8"/>
    <mergeCell ref="B18:B34"/>
    <mergeCell ref="C18:Q18"/>
    <mergeCell ref="C19:Q19"/>
    <mergeCell ref="D20:G20"/>
    <mergeCell ref="K20:M20"/>
    <mergeCell ref="D21:G21"/>
    <mergeCell ref="K21:M21"/>
    <mergeCell ref="C30:M30"/>
    <mergeCell ref="K28:M28"/>
    <mergeCell ref="P20:Q30"/>
    <mergeCell ref="D22:G22"/>
    <mergeCell ref="K22:M22"/>
    <mergeCell ref="D23:G23"/>
    <mergeCell ref="K23:M23"/>
    <mergeCell ref="D24:G24"/>
    <mergeCell ref="K24:M24"/>
    <mergeCell ref="D25:G25"/>
    <mergeCell ref="K25:M25"/>
    <mergeCell ref="C32:O32"/>
    <mergeCell ref="C31:O31"/>
    <mergeCell ref="F53:G53"/>
    <mergeCell ref="H53:J53"/>
    <mergeCell ref="L53:N53"/>
    <mergeCell ref="M62:N62"/>
    <mergeCell ref="P62:Q62"/>
    <mergeCell ref="B63:O63"/>
    <mergeCell ref="C59:O59"/>
    <mergeCell ref="C60:O60"/>
    <mergeCell ref="F61:I61"/>
    <mergeCell ref="J61:K61"/>
    <mergeCell ref="M61:N61"/>
    <mergeCell ref="C61:E62"/>
    <mergeCell ref="B61:B62"/>
    <mergeCell ref="L70:Q76"/>
    <mergeCell ref="C54:O54"/>
    <mergeCell ref="C57:O57"/>
    <mergeCell ref="C58:O58"/>
    <mergeCell ref="B48:B58"/>
    <mergeCell ref="C48:Q48"/>
    <mergeCell ref="C49:G49"/>
    <mergeCell ref="H49:K49"/>
    <mergeCell ref="L49:O49"/>
    <mergeCell ref="C52:E52"/>
    <mergeCell ref="C53:E53"/>
    <mergeCell ref="C50:E50"/>
    <mergeCell ref="C51:E51"/>
    <mergeCell ref="F52:G52"/>
    <mergeCell ref="H52:J52"/>
    <mergeCell ref="L52:N52"/>
    <mergeCell ref="H51:J51"/>
    <mergeCell ref="L51:N51"/>
    <mergeCell ref="C55:O55"/>
    <mergeCell ref="C56:O56"/>
    <mergeCell ref="C67:Q69"/>
    <mergeCell ref="P61:Q61"/>
    <mergeCell ref="F62:I62"/>
    <mergeCell ref="J62:K62"/>
    <mergeCell ref="B35:B44"/>
    <mergeCell ref="C35:Q35"/>
    <mergeCell ref="C36:O36"/>
    <mergeCell ref="C37:O37"/>
    <mergeCell ref="C38:O38"/>
    <mergeCell ref="C39:O39"/>
    <mergeCell ref="C40:O40"/>
    <mergeCell ref="C41:O41"/>
    <mergeCell ref="C44:O44"/>
    <mergeCell ref="F51:G51"/>
    <mergeCell ref="C46:O46"/>
    <mergeCell ref="C47:O47"/>
    <mergeCell ref="F50:G50"/>
    <mergeCell ref="H50:J50"/>
    <mergeCell ref="L50:N50"/>
    <mergeCell ref="D28:G28"/>
    <mergeCell ref="C33:O33"/>
    <mergeCell ref="C34:O34"/>
    <mergeCell ref="C42:O42"/>
    <mergeCell ref="C43:O43"/>
    <mergeCell ref="D29:G29"/>
    <mergeCell ref="K29:M29"/>
  </mergeCells>
  <printOptions horizontalCentered="1"/>
  <pageMargins left="0.39370078740157499" right="0.23622047244094499" top="0.23622047244094499" bottom="0.17" header="0.196850393700787" footer="0.17"/>
  <pageSetup paperSize="9" scale="83" orientation="portrait" verticalDpi="300"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A50021"/>
  </sheetPr>
  <dimension ref="A1:R83"/>
  <sheetViews>
    <sheetView topLeftCell="B1" zoomScale="80" zoomScaleNormal="80" workbookViewId="0">
      <selection activeCell="C63" sqref="C63:O63"/>
    </sheetView>
  </sheetViews>
  <sheetFormatPr defaultColWidth="0" defaultRowHeight="15.65" customHeight="1" zeroHeight="1"/>
  <cols>
    <col min="1" max="1" width="0.54296875" hidden="1" customWidth="1" collapsed="1"/>
    <col min="2" max="2" width="4.6328125" style="15" customWidth="1" collapsed="1"/>
    <col min="3" max="3" width="4.54296875" style="14" customWidth="1" collapsed="1"/>
    <col min="4" max="5" width="9.1796875" style="14" customWidth="1" collapsed="1"/>
    <col min="6" max="6" width="3.81640625" style="14" customWidth="1" collapsed="1"/>
    <col min="7" max="7" width="4.1796875" style="14" customWidth="1" collapsed="1"/>
    <col min="8" max="8" width="4" style="14" customWidth="1" collapsed="1"/>
    <col min="9" max="9" width="11.54296875" style="14" customWidth="1" collapsed="1"/>
    <col min="10" max="10" width="6.81640625" style="14" customWidth="1" collapsed="1"/>
    <col min="11" max="11" width="10.1796875" style="14" customWidth="1" collapsed="1"/>
    <col min="12" max="12" width="13.453125" style="14" customWidth="1" collapsed="1"/>
    <col min="13" max="13" width="9.453125" style="14" customWidth="1" collapsed="1"/>
    <col min="14" max="14" width="5.1796875" style="14" customWidth="1" collapsed="1"/>
    <col min="15" max="15" width="13.453125" style="14" customWidth="1" collapsed="1"/>
    <col min="16" max="16" width="5" style="16" customWidth="1" collapsed="1"/>
    <col min="17" max="17" width="31.90625" style="17" customWidth="1" collapsed="1"/>
    <col min="18" max="18" width="3.36328125" customWidth="1" collapsed="1"/>
    <col min="19" max="16384" width="9.1796875" hidden="1" collapsed="1"/>
  </cols>
  <sheetData>
    <row r="1" spans="2:17" s="20" customFormat="1" ht="18.5">
      <c r="B1" s="418" t="str">
        <f>'GA 55'!D8</f>
        <v>GOVT SR. SECONDARY SCHOOL, DILOD HATHI ATRU, BARAN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</row>
    <row r="2" spans="2:17" s="20" customFormat="1" ht="21" thickBot="1">
      <c r="B2" s="419" t="s">
        <v>193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</row>
    <row r="3" spans="2:17" s="20" customFormat="1" ht="15.5">
      <c r="B3" s="36">
        <v>1</v>
      </c>
      <c r="C3" s="420" t="s">
        <v>10</v>
      </c>
      <c r="D3" s="421"/>
      <c r="E3" s="422" t="str">
        <f>'GA 55'!D10</f>
        <v>CHANDRA PRAKASH JAIN</v>
      </c>
      <c r="F3" s="422"/>
      <c r="G3" s="422"/>
      <c r="H3" s="422"/>
      <c r="I3" s="422"/>
      <c r="J3" s="422"/>
      <c r="K3" s="37" t="s">
        <v>29</v>
      </c>
      <c r="L3" s="423" t="str">
        <f>'GA 55'!O10</f>
        <v>PRINCIPAL</v>
      </c>
      <c r="M3" s="423"/>
      <c r="N3" s="423"/>
      <c r="O3" s="38" t="s">
        <v>28</v>
      </c>
      <c r="P3" s="424" t="str">
        <f>IF('GA 55'!V10="","",'GA 55'!V10)</f>
        <v>AABBN5566H</v>
      </c>
      <c r="Q3" s="425"/>
    </row>
    <row r="4" spans="2:17" s="20" customFormat="1" ht="15.5">
      <c r="B4" s="28">
        <v>2</v>
      </c>
      <c r="C4" s="413" t="s">
        <v>242</v>
      </c>
      <c r="D4" s="413"/>
      <c r="E4" s="387"/>
      <c r="F4" s="387"/>
      <c r="G4" s="387"/>
      <c r="H4" s="387"/>
      <c r="I4" s="387"/>
      <c r="J4" s="387"/>
      <c r="K4" s="413"/>
      <c r="L4" s="387"/>
      <c r="M4" s="387"/>
      <c r="N4" s="387"/>
      <c r="O4" s="413"/>
      <c r="P4" s="86" t="s">
        <v>11</v>
      </c>
      <c r="Q4" s="29">
        <f>IF('GA 55'!AB2="GPF",'GA 55'!N34,('GA 55'!N34+'GA 55'!O34))</f>
        <v>1417561</v>
      </c>
    </row>
    <row r="5" spans="2:17" s="20" customFormat="1" ht="15.5">
      <c r="B5" s="28">
        <v>3</v>
      </c>
      <c r="C5" s="387" t="s">
        <v>117</v>
      </c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86" t="s">
        <v>11</v>
      </c>
      <c r="Q5" s="30">
        <v>0</v>
      </c>
    </row>
    <row r="6" spans="2:17" s="20" customFormat="1" ht="15.5">
      <c r="B6" s="28">
        <v>4</v>
      </c>
      <c r="C6" s="398" t="s">
        <v>30</v>
      </c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86" t="s">
        <v>11</v>
      </c>
      <c r="Q6" s="30">
        <f>Q4-Q5</f>
        <v>1417561</v>
      </c>
    </row>
    <row r="7" spans="2:17" s="20" customFormat="1" ht="15.5">
      <c r="B7" s="388">
        <v>5</v>
      </c>
      <c r="C7" s="414" t="s">
        <v>72</v>
      </c>
      <c r="D7" s="415"/>
      <c r="E7" s="415"/>
      <c r="F7" s="415"/>
      <c r="G7" s="415"/>
      <c r="H7" s="415"/>
      <c r="I7" s="415"/>
      <c r="J7" s="415"/>
      <c r="K7" s="415"/>
      <c r="L7" s="415"/>
      <c r="M7" s="416">
        <f>'Other Deduction'!B4</f>
        <v>0</v>
      </c>
      <c r="N7" s="416"/>
      <c r="O7" s="416"/>
      <c r="P7" s="402"/>
      <c r="Q7" s="403"/>
    </row>
    <row r="8" spans="2:17" s="20" customFormat="1" ht="15.5">
      <c r="B8" s="389"/>
      <c r="C8" s="414" t="s">
        <v>73</v>
      </c>
      <c r="D8" s="415"/>
      <c r="E8" s="415"/>
      <c r="F8" s="415"/>
      <c r="G8" s="415"/>
      <c r="H8" s="415"/>
      <c r="I8" s="415"/>
      <c r="J8" s="415"/>
      <c r="K8" s="415"/>
      <c r="L8" s="415"/>
      <c r="M8" s="416">
        <f>'Other Deduction'!B5</f>
        <v>0</v>
      </c>
      <c r="N8" s="416"/>
      <c r="O8" s="416"/>
      <c r="P8" s="406"/>
      <c r="Q8" s="407"/>
    </row>
    <row r="9" spans="2:17" s="20" customFormat="1" ht="15.5">
      <c r="B9" s="390"/>
      <c r="C9" s="414" t="s">
        <v>179</v>
      </c>
      <c r="D9" s="415"/>
      <c r="E9" s="415"/>
      <c r="F9" s="415"/>
      <c r="G9" s="415"/>
      <c r="H9" s="415"/>
      <c r="I9" s="415"/>
      <c r="J9" s="415"/>
      <c r="K9" s="415"/>
      <c r="L9" s="415"/>
      <c r="M9" s="416">
        <v>0</v>
      </c>
      <c r="N9" s="416"/>
      <c r="O9" s="416"/>
      <c r="P9" s="86" t="s">
        <v>11</v>
      </c>
      <c r="Q9" s="30">
        <v>0</v>
      </c>
    </row>
    <row r="10" spans="2:17" s="20" customFormat="1" ht="15.5">
      <c r="B10" s="28">
        <v>6</v>
      </c>
      <c r="C10" s="417" t="s">
        <v>12</v>
      </c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86" t="s">
        <v>11</v>
      </c>
      <c r="Q10" s="30">
        <f>Q6-Q9</f>
        <v>1417561</v>
      </c>
    </row>
    <row r="11" spans="2:17" s="20" customFormat="1" ht="15.5">
      <c r="B11" s="439">
        <v>7</v>
      </c>
      <c r="C11" s="387" t="s">
        <v>31</v>
      </c>
      <c r="D11" s="387"/>
      <c r="E11" s="387"/>
      <c r="F11" s="387"/>
      <c r="G11" s="387"/>
      <c r="H11" s="387"/>
      <c r="I11" s="387"/>
      <c r="J11" s="387"/>
      <c r="K11" s="417" t="s">
        <v>32</v>
      </c>
      <c r="L11" s="417"/>
      <c r="M11" s="416">
        <f>'Other Deduction'!B6</f>
        <v>0</v>
      </c>
      <c r="N11" s="416"/>
      <c r="O11" s="416"/>
      <c r="P11" s="426"/>
      <c r="Q11" s="427"/>
    </row>
    <row r="12" spans="2:17" s="20" customFormat="1" ht="15.5">
      <c r="B12" s="439"/>
      <c r="C12" s="428" t="s">
        <v>33</v>
      </c>
      <c r="D12" s="429"/>
      <c r="E12" s="432" t="s">
        <v>87</v>
      </c>
      <c r="F12" s="433"/>
      <c r="G12" s="434"/>
      <c r="H12" s="435" t="s">
        <v>13</v>
      </c>
      <c r="I12" s="435"/>
      <c r="J12" s="435"/>
      <c r="K12" s="417" t="s">
        <v>34</v>
      </c>
      <c r="L12" s="417"/>
      <c r="M12" s="417" t="s">
        <v>64</v>
      </c>
      <c r="N12" s="417"/>
      <c r="O12" s="417"/>
      <c r="P12" s="426"/>
      <c r="Q12" s="427"/>
    </row>
    <row r="13" spans="2:17" s="20" customFormat="1" ht="15.5">
      <c r="B13" s="439"/>
      <c r="C13" s="430"/>
      <c r="D13" s="431"/>
      <c r="E13" s="436">
        <f>ROUND(M11*0.3,0)</f>
        <v>0</v>
      </c>
      <c r="F13" s="437"/>
      <c r="G13" s="438"/>
      <c r="H13" s="416">
        <v>0</v>
      </c>
      <c r="I13" s="416"/>
      <c r="J13" s="416"/>
      <c r="K13" s="416">
        <f>'Other Deduction'!B7</f>
        <v>0</v>
      </c>
      <c r="L13" s="416"/>
      <c r="M13" s="416">
        <f>E13+H13+K13</f>
        <v>0</v>
      </c>
      <c r="N13" s="416"/>
      <c r="O13" s="416"/>
      <c r="P13" s="426"/>
      <c r="Q13" s="427"/>
    </row>
    <row r="14" spans="2:17" s="20" customFormat="1" ht="15.5">
      <c r="B14" s="28"/>
      <c r="C14" s="417" t="s">
        <v>35</v>
      </c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86" t="s">
        <v>11</v>
      </c>
      <c r="Q14" s="30">
        <f>E13</f>
        <v>0</v>
      </c>
    </row>
    <row r="15" spans="2:17" s="20" customFormat="1" ht="15.5">
      <c r="B15" s="28">
        <v>8</v>
      </c>
      <c r="C15" s="417" t="s">
        <v>65</v>
      </c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86" t="s">
        <v>11</v>
      </c>
      <c r="Q15" s="30">
        <f>Q10+Q14</f>
        <v>1417561</v>
      </c>
    </row>
    <row r="16" spans="2:17" s="20" customFormat="1" ht="15.5">
      <c r="B16" s="28">
        <v>9</v>
      </c>
      <c r="C16" s="387" t="s">
        <v>27</v>
      </c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86" t="s">
        <v>11</v>
      </c>
      <c r="Q16" s="30">
        <f>'Other Deduction'!E3+'Other Deduction'!E4</f>
        <v>0</v>
      </c>
    </row>
    <row r="17" spans="2:17" s="20" customFormat="1" ht="15.5">
      <c r="B17" s="28">
        <v>10</v>
      </c>
      <c r="C17" s="387" t="s">
        <v>36</v>
      </c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86" t="s">
        <v>11</v>
      </c>
      <c r="Q17" s="29">
        <f>Q15+Q16</f>
        <v>1417561</v>
      </c>
    </row>
    <row r="18" spans="2:17" s="20" customFormat="1" ht="15.5">
      <c r="B18" s="388">
        <v>11</v>
      </c>
      <c r="C18" s="391" t="s">
        <v>118</v>
      </c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2"/>
    </row>
    <row r="19" spans="2:17" s="20" customFormat="1" ht="15.5">
      <c r="B19" s="389"/>
      <c r="C19" s="399" t="s">
        <v>103</v>
      </c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400"/>
    </row>
    <row r="20" spans="2:17" s="20" customFormat="1" ht="15.5">
      <c r="B20" s="389"/>
      <c r="C20" s="8" t="s">
        <v>37</v>
      </c>
      <c r="D20" s="387" t="s">
        <v>74</v>
      </c>
      <c r="E20" s="387"/>
      <c r="F20" s="387"/>
      <c r="G20" s="387"/>
      <c r="H20" s="86" t="s">
        <v>11</v>
      </c>
      <c r="I20" s="18">
        <f>'GA 55'!Q34+'GA 55'!R34</f>
        <v>36000</v>
      </c>
      <c r="J20" s="8" t="s">
        <v>38</v>
      </c>
      <c r="K20" s="401" t="s">
        <v>111</v>
      </c>
      <c r="L20" s="401"/>
      <c r="M20" s="401"/>
      <c r="N20" s="86" t="s">
        <v>11</v>
      </c>
      <c r="O20" s="65">
        <f>IF('GA 55'!AB2="NPS",'GA 55'!O34,0)-Q33</f>
        <v>0</v>
      </c>
      <c r="P20" s="402"/>
      <c r="Q20" s="403"/>
    </row>
    <row r="21" spans="2:17" s="20" customFormat="1" ht="15.5">
      <c r="B21" s="389"/>
      <c r="C21" s="8" t="s">
        <v>39</v>
      </c>
      <c r="D21" s="387" t="s">
        <v>75</v>
      </c>
      <c r="E21" s="387"/>
      <c r="F21" s="387"/>
      <c r="G21" s="387"/>
      <c r="H21" s="86" t="s">
        <v>11</v>
      </c>
      <c r="I21" s="18">
        <f>'GA 55'!U34+'Other Deduction'!B10</f>
        <v>0</v>
      </c>
      <c r="J21" s="8" t="s">
        <v>40</v>
      </c>
      <c r="K21" s="408" t="s">
        <v>41</v>
      </c>
      <c r="L21" s="408"/>
      <c r="M21" s="408"/>
      <c r="N21" s="86" t="s">
        <v>11</v>
      </c>
      <c r="O21" s="18">
        <f>'Other Deduction'!E6</f>
        <v>0</v>
      </c>
      <c r="P21" s="404"/>
      <c r="Q21" s="405"/>
    </row>
    <row r="22" spans="2:17" s="20" customFormat="1" ht="15.5">
      <c r="B22" s="389"/>
      <c r="C22" s="8" t="s">
        <v>42</v>
      </c>
      <c r="D22" s="387" t="s">
        <v>76</v>
      </c>
      <c r="E22" s="387"/>
      <c r="F22" s="387"/>
      <c r="G22" s="387"/>
      <c r="H22" s="86" t="s">
        <v>11</v>
      </c>
      <c r="I22" s="18">
        <f>'Other Deduction'!B14</f>
        <v>0</v>
      </c>
      <c r="J22" s="8" t="s">
        <v>43</v>
      </c>
      <c r="K22" s="408" t="s">
        <v>17</v>
      </c>
      <c r="L22" s="408"/>
      <c r="M22" s="408"/>
      <c r="N22" s="86" t="s">
        <v>11</v>
      </c>
      <c r="O22" s="19">
        <f>'Other Deduction'!B15</f>
        <v>0</v>
      </c>
      <c r="P22" s="404"/>
      <c r="Q22" s="405"/>
    </row>
    <row r="23" spans="2:17" s="20" customFormat="1" ht="15.5">
      <c r="B23" s="389"/>
      <c r="C23" s="8" t="s">
        <v>44</v>
      </c>
      <c r="D23" s="387" t="s">
        <v>77</v>
      </c>
      <c r="E23" s="387"/>
      <c r="F23" s="387"/>
      <c r="G23" s="387"/>
      <c r="H23" s="86" t="s">
        <v>11</v>
      </c>
      <c r="I23" s="18">
        <f>'Other Deduction'!B16</f>
        <v>0</v>
      </c>
      <c r="J23" s="8" t="s">
        <v>45</v>
      </c>
      <c r="K23" s="408" t="s">
        <v>104</v>
      </c>
      <c r="L23" s="408"/>
      <c r="M23" s="408"/>
      <c r="N23" s="86" t="s">
        <v>11</v>
      </c>
      <c r="O23" s="19">
        <f>'Other Deduction'!B12</f>
        <v>0</v>
      </c>
      <c r="P23" s="404"/>
      <c r="Q23" s="405"/>
    </row>
    <row r="24" spans="2:17" s="20" customFormat="1" ht="15.5">
      <c r="B24" s="389"/>
      <c r="C24" s="8" t="s">
        <v>46</v>
      </c>
      <c r="D24" s="387" t="s">
        <v>78</v>
      </c>
      <c r="E24" s="387"/>
      <c r="F24" s="387"/>
      <c r="G24" s="387"/>
      <c r="H24" s="86" t="s">
        <v>11</v>
      </c>
      <c r="I24" s="18">
        <f>'Other Deduction'!B17</f>
        <v>0</v>
      </c>
      <c r="J24" s="8" t="s">
        <v>47</v>
      </c>
      <c r="K24" s="408" t="s">
        <v>107</v>
      </c>
      <c r="L24" s="408"/>
      <c r="M24" s="408"/>
      <c r="N24" s="86" t="s">
        <v>11</v>
      </c>
      <c r="O24" s="18">
        <f>'Other Deduction'!E15</f>
        <v>0</v>
      </c>
      <c r="P24" s="404"/>
      <c r="Q24" s="405"/>
    </row>
    <row r="25" spans="2:17" s="20" customFormat="1" ht="15.5">
      <c r="B25" s="389"/>
      <c r="C25" s="8" t="s">
        <v>48</v>
      </c>
      <c r="D25" s="387" t="s">
        <v>79</v>
      </c>
      <c r="E25" s="387"/>
      <c r="F25" s="387"/>
      <c r="G25" s="387"/>
      <c r="H25" s="86" t="s">
        <v>11</v>
      </c>
      <c r="I25" s="18">
        <f>IF('GA 55'!AB2="GPF",'GA 55'!O34,0)</f>
        <v>106070</v>
      </c>
      <c r="J25" s="8" t="s">
        <v>49</v>
      </c>
      <c r="K25" s="408" t="s">
        <v>106</v>
      </c>
      <c r="L25" s="408"/>
      <c r="M25" s="408"/>
      <c r="N25" s="86" t="s">
        <v>11</v>
      </c>
      <c r="O25" s="18">
        <f>'Other Deduction'!E16</f>
        <v>0</v>
      </c>
      <c r="P25" s="404"/>
      <c r="Q25" s="405"/>
    </row>
    <row r="26" spans="2:17" s="20" customFormat="1" ht="15.5">
      <c r="B26" s="389"/>
      <c r="C26" s="8" t="s">
        <v>50</v>
      </c>
      <c r="D26" s="414" t="s">
        <v>113</v>
      </c>
      <c r="E26" s="415"/>
      <c r="F26" s="415"/>
      <c r="G26" s="446"/>
      <c r="H26" s="86" t="s">
        <v>11</v>
      </c>
      <c r="I26" s="19">
        <f>IF(OR('GA 55'!V14=0,'GA 55'!V14=""),0,220)</f>
        <v>220</v>
      </c>
      <c r="J26" s="8" t="s">
        <v>51</v>
      </c>
      <c r="K26" s="409" t="s">
        <v>105</v>
      </c>
      <c r="L26" s="409"/>
      <c r="M26" s="409"/>
      <c r="N26" s="86" t="s">
        <v>11</v>
      </c>
      <c r="O26" s="18">
        <f>'Other Deduction'!B11</f>
        <v>0</v>
      </c>
      <c r="P26" s="404"/>
      <c r="Q26" s="405"/>
    </row>
    <row r="27" spans="2:17" s="20" customFormat="1" ht="15.5">
      <c r="B27" s="389"/>
      <c r="C27" s="8" t="s">
        <v>52</v>
      </c>
      <c r="D27" s="387" t="s">
        <v>9</v>
      </c>
      <c r="E27" s="387"/>
      <c r="F27" s="387"/>
      <c r="G27" s="387"/>
      <c r="H27" s="86" t="s">
        <v>11</v>
      </c>
      <c r="I27" s="19">
        <f>'Other Deduction'!B13</f>
        <v>0</v>
      </c>
      <c r="J27" s="8" t="s">
        <v>53</v>
      </c>
      <c r="K27" s="409" t="s">
        <v>146</v>
      </c>
      <c r="L27" s="409"/>
      <c r="M27" s="409"/>
      <c r="N27" s="86" t="s">
        <v>11</v>
      </c>
      <c r="O27" s="18">
        <f>'Other Deduction'!E5</f>
        <v>0</v>
      </c>
      <c r="P27" s="404"/>
      <c r="Q27" s="405"/>
    </row>
    <row r="28" spans="2:17" s="20" customFormat="1" ht="15.5">
      <c r="B28" s="389"/>
      <c r="C28" s="8" t="s">
        <v>54</v>
      </c>
      <c r="D28" s="387" t="s">
        <v>88</v>
      </c>
      <c r="E28" s="387"/>
      <c r="F28" s="387"/>
      <c r="G28" s="387"/>
      <c r="H28" s="86" t="s">
        <v>11</v>
      </c>
      <c r="I28" s="18">
        <f>'GA 55'!W34+'Other Deduction'!B8</f>
        <v>0</v>
      </c>
      <c r="J28" s="8" t="s">
        <v>152</v>
      </c>
      <c r="K28" s="409" t="s">
        <v>153</v>
      </c>
      <c r="L28" s="409"/>
      <c r="M28" s="409"/>
      <c r="N28" s="86" t="s">
        <v>11</v>
      </c>
      <c r="O28" s="18">
        <f>'Other Deduction'!B18</f>
        <v>0</v>
      </c>
      <c r="P28" s="404"/>
      <c r="Q28" s="405"/>
    </row>
    <row r="29" spans="2:17" s="20" customFormat="1" ht="15.5">
      <c r="B29" s="389"/>
      <c r="C29" s="8" t="s">
        <v>212</v>
      </c>
      <c r="D29" s="447" t="s">
        <v>194</v>
      </c>
      <c r="E29" s="448"/>
      <c r="F29" s="448"/>
      <c r="G29" s="449"/>
      <c r="H29" s="115" t="s">
        <v>11</v>
      </c>
      <c r="I29" s="18">
        <f>IF('GA 55'!AB2="Yes",'GA 55'!Z34,0)</f>
        <v>0</v>
      </c>
      <c r="J29" s="8"/>
      <c r="K29" s="450"/>
      <c r="L29" s="451"/>
      <c r="M29" s="452"/>
      <c r="N29" s="115" t="s">
        <v>11</v>
      </c>
      <c r="O29" s="18"/>
      <c r="P29" s="404"/>
      <c r="Q29" s="405"/>
    </row>
    <row r="30" spans="2:17" s="20" customFormat="1" ht="15.5">
      <c r="B30" s="389"/>
      <c r="C30" s="410" t="s">
        <v>154</v>
      </c>
      <c r="D30" s="411"/>
      <c r="E30" s="411"/>
      <c r="F30" s="411"/>
      <c r="G30" s="411"/>
      <c r="H30" s="411"/>
      <c r="I30" s="411"/>
      <c r="J30" s="411"/>
      <c r="K30" s="411"/>
      <c r="L30" s="411"/>
      <c r="M30" s="412"/>
      <c r="N30" s="86" t="s">
        <v>11</v>
      </c>
      <c r="O30" s="21">
        <f>SUM(I20:I29)+SUM(O20:O29)</f>
        <v>142290</v>
      </c>
      <c r="P30" s="406"/>
      <c r="Q30" s="407"/>
    </row>
    <row r="31" spans="2:17" s="20" customFormat="1" ht="15.5">
      <c r="B31" s="389"/>
      <c r="C31" s="398" t="s">
        <v>102</v>
      </c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86" t="s">
        <v>11</v>
      </c>
      <c r="Q31" s="29">
        <v>0</v>
      </c>
    </row>
    <row r="32" spans="2:17" s="20" customFormat="1" ht="15.5">
      <c r="B32" s="389"/>
      <c r="C32" s="440" t="s">
        <v>121</v>
      </c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2"/>
      <c r="P32" s="86"/>
      <c r="Q32" s="64">
        <f>IF('GA 55'!AB2="NPS",'GA 55'!O34,0)</f>
        <v>0</v>
      </c>
    </row>
    <row r="33" spans="2:17" s="20" customFormat="1" ht="15.5">
      <c r="B33" s="389"/>
      <c r="C33" s="443" t="s">
        <v>120</v>
      </c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5"/>
      <c r="P33" s="86" t="s">
        <v>11</v>
      </c>
      <c r="Q33" s="30">
        <v>0</v>
      </c>
    </row>
    <row r="34" spans="2:17" s="20" customFormat="1" ht="15.5">
      <c r="B34" s="390"/>
      <c r="C34" s="398" t="s">
        <v>110</v>
      </c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86" t="s">
        <v>11</v>
      </c>
      <c r="Q34" s="29">
        <f>SUM(Q31:Q33)</f>
        <v>0</v>
      </c>
    </row>
    <row r="35" spans="2:17" s="20" customFormat="1" ht="15.5">
      <c r="B35" s="388">
        <v>12</v>
      </c>
      <c r="C35" s="391" t="s">
        <v>119</v>
      </c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2"/>
    </row>
    <row r="36" spans="2:17" s="20" customFormat="1" ht="15.5">
      <c r="B36" s="389"/>
      <c r="C36" s="453" t="s">
        <v>239</v>
      </c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5"/>
      <c r="P36" s="86" t="s">
        <v>11</v>
      </c>
      <c r="Q36" s="30">
        <f>'Other Deduction'!E8</f>
        <v>0</v>
      </c>
    </row>
    <row r="37" spans="2:17" s="20" customFormat="1" ht="15.5">
      <c r="B37" s="389"/>
      <c r="C37" s="387" t="s">
        <v>174</v>
      </c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86" t="s">
        <v>11</v>
      </c>
      <c r="Q37" s="30">
        <f>'Other Deduction'!E9</f>
        <v>0</v>
      </c>
    </row>
    <row r="38" spans="2:17" s="20" customFormat="1" ht="15.5">
      <c r="B38" s="389"/>
      <c r="C38" s="387" t="s">
        <v>182</v>
      </c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86" t="s">
        <v>11</v>
      </c>
      <c r="Q38" s="30">
        <f>'Other Deduction'!E10</f>
        <v>0</v>
      </c>
    </row>
    <row r="39" spans="2:17" s="20" customFormat="1" ht="15.5">
      <c r="B39" s="389"/>
      <c r="C39" s="387" t="s">
        <v>137</v>
      </c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86" t="s">
        <v>11</v>
      </c>
      <c r="Q39" s="30">
        <f>'Other Deduction'!E11</f>
        <v>0</v>
      </c>
    </row>
    <row r="40" spans="2:17" s="20" customFormat="1" ht="15.5">
      <c r="B40" s="389"/>
      <c r="C40" s="387" t="s">
        <v>138</v>
      </c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86" t="s">
        <v>11</v>
      </c>
      <c r="Q40" s="30">
        <v>0</v>
      </c>
    </row>
    <row r="41" spans="2:17" s="20" customFormat="1" ht="15.5">
      <c r="B41" s="389"/>
      <c r="C41" s="453" t="s">
        <v>139</v>
      </c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5"/>
      <c r="P41" s="86" t="s">
        <v>11</v>
      </c>
      <c r="Q41" s="30">
        <f>'Other Deduction'!E13</f>
        <v>0</v>
      </c>
    </row>
    <row r="42" spans="2:17" s="20" customFormat="1" ht="15.5">
      <c r="B42" s="389"/>
      <c r="C42" s="414" t="s">
        <v>176</v>
      </c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46"/>
      <c r="P42" s="86" t="s">
        <v>11</v>
      </c>
      <c r="Q42" s="30">
        <f>IF('GA 55'!P5="Yes",IF('Other Deduction'!E3&lt;50001,'Other Deduction'!E3,50000),IF('Other Deduction'!E3&lt;10001,'Other Deduction'!E3,10000))</f>
        <v>0</v>
      </c>
    </row>
    <row r="43" spans="2:17" s="20" customFormat="1" ht="15.5">
      <c r="B43" s="389"/>
      <c r="C43" s="414" t="s">
        <v>108</v>
      </c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46"/>
      <c r="P43" s="86" t="s">
        <v>11</v>
      </c>
      <c r="Q43" s="30">
        <f>'Other Deduction'!E14</f>
        <v>0</v>
      </c>
    </row>
    <row r="44" spans="2:17" s="20" customFormat="1" ht="15.5">
      <c r="B44" s="390"/>
      <c r="C44" s="398" t="s">
        <v>55</v>
      </c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86" t="s">
        <v>11</v>
      </c>
      <c r="Q44" s="31">
        <v>0</v>
      </c>
    </row>
    <row r="45" spans="2:17" s="20" customFormat="1" ht="15.5">
      <c r="B45" s="28">
        <v>13</v>
      </c>
      <c r="C45" s="391" t="s">
        <v>115</v>
      </c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86" t="s">
        <v>11</v>
      </c>
      <c r="Q45" s="30">
        <f>Q34+Q44</f>
        <v>0</v>
      </c>
    </row>
    <row r="46" spans="2:17" s="20" customFormat="1" ht="15.5">
      <c r="B46" s="28">
        <v>14</v>
      </c>
      <c r="C46" s="387" t="s">
        <v>66</v>
      </c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86" t="s">
        <v>11</v>
      </c>
      <c r="Q46" s="30">
        <f>(Q17-Q45)</f>
        <v>1417561</v>
      </c>
    </row>
    <row r="47" spans="2:17" s="20" customFormat="1" ht="15.5">
      <c r="B47" s="28">
        <v>15</v>
      </c>
      <c r="C47" s="391" t="s">
        <v>156</v>
      </c>
      <c r="D47" s="391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86" t="s">
        <v>11</v>
      </c>
      <c r="Q47" s="29">
        <f>ROUND(Q46,-1)</f>
        <v>1417560</v>
      </c>
    </row>
    <row r="48" spans="2:17" s="20" customFormat="1" ht="15.5">
      <c r="B48" s="388">
        <v>16</v>
      </c>
      <c r="C48" s="387" t="s">
        <v>56</v>
      </c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477"/>
    </row>
    <row r="49" spans="2:17" s="20" customFormat="1" ht="15.5">
      <c r="B49" s="389"/>
      <c r="C49" s="478" t="s">
        <v>82</v>
      </c>
      <c r="D49" s="478"/>
      <c r="E49" s="478"/>
      <c r="F49" s="478"/>
      <c r="G49" s="478"/>
      <c r="H49" s="478" t="s">
        <v>97</v>
      </c>
      <c r="I49" s="478"/>
      <c r="J49" s="478"/>
      <c r="K49" s="478"/>
      <c r="L49" s="479" t="s">
        <v>114</v>
      </c>
      <c r="M49" s="480"/>
      <c r="N49" s="480"/>
      <c r="O49" s="481"/>
      <c r="P49" s="9"/>
      <c r="Q49" s="32"/>
    </row>
    <row r="50" spans="2:17" s="20" customFormat="1" ht="15.5">
      <c r="B50" s="389"/>
      <c r="C50" s="393" t="s">
        <v>183</v>
      </c>
      <c r="D50" s="394"/>
      <c r="E50" s="395"/>
      <c r="F50" s="397" t="s">
        <v>57</v>
      </c>
      <c r="G50" s="397"/>
      <c r="H50" s="459" t="s">
        <v>98</v>
      </c>
      <c r="I50" s="460"/>
      <c r="J50" s="461"/>
      <c r="K50" s="89" t="s">
        <v>57</v>
      </c>
      <c r="L50" s="459" t="s">
        <v>98</v>
      </c>
      <c r="M50" s="460"/>
      <c r="N50" s="461"/>
      <c r="O50" s="93" t="s">
        <v>57</v>
      </c>
      <c r="P50" s="86" t="s">
        <v>11</v>
      </c>
      <c r="Q50" s="33">
        <v>0</v>
      </c>
    </row>
    <row r="51" spans="2:17" s="20" customFormat="1" ht="15.5">
      <c r="B51" s="389"/>
      <c r="C51" s="393" t="s">
        <v>58</v>
      </c>
      <c r="D51" s="394"/>
      <c r="E51" s="395"/>
      <c r="F51" s="396">
        <v>0.05</v>
      </c>
      <c r="G51" s="397"/>
      <c r="H51" s="393" t="s">
        <v>58</v>
      </c>
      <c r="I51" s="394"/>
      <c r="J51" s="395"/>
      <c r="K51" s="88">
        <v>0.05</v>
      </c>
      <c r="L51" s="459" t="s">
        <v>84</v>
      </c>
      <c r="M51" s="460"/>
      <c r="N51" s="461"/>
      <c r="O51" s="92">
        <v>0.05</v>
      </c>
      <c r="P51" s="86" t="s">
        <v>11</v>
      </c>
      <c r="Q51" s="33">
        <f>ROUND(IF('GA 55'!P5="No",IF(Q47&lt;250001,0,IF(Q47&gt;500000,12500,((Q47-250000)*0.05))),IF(Q47&lt;300001,0,IF(Q47&gt;500000,10000,((Q47-300000)*0.05)))),0)</f>
        <v>12500</v>
      </c>
    </row>
    <row r="52" spans="2:17" s="20" customFormat="1" ht="15.5">
      <c r="B52" s="389"/>
      <c r="C52" s="393" t="s">
        <v>184</v>
      </c>
      <c r="D52" s="394"/>
      <c r="E52" s="395"/>
      <c r="F52" s="396">
        <v>0.1</v>
      </c>
      <c r="G52" s="397"/>
      <c r="H52" s="393" t="s">
        <v>184</v>
      </c>
      <c r="I52" s="394"/>
      <c r="J52" s="395"/>
      <c r="K52" s="88">
        <v>0.1</v>
      </c>
      <c r="L52" s="393" t="s">
        <v>184</v>
      </c>
      <c r="M52" s="394"/>
      <c r="N52" s="395"/>
      <c r="O52" s="91">
        <v>0.1</v>
      </c>
      <c r="P52" s="86" t="s">
        <v>11</v>
      </c>
      <c r="Q52" s="33">
        <f>IF(Q47&lt;500001,0,IF(Q47&gt;750000,25000,((Q47-500000)*0.1)))</f>
        <v>25000</v>
      </c>
    </row>
    <row r="53" spans="2:17" s="20" customFormat="1" ht="15.5">
      <c r="B53" s="389"/>
      <c r="C53" s="393" t="s">
        <v>185</v>
      </c>
      <c r="D53" s="394"/>
      <c r="E53" s="395"/>
      <c r="F53" s="396">
        <v>0.15</v>
      </c>
      <c r="G53" s="397"/>
      <c r="H53" s="393" t="s">
        <v>185</v>
      </c>
      <c r="I53" s="394"/>
      <c r="J53" s="395"/>
      <c r="K53" s="88">
        <v>0.15</v>
      </c>
      <c r="L53" s="393" t="s">
        <v>185</v>
      </c>
      <c r="M53" s="394"/>
      <c r="N53" s="395"/>
      <c r="O53" s="91">
        <v>0.15</v>
      </c>
      <c r="P53" s="90" t="s">
        <v>11</v>
      </c>
      <c r="Q53" s="33">
        <f>IF(Q47&lt;750001,0,IF(Q47&gt;1000000,37500,((Q47-750000)*0.15)))</f>
        <v>37500</v>
      </c>
    </row>
    <row r="54" spans="2:17" s="20" customFormat="1" ht="15.5">
      <c r="B54" s="389"/>
      <c r="C54" s="393" t="s">
        <v>186</v>
      </c>
      <c r="D54" s="394"/>
      <c r="E54" s="395"/>
      <c r="F54" s="396">
        <v>0.2</v>
      </c>
      <c r="G54" s="397"/>
      <c r="H54" s="393" t="s">
        <v>186</v>
      </c>
      <c r="I54" s="394"/>
      <c r="J54" s="395"/>
      <c r="K54" s="88">
        <v>0.2</v>
      </c>
      <c r="L54" s="393" t="s">
        <v>186</v>
      </c>
      <c r="M54" s="394"/>
      <c r="N54" s="395"/>
      <c r="O54" s="91">
        <v>0.2</v>
      </c>
      <c r="P54" s="90" t="s">
        <v>11</v>
      </c>
      <c r="Q54" s="33">
        <f>IF(Q47&lt;1000001,0,IF(Q47&gt;1250000,50000,((Q47-1000000)*0.2)))</f>
        <v>50000</v>
      </c>
    </row>
    <row r="55" spans="2:17" s="20" customFormat="1" ht="15.5">
      <c r="B55" s="389"/>
      <c r="C55" s="393" t="s">
        <v>187</v>
      </c>
      <c r="D55" s="394"/>
      <c r="E55" s="395"/>
      <c r="F55" s="396">
        <v>0.25</v>
      </c>
      <c r="G55" s="397"/>
      <c r="H55" s="393" t="s">
        <v>187</v>
      </c>
      <c r="I55" s="394"/>
      <c r="J55" s="395"/>
      <c r="K55" s="88">
        <v>0.25</v>
      </c>
      <c r="L55" s="393" t="s">
        <v>187</v>
      </c>
      <c r="M55" s="394"/>
      <c r="N55" s="395"/>
      <c r="O55" s="91">
        <v>0.25</v>
      </c>
      <c r="P55" s="90" t="s">
        <v>11</v>
      </c>
      <c r="Q55" s="33">
        <f>IF(Q47&lt;1250001,0,IF(Q47&gt;1500000,62500,((Q47-1250000)*0.25)))</f>
        <v>41890</v>
      </c>
    </row>
    <row r="56" spans="2:17" s="20" customFormat="1" ht="15.5">
      <c r="B56" s="389"/>
      <c r="C56" s="456" t="s">
        <v>188</v>
      </c>
      <c r="D56" s="457"/>
      <c r="E56" s="458"/>
      <c r="F56" s="396">
        <v>0.3</v>
      </c>
      <c r="G56" s="397"/>
      <c r="H56" s="456" t="s">
        <v>188</v>
      </c>
      <c r="I56" s="457"/>
      <c r="J56" s="458"/>
      <c r="K56" s="88">
        <v>0.3</v>
      </c>
      <c r="L56" s="456" t="s">
        <v>188</v>
      </c>
      <c r="M56" s="457"/>
      <c r="N56" s="458"/>
      <c r="O56" s="91">
        <v>0.3</v>
      </c>
      <c r="P56" s="86" t="s">
        <v>11</v>
      </c>
      <c r="Q56" s="33">
        <f>IF(Q47&lt;1500001,0,((Q47-1500000)*0.3))</f>
        <v>0</v>
      </c>
    </row>
    <row r="57" spans="2:17" s="20" customFormat="1" ht="15.5">
      <c r="B57" s="389"/>
      <c r="C57" s="469" t="s">
        <v>67</v>
      </c>
      <c r="D57" s="470"/>
      <c r="E57" s="470"/>
      <c r="F57" s="470"/>
      <c r="G57" s="470"/>
      <c r="H57" s="470"/>
      <c r="I57" s="470"/>
      <c r="J57" s="470"/>
      <c r="K57" s="470"/>
      <c r="L57" s="470"/>
      <c r="M57" s="470"/>
      <c r="N57" s="470"/>
      <c r="O57" s="471"/>
      <c r="P57" s="86" t="s">
        <v>11</v>
      </c>
      <c r="Q57" s="29">
        <f>SUM(Q50:Q56)</f>
        <v>166890</v>
      </c>
    </row>
    <row r="58" spans="2:17" s="20" customFormat="1" ht="15.5">
      <c r="B58" s="389"/>
      <c r="C58" s="472" t="s">
        <v>177</v>
      </c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4"/>
      <c r="P58" s="86" t="s">
        <v>11</v>
      </c>
      <c r="Q58" s="30">
        <f>IF(Q47&gt;500000,0,IF(Q57&lt;12501,Q57,12500))</f>
        <v>0</v>
      </c>
    </row>
    <row r="59" spans="2:17" s="20" customFormat="1" ht="15.5">
      <c r="B59" s="389"/>
      <c r="C59" s="469" t="s">
        <v>100</v>
      </c>
      <c r="D59" s="470"/>
      <c r="E59" s="470"/>
      <c r="F59" s="470"/>
      <c r="G59" s="470"/>
      <c r="H59" s="470"/>
      <c r="I59" s="470"/>
      <c r="J59" s="470"/>
      <c r="K59" s="470"/>
      <c r="L59" s="470"/>
      <c r="M59" s="470"/>
      <c r="N59" s="470"/>
      <c r="O59" s="471"/>
      <c r="P59" s="86" t="s">
        <v>11</v>
      </c>
      <c r="Q59" s="29">
        <f>Q57-Q58</f>
        <v>166890</v>
      </c>
    </row>
    <row r="60" spans="2:17" s="20" customFormat="1" ht="15.5">
      <c r="B60" s="389"/>
      <c r="C60" s="475" t="s">
        <v>170</v>
      </c>
      <c r="D60" s="475"/>
      <c r="E60" s="475"/>
      <c r="F60" s="475"/>
      <c r="G60" s="475"/>
      <c r="H60" s="475"/>
      <c r="I60" s="475"/>
      <c r="J60" s="475"/>
      <c r="K60" s="475"/>
      <c r="L60" s="475"/>
      <c r="M60" s="475"/>
      <c r="N60" s="475"/>
      <c r="O60" s="475"/>
      <c r="P60" s="86" t="s">
        <v>11</v>
      </c>
      <c r="Q60" s="30">
        <f>ROUND(Q59*0.04,0)</f>
        <v>6676</v>
      </c>
    </row>
    <row r="61" spans="2:17" s="20" customFormat="1" ht="15.5">
      <c r="B61" s="390"/>
      <c r="C61" s="476" t="s">
        <v>101</v>
      </c>
      <c r="D61" s="476"/>
      <c r="E61" s="476"/>
      <c r="F61" s="476"/>
      <c r="G61" s="476"/>
      <c r="H61" s="476"/>
      <c r="I61" s="476"/>
      <c r="J61" s="476"/>
      <c r="K61" s="476"/>
      <c r="L61" s="476"/>
      <c r="M61" s="476"/>
      <c r="N61" s="476"/>
      <c r="O61" s="476"/>
      <c r="P61" s="86" t="s">
        <v>11</v>
      </c>
      <c r="Q61" s="29">
        <f>SUM(Q59:Q60)</f>
        <v>173566</v>
      </c>
    </row>
    <row r="62" spans="2:17" s="20" customFormat="1" ht="15.5">
      <c r="B62" s="28">
        <v>17</v>
      </c>
      <c r="C62" s="414" t="s">
        <v>68</v>
      </c>
      <c r="D62" s="415"/>
      <c r="E62" s="415"/>
      <c r="F62" s="415"/>
      <c r="G62" s="415"/>
      <c r="H62" s="415"/>
      <c r="I62" s="415"/>
      <c r="J62" s="415"/>
      <c r="K62" s="415"/>
      <c r="L62" s="415"/>
      <c r="M62" s="415"/>
      <c r="N62" s="415"/>
      <c r="O62" s="446"/>
      <c r="P62" s="86" t="s">
        <v>11</v>
      </c>
      <c r="Q62" s="30">
        <f>'Other Deduction'!E17</f>
        <v>0</v>
      </c>
    </row>
    <row r="63" spans="2:17" s="20" customFormat="1" ht="15.5">
      <c r="B63" s="28">
        <v>18</v>
      </c>
      <c r="C63" s="391" t="s">
        <v>85</v>
      </c>
      <c r="D63" s="391"/>
      <c r="E63" s="391"/>
      <c r="F63" s="391"/>
      <c r="G63" s="391"/>
      <c r="H63" s="391"/>
      <c r="I63" s="391"/>
      <c r="J63" s="391"/>
      <c r="K63" s="391"/>
      <c r="L63" s="391"/>
      <c r="M63" s="391"/>
      <c r="N63" s="391"/>
      <c r="O63" s="391"/>
      <c r="P63" s="86" t="s">
        <v>11</v>
      </c>
      <c r="Q63" s="29">
        <f>Q61-Q62</f>
        <v>173566</v>
      </c>
    </row>
    <row r="64" spans="2:17" ht="31">
      <c r="B64" s="388">
        <v>19</v>
      </c>
      <c r="C64" s="462" t="s">
        <v>60</v>
      </c>
      <c r="D64" s="462"/>
      <c r="E64" s="463"/>
      <c r="F64" s="466" t="s">
        <v>230</v>
      </c>
      <c r="G64" s="466"/>
      <c r="H64" s="466"/>
      <c r="I64" s="466"/>
      <c r="J64" s="467" t="s">
        <v>231</v>
      </c>
      <c r="K64" s="468"/>
      <c r="L64" s="116" t="s">
        <v>232</v>
      </c>
      <c r="M64" s="467" t="s">
        <v>233</v>
      </c>
      <c r="N64" s="468"/>
      <c r="O64" s="87" t="s">
        <v>89</v>
      </c>
      <c r="P64" s="467" t="s">
        <v>155</v>
      </c>
      <c r="Q64" s="484"/>
    </row>
    <row r="65" spans="1:18" ht="15.5">
      <c r="B65" s="390"/>
      <c r="C65" s="464"/>
      <c r="D65" s="464"/>
      <c r="E65" s="465"/>
      <c r="F65" s="485">
        <f>SUM('GA 55'!Y13:Y19)</f>
        <v>0</v>
      </c>
      <c r="G65" s="485"/>
      <c r="H65" s="485"/>
      <c r="I65" s="485"/>
      <c r="J65" s="485">
        <f>SUM('GA 55'!Y20:Y22)</f>
        <v>0</v>
      </c>
      <c r="K65" s="485"/>
      <c r="L65" s="25">
        <f>'GA 55'!Y23</f>
        <v>0</v>
      </c>
      <c r="M65" s="485">
        <f>'GA 55'!Y24</f>
        <v>0</v>
      </c>
      <c r="N65" s="485"/>
      <c r="O65" s="56">
        <f>SUM('GA 55'!Y25:Y33)+'Other Deduction'!E18</f>
        <v>0</v>
      </c>
      <c r="P65" s="486">
        <f>F65+J65+L65+M65+O65</f>
        <v>0</v>
      </c>
      <c r="Q65" s="487"/>
    </row>
    <row r="66" spans="1:18" ht="16" thickBot="1">
      <c r="B66" s="488" t="str">
        <f>IF(Q63&gt;P65,"Income Tax Payable",IF(Q63&lt;P65,"Income Tax Refundable","Income Tax Payble/Refundable"))</f>
        <v>Income Tax Payable</v>
      </c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34" t="s">
        <v>11</v>
      </c>
      <c r="Q66" s="35">
        <f>IF(Q63&gt;P65,Q63-P65,P65-Q63)</f>
        <v>173566</v>
      </c>
    </row>
    <row r="67" spans="1:18" ht="15.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40"/>
      <c r="Q67" s="41"/>
    </row>
    <row r="68" spans="1:18" ht="16.5">
      <c r="B68" s="10"/>
      <c r="C68" s="11"/>
      <c r="D68" s="11"/>
      <c r="E68" s="42" t="s">
        <v>116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3"/>
    </row>
    <row r="69" spans="1:18" ht="15.5">
      <c r="B69" s="10"/>
      <c r="C69" s="11"/>
      <c r="D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3"/>
    </row>
    <row r="70" spans="1:18" s="57" customFormat="1" ht="1.75" customHeight="1">
      <c r="B70" s="58"/>
      <c r="C70" s="483"/>
      <c r="D70" s="483"/>
      <c r="E70" s="483"/>
      <c r="F70" s="483"/>
      <c r="G70" s="483"/>
      <c r="H70" s="483"/>
      <c r="I70" s="483"/>
      <c r="J70" s="483"/>
      <c r="K70" s="483"/>
      <c r="L70" s="483"/>
      <c r="M70" s="483"/>
      <c r="N70" s="483"/>
      <c r="O70" s="483"/>
      <c r="P70" s="483"/>
      <c r="Q70" s="483"/>
    </row>
    <row r="71" spans="1:18" s="57" customFormat="1" ht="15.5" hidden="1">
      <c r="B71" s="59"/>
      <c r="C71" s="483"/>
      <c r="D71" s="483"/>
      <c r="E71" s="483"/>
      <c r="F71" s="483"/>
      <c r="G71" s="483"/>
      <c r="H71" s="483"/>
      <c r="I71" s="483"/>
      <c r="J71" s="483"/>
      <c r="K71" s="483"/>
      <c r="L71" s="483"/>
      <c r="M71" s="483"/>
      <c r="N71" s="483"/>
      <c r="O71" s="483"/>
      <c r="P71" s="483"/>
      <c r="Q71" s="483"/>
    </row>
    <row r="72" spans="1:18" s="57" customFormat="1" ht="15.5" hidden="1">
      <c r="B72" s="58"/>
      <c r="C72" s="483"/>
      <c r="D72" s="483"/>
      <c r="E72" s="483"/>
      <c r="F72" s="483"/>
      <c r="G72" s="483"/>
      <c r="H72" s="483"/>
      <c r="I72" s="483"/>
      <c r="J72" s="483"/>
      <c r="K72" s="483"/>
      <c r="L72" s="483"/>
      <c r="M72" s="483"/>
      <c r="N72" s="483"/>
      <c r="O72" s="483"/>
      <c r="P72" s="483"/>
      <c r="Q72" s="483"/>
    </row>
    <row r="73" spans="1:18" s="57" customFormat="1" ht="15.5" hidden="1">
      <c r="B73" s="58"/>
      <c r="C73" s="60"/>
      <c r="D73" s="60"/>
      <c r="E73" s="60"/>
      <c r="F73" s="60"/>
      <c r="G73" s="60"/>
      <c r="H73" s="60"/>
      <c r="I73" s="60"/>
      <c r="J73" s="60"/>
      <c r="K73" s="60"/>
      <c r="L73" s="313"/>
      <c r="M73" s="313"/>
      <c r="N73" s="313"/>
      <c r="O73" s="313"/>
      <c r="P73" s="313"/>
      <c r="Q73" s="313"/>
    </row>
    <row r="74" spans="1:18" s="57" customFormat="1" ht="15.5" hidden="1">
      <c r="B74" s="58"/>
      <c r="C74" s="60"/>
      <c r="D74" s="60"/>
      <c r="E74" s="60"/>
      <c r="F74" s="60"/>
      <c r="G74" s="60"/>
      <c r="H74" s="60"/>
      <c r="I74" s="60"/>
      <c r="J74" s="60"/>
      <c r="K74" s="60"/>
      <c r="L74" s="313"/>
      <c r="M74" s="313"/>
      <c r="N74" s="313"/>
      <c r="O74" s="313"/>
      <c r="P74" s="313"/>
      <c r="Q74" s="313"/>
    </row>
    <row r="75" spans="1:18" s="57" customFormat="1" ht="15.5" hidden="1">
      <c r="B75" s="58"/>
      <c r="C75" s="60"/>
      <c r="D75" s="60"/>
      <c r="E75" s="60"/>
      <c r="F75" s="60"/>
      <c r="G75" s="60"/>
      <c r="H75" s="60"/>
      <c r="I75" s="60"/>
      <c r="J75" s="60"/>
      <c r="K75" s="60"/>
      <c r="L75" s="313"/>
      <c r="M75" s="313"/>
      <c r="N75" s="313"/>
      <c r="O75" s="313"/>
      <c r="P75" s="313"/>
      <c r="Q75" s="313"/>
    </row>
    <row r="76" spans="1:18" s="57" customFormat="1" ht="15.5" hidden="1">
      <c r="B76" s="58"/>
      <c r="C76" s="60"/>
      <c r="D76" s="60"/>
      <c r="E76" s="60"/>
      <c r="F76" s="60"/>
      <c r="G76" s="60"/>
      <c r="H76" s="60"/>
      <c r="I76" s="60"/>
      <c r="J76" s="60"/>
      <c r="K76" s="60"/>
      <c r="L76" s="313"/>
      <c r="M76" s="313"/>
      <c r="N76" s="313"/>
      <c r="O76" s="313"/>
      <c r="P76" s="313"/>
      <c r="Q76" s="313"/>
    </row>
    <row r="77" spans="1:18" s="57" customFormat="1" ht="15.5" hidden="1">
      <c r="B77" s="58"/>
      <c r="C77" s="60"/>
      <c r="D77" s="60"/>
      <c r="E77" s="60"/>
      <c r="F77" s="60"/>
      <c r="G77" s="60"/>
      <c r="H77" s="60"/>
      <c r="I77" s="60"/>
      <c r="J77" s="60"/>
      <c r="K77" s="60"/>
      <c r="L77" s="313"/>
      <c r="M77" s="313"/>
      <c r="N77" s="313"/>
      <c r="O77" s="313"/>
      <c r="P77" s="313"/>
      <c r="Q77" s="313"/>
    </row>
    <row r="78" spans="1:18" s="57" customFormat="1" ht="15.5" hidden="1">
      <c r="B78" s="59"/>
      <c r="C78" s="61"/>
      <c r="D78" s="383"/>
      <c r="E78" s="383"/>
      <c r="F78" s="383"/>
      <c r="G78" s="383"/>
      <c r="H78" s="383"/>
      <c r="I78" s="383"/>
      <c r="J78" s="383"/>
      <c r="K78" s="61"/>
      <c r="L78" s="313"/>
      <c r="M78" s="313"/>
      <c r="N78" s="313"/>
      <c r="O78" s="313"/>
      <c r="P78" s="313"/>
      <c r="Q78" s="313"/>
    </row>
    <row r="79" spans="1:18" s="57" customFormat="1" ht="15.5" hidden="1">
      <c r="B79" s="59"/>
      <c r="C79" s="61"/>
      <c r="D79" s="61"/>
      <c r="E79" s="61"/>
      <c r="F79" s="61"/>
      <c r="G79" s="61"/>
      <c r="H79" s="61"/>
      <c r="I79" s="61"/>
      <c r="J79" s="61"/>
      <c r="K79" s="61"/>
      <c r="L79" s="313"/>
      <c r="M79" s="313"/>
      <c r="N79" s="313"/>
      <c r="O79" s="313"/>
      <c r="P79" s="313"/>
      <c r="Q79" s="313"/>
    </row>
    <row r="80" spans="1:18" ht="15.65" hidden="1" customHeight="1">
      <c r="A80" s="51"/>
      <c r="B80" s="482"/>
      <c r="C80" s="482"/>
      <c r="D80" s="482"/>
      <c r="E80" s="482"/>
      <c r="F80" s="482"/>
      <c r="G80" s="482"/>
      <c r="H80" s="482"/>
      <c r="I80" s="482"/>
      <c r="J80" s="482"/>
      <c r="K80" s="482"/>
      <c r="L80" s="482"/>
      <c r="M80" s="482"/>
      <c r="N80" s="482"/>
      <c r="O80" s="482"/>
      <c r="P80" s="482"/>
      <c r="Q80" s="482"/>
      <c r="R80" s="98"/>
    </row>
    <row r="81" spans="1:18" ht="15.65" hidden="1" customHeight="1">
      <c r="A81" s="51"/>
      <c r="B81" s="482"/>
      <c r="C81" s="482"/>
      <c r="D81" s="482"/>
      <c r="E81" s="482"/>
      <c r="F81" s="482"/>
      <c r="G81" s="482"/>
      <c r="H81" s="482"/>
      <c r="I81" s="482"/>
      <c r="J81" s="482"/>
      <c r="K81" s="482"/>
      <c r="L81" s="482"/>
      <c r="M81" s="482"/>
      <c r="N81" s="482"/>
      <c r="O81" s="482"/>
      <c r="P81" s="482"/>
      <c r="Q81" s="482"/>
      <c r="R81" s="98"/>
    </row>
    <row r="82" spans="1:18" ht="15.65" hidden="1" customHeight="1">
      <c r="A82" s="51"/>
      <c r="B82" s="482"/>
      <c r="C82" s="482"/>
      <c r="D82" s="482"/>
      <c r="E82" s="482"/>
      <c r="F82" s="482"/>
      <c r="G82" s="482"/>
      <c r="H82" s="482"/>
      <c r="I82" s="482"/>
      <c r="J82" s="482"/>
      <c r="K82" s="482"/>
      <c r="L82" s="482"/>
      <c r="M82" s="482"/>
      <c r="N82" s="482"/>
      <c r="O82" s="482"/>
      <c r="P82" s="482"/>
      <c r="Q82" s="482"/>
      <c r="R82" s="98"/>
    </row>
    <row r="83" spans="1:18" ht="15.65" hidden="1" customHeight="1"/>
  </sheetData>
  <sheetProtection password="FBD2" sheet="1" objects="1" scenarios="1"/>
  <mergeCells count="134">
    <mergeCell ref="B80:Q82"/>
    <mergeCell ref="C70:Q72"/>
    <mergeCell ref="L73:Q79"/>
    <mergeCell ref="D78:J78"/>
    <mergeCell ref="P64:Q64"/>
    <mergeCell ref="F65:I65"/>
    <mergeCell ref="J65:K65"/>
    <mergeCell ref="M65:N65"/>
    <mergeCell ref="P65:Q65"/>
    <mergeCell ref="B66:O66"/>
    <mergeCell ref="C63:O63"/>
    <mergeCell ref="B64:B65"/>
    <mergeCell ref="C64:E65"/>
    <mergeCell ref="F64:I64"/>
    <mergeCell ref="J64:K64"/>
    <mergeCell ref="M64:N64"/>
    <mergeCell ref="C57:O57"/>
    <mergeCell ref="C58:O58"/>
    <mergeCell ref="C59:O59"/>
    <mergeCell ref="C60:O60"/>
    <mergeCell ref="C61:O61"/>
    <mergeCell ref="C62:O62"/>
    <mergeCell ref="B48:B61"/>
    <mergeCell ref="C48:Q48"/>
    <mergeCell ref="C49:G49"/>
    <mergeCell ref="H49:K49"/>
    <mergeCell ref="L49:O49"/>
    <mergeCell ref="C52:E52"/>
    <mergeCell ref="F52:G52"/>
    <mergeCell ref="H52:J52"/>
    <mergeCell ref="L52:N52"/>
    <mergeCell ref="C56:E56"/>
    <mergeCell ref="F56:G56"/>
    <mergeCell ref="H56:J56"/>
    <mergeCell ref="L56:N56"/>
    <mergeCell ref="C50:E50"/>
    <mergeCell ref="F50:G50"/>
    <mergeCell ref="H50:J50"/>
    <mergeCell ref="L50:N50"/>
    <mergeCell ref="C51:E51"/>
    <mergeCell ref="F51:G51"/>
    <mergeCell ref="H51:J51"/>
    <mergeCell ref="L51:N51"/>
    <mergeCell ref="C55:E55"/>
    <mergeCell ref="F55:G55"/>
    <mergeCell ref="H55:J55"/>
    <mergeCell ref="L55:N55"/>
    <mergeCell ref="C54:E54"/>
    <mergeCell ref="F54:G54"/>
    <mergeCell ref="H54:J54"/>
    <mergeCell ref="L54:N54"/>
    <mergeCell ref="B35:B44"/>
    <mergeCell ref="C35:Q35"/>
    <mergeCell ref="C36:O36"/>
    <mergeCell ref="C37:O37"/>
    <mergeCell ref="C38:O38"/>
    <mergeCell ref="C39:O39"/>
    <mergeCell ref="C40:O40"/>
    <mergeCell ref="C41:O41"/>
    <mergeCell ref="C42:O42"/>
    <mergeCell ref="C43:O43"/>
    <mergeCell ref="C44:O44"/>
    <mergeCell ref="K23:M23"/>
    <mergeCell ref="D24:G24"/>
    <mergeCell ref="K24:M24"/>
    <mergeCell ref="C31:O31"/>
    <mergeCell ref="C32:O32"/>
    <mergeCell ref="C33:O33"/>
    <mergeCell ref="D25:G25"/>
    <mergeCell ref="K25:M25"/>
    <mergeCell ref="D26:G26"/>
    <mergeCell ref="K26:M26"/>
    <mergeCell ref="D27:G27"/>
    <mergeCell ref="K27:M27"/>
    <mergeCell ref="D29:G29"/>
    <mergeCell ref="K29:M29"/>
    <mergeCell ref="B1:Q1"/>
    <mergeCell ref="B2:Q2"/>
    <mergeCell ref="C3:D3"/>
    <mergeCell ref="E3:J3"/>
    <mergeCell ref="L3:N3"/>
    <mergeCell ref="P3:Q3"/>
    <mergeCell ref="P11:Q13"/>
    <mergeCell ref="C12:D13"/>
    <mergeCell ref="E12:G12"/>
    <mergeCell ref="H12:J12"/>
    <mergeCell ref="K12:L12"/>
    <mergeCell ref="M12:O12"/>
    <mergeCell ref="P7:Q8"/>
    <mergeCell ref="C8:L8"/>
    <mergeCell ref="M8:O8"/>
    <mergeCell ref="C9:L9"/>
    <mergeCell ref="M9:O9"/>
    <mergeCell ref="C10:O10"/>
    <mergeCell ref="E13:G13"/>
    <mergeCell ref="H13:J13"/>
    <mergeCell ref="K13:L13"/>
    <mergeCell ref="M13:O13"/>
    <mergeCell ref="B11:B13"/>
    <mergeCell ref="C11:J11"/>
    <mergeCell ref="C4:O4"/>
    <mergeCell ref="C5:O5"/>
    <mergeCell ref="C6:O6"/>
    <mergeCell ref="B7:B9"/>
    <mergeCell ref="C7:L7"/>
    <mergeCell ref="M7:O7"/>
    <mergeCell ref="C14:O14"/>
    <mergeCell ref="C15:O15"/>
    <mergeCell ref="K11:L11"/>
    <mergeCell ref="M11:O11"/>
    <mergeCell ref="C16:O16"/>
    <mergeCell ref="C17:O17"/>
    <mergeCell ref="B18:B34"/>
    <mergeCell ref="C18:Q18"/>
    <mergeCell ref="C53:E53"/>
    <mergeCell ref="F53:G53"/>
    <mergeCell ref="H53:J53"/>
    <mergeCell ref="L53:N53"/>
    <mergeCell ref="C34:O34"/>
    <mergeCell ref="C45:O45"/>
    <mergeCell ref="C46:O46"/>
    <mergeCell ref="C47:O47"/>
    <mergeCell ref="C19:Q19"/>
    <mergeCell ref="D20:G20"/>
    <mergeCell ref="K20:M20"/>
    <mergeCell ref="P20:Q30"/>
    <mergeCell ref="D21:G21"/>
    <mergeCell ref="K21:M21"/>
    <mergeCell ref="D28:G28"/>
    <mergeCell ref="K28:M28"/>
    <mergeCell ref="C30:M30"/>
    <mergeCell ref="D22:G22"/>
    <mergeCell ref="K22:M22"/>
    <mergeCell ref="D23:G23"/>
  </mergeCells>
  <pageMargins left="0.53" right="0.42" top="0.18" bottom="0.28000000000000003" header="0.3" footer="0.26"/>
  <pageSetup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theme="1"/>
  </sheetPr>
  <dimension ref="A1:J24"/>
  <sheetViews>
    <sheetView showGridLines="0" workbookViewId="0">
      <selection activeCell="G8" sqref="G8:I8"/>
    </sheetView>
  </sheetViews>
  <sheetFormatPr defaultRowHeight="12.5"/>
  <cols>
    <col min="1" max="1" width="3.1796875" customWidth="1"/>
    <col min="2" max="2" width="9.54296875" customWidth="1"/>
    <col min="3" max="3" width="7.1796875" customWidth="1"/>
    <col min="4" max="4" width="11.1796875" customWidth="1"/>
    <col min="5" max="5" width="9.1796875" customWidth="1"/>
    <col min="9" max="9" width="18.81640625" customWidth="1"/>
    <col min="10" max="10" width="25.90625" customWidth="1"/>
  </cols>
  <sheetData>
    <row r="1" spans="1:10" ht="21.5" customHeight="1">
      <c r="A1" s="498" t="s">
        <v>213</v>
      </c>
      <c r="B1" s="499"/>
      <c r="C1" s="499"/>
      <c r="D1" s="499"/>
      <c r="E1" s="499"/>
      <c r="F1" s="499"/>
      <c r="G1" s="499"/>
      <c r="H1" s="499"/>
      <c r="I1" s="499"/>
      <c r="J1" s="500"/>
    </row>
    <row r="2" spans="1:10" ht="5" customHeight="1">
      <c r="A2" s="124"/>
      <c r="B2" s="117"/>
      <c r="C2" s="117"/>
      <c r="D2" s="117"/>
      <c r="E2" s="117"/>
      <c r="F2" s="117"/>
      <c r="G2" s="117"/>
      <c r="H2" s="117"/>
      <c r="I2" s="117"/>
      <c r="J2" s="125"/>
    </row>
    <row r="3" spans="1:10" ht="21.5" customHeight="1" thickBot="1">
      <c r="A3" s="501" t="s">
        <v>214</v>
      </c>
      <c r="B3" s="502"/>
      <c r="C3" s="502"/>
      <c r="D3" s="502"/>
      <c r="E3" s="502"/>
      <c r="F3" s="502"/>
      <c r="G3" s="502"/>
      <c r="H3" s="502"/>
      <c r="I3" s="502"/>
      <c r="J3" s="503"/>
    </row>
    <row r="4" spans="1:10" ht="21.5" customHeight="1">
      <c r="A4" s="132"/>
      <c r="B4" s="133"/>
      <c r="C4" s="133"/>
      <c r="D4" s="133"/>
      <c r="E4" s="133"/>
      <c r="F4" s="133"/>
      <c r="G4" s="133"/>
      <c r="H4" s="133"/>
      <c r="I4" s="133"/>
      <c r="J4" s="134"/>
    </row>
    <row r="5" spans="1:10" ht="21.5" customHeight="1">
      <c r="A5" s="124"/>
      <c r="B5" s="117"/>
      <c r="C5" s="117"/>
      <c r="D5" s="117"/>
      <c r="E5" s="117"/>
      <c r="F5" s="117"/>
      <c r="G5" s="117"/>
      <c r="H5" s="117"/>
      <c r="I5" s="190" t="s">
        <v>215</v>
      </c>
      <c r="J5" s="136" t="s">
        <v>228</v>
      </c>
    </row>
    <row r="6" spans="1:10" ht="21.5" customHeight="1">
      <c r="A6" s="124"/>
      <c r="B6" s="117"/>
      <c r="C6" s="117"/>
      <c r="D6" s="117"/>
      <c r="E6" s="117"/>
      <c r="F6" s="117"/>
      <c r="G6" s="117"/>
      <c r="H6" s="117"/>
      <c r="I6" s="117"/>
      <c r="J6" s="125"/>
    </row>
    <row r="7" spans="1:10" ht="29.5" customHeight="1">
      <c r="A7" s="126"/>
      <c r="B7" s="118" t="s">
        <v>218</v>
      </c>
      <c r="C7" s="118"/>
      <c r="D7" s="118"/>
      <c r="E7" s="118"/>
      <c r="F7" s="118"/>
      <c r="G7" s="118"/>
      <c r="H7" s="118"/>
      <c r="I7" s="118"/>
      <c r="J7" s="127"/>
    </row>
    <row r="8" spans="1:10" ht="29.5" customHeight="1">
      <c r="A8" s="126"/>
      <c r="B8" s="118"/>
      <c r="C8" s="504" t="s">
        <v>219</v>
      </c>
      <c r="D8" s="504"/>
      <c r="E8" s="504"/>
      <c r="F8" s="504"/>
      <c r="G8" s="505" t="str">
        <f>'GA 55'!D10</f>
        <v>CHANDRA PRAKASH JAIN</v>
      </c>
      <c r="H8" s="505"/>
      <c r="I8" s="505"/>
      <c r="J8" s="135" t="str">
        <f>'GA 55'!O10</f>
        <v>PRINCIPAL</v>
      </c>
    </row>
    <row r="9" spans="1:10" ht="29.5" customHeight="1" thickBot="1">
      <c r="A9" s="126"/>
      <c r="B9" s="118" t="s">
        <v>220</v>
      </c>
      <c r="C9" s="506" t="str">
        <f>'GA 55'!C8:AE8</f>
        <v>S.N.</v>
      </c>
      <c r="D9" s="506"/>
      <c r="E9" s="506"/>
      <c r="F9" s="506"/>
      <c r="G9" s="506"/>
      <c r="H9" s="506"/>
      <c r="I9" s="506"/>
      <c r="J9" s="507"/>
    </row>
    <row r="10" spans="1:10" ht="29.5" customHeight="1" thickBot="1">
      <c r="A10" s="126"/>
      <c r="B10" s="189" t="s">
        <v>216</v>
      </c>
      <c r="C10" s="123" t="s">
        <v>221</v>
      </c>
      <c r="D10" s="137">
        <f>'Other Deduction'!F17</f>
        <v>218057</v>
      </c>
      <c r="E10" s="118"/>
      <c r="F10" s="490" t="s">
        <v>234</v>
      </c>
      <c r="G10" s="491"/>
      <c r="H10" s="491"/>
      <c r="I10" s="491"/>
      <c r="J10" s="191" t="s">
        <v>222</v>
      </c>
    </row>
    <row r="11" spans="1:10" ht="29.5" customHeight="1">
      <c r="A11" s="126"/>
      <c r="B11" s="510" t="s">
        <v>223</v>
      </c>
      <c r="C11" s="510"/>
      <c r="D11" s="510"/>
      <c r="E11" s="131">
        <f>D10/12</f>
        <v>18171.416666666668</v>
      </c>
      <c r="F11" s="490" t="s">
        <v>234</v>
      </c>
      <c r="G11" s="491"/>
      <c r="H11" s="491"/>
      <c r="I11" s="491"/>
      <c r="J11" s="191" t="s">
        <v>222</v>
      </c>
    </row>
    <row r="12" spans="1:10" ht="29.5" customHeight="1">
      <c r="A12" s="126"/>
      <c r="B12" s="506" t="s">
        <v>225</v>
      </c>
      <c r="C12" s="506"/>
      <c r="D12" s="506" t="s">
        <v>224</v>
      </c>
      <c r="E12" s="506"/>
      <c r="F12" s="506"/>
      <c r="G12" s="189"/>
      <c r="H12" s="189"/>
      <c r="I12" s="189"/>
      <c r="J12" s="127"/>
    </row>
    <row r="13" spans="1:10" ht="29.5" customHeight="1">
      <c r="A13" s="126"/>
      <c r="B13" s="118"/>
      <c r="C13" s="118"/>
      <c r="D13" s="118"/>
      <c r="E13" s="118"/>
      <c r="F13" s="118"/>
      <c r="G13" s="118"/>
      <c r="H13" s="118"/>
      <c r="I13" s="118"/>
      <c r="J13" s="127"/>
    </row>
    <row r="14" spans="1:10" ht="29.5" customHeight="1">
      <c r="A14" s="128"/>
      <c r="B14" s="118" t="s">
        <v>226</v>
      </c>
      <c r="C14" s="496">
        <f>D10</f>
        <v>218057</v>
      </c>
      <c r="D14" s="496"/>
      <c r="E14" s="118"/>
      <c r="F14" s="118"/>
      <c r="G14" s="118"/>
      <c r="H14" s="118"/>
      <c r="I14" s="118"/>
      <c r="J14" s="127"/>
    </row>
    <row r="15" spans="1:10" ht="29.5" customHeight="1">
      <c r="A15" s="124"/>
      <c r="B15" s="117"/>
      <c r="C15" s="117"/>
      <c r="D15" s="117"/>
      <c r="E15" s="117"/>
      <c r="F15" s="117"/>
      <c r="G15" s="117"/>
      <c r="H15" s="117"/>
      <c r="I15" s="117"/>
      <c r="J15" s="125"/>
    </row>
    <row r="16" spans="1:10" ht="29.5" customHeight="1">
      <c r="A16" s="124"/>
      <c r="B16" s="119" t="s">
        <v>227</v>
      </c>
      <c r="C16" s="497" t="str">
        <f>J5</f>
        <v>11.12.2020</v>
      </c>
      <c r="D16" s="497"/>
      <c r="E16" s="120"/>
      <c r="F16" s="117"/>
      <c r="G16" s="117"/>
      <c r="H16" s="117"/>
      <c r="I16" s="121"/>
      <c r="J16" s="125"/>
    </row>
    <row r="17" spans="1:10" ht="29.5" customHeight="1">
      <c r="A17" s="124"/>
      <c r="B17" s="117"/>
      <c r="C17" s="117"/>
      <c r="D17" s="122"/>
      <c r="E17" s="122"/>
      <c r="F17" s="122"/>
      <c r="G17" s="117"/>
      <c r="H17" s="117"/>
      <c r="I17" s="117"/>
      <c r="J17" s="125"/>
    </row>
    <row r="18" spans="1:10" ht="29.5" customHeight="1">
      <c r="A18" s="124"/>
      <c r="B18" s="117"/>
      <c r="C18" s="117"/>
      <c r="D18" s="117"/>
      <c r="E18" s="117"/>
      <c r="F18" s="117"/>
      <c r="G18" s="117"/>
      <c r="H18" s="510" t="s">
        <v>217</v>
      </c>
      <c r="I18" s="510"/>
      <c r="J18" s="511"/>
    </row>
    <row r="19" spans="1:10" ht="34" customHeight="1">
      <c r="A19" s="124"/>
      <c r="B19" s="117"/>
      <c r="C19" s="117"/>
      <c r="D19" s="117"/>
      <c r="E19" s="117"/>
      <c r="F19" s="117"/>
      <c r="G19" s="117"/>
      <c r="H19" s="508" t="s">
        <v>229</v>
      </c>
      <c r="I19" s="508"/>
      <c r="J19" s="509"/>
    </row>
    <row r="20" spans="1:10" ht="34" customHeight="1">
      <c r="A20" s="124"/>
      <c r="B20" s="117"/>
      <c r="C20" s="117"/>
      <c r="D20" s="117"/>
      <c r="E20" s="117"/>
      <c r="F20" s="117"/>
      <c r="G20" s="117"/>
      <c r="H20" s="508"/>
      <c r="I20" s="508"/>
      <c r="J20" s="509"/>
    </row>
    <row r="21" spans="1:10" ht="17.5" customHeight="1">
      <c r="A21" s="124"/>
      <c r="B21" s="117"/>
      <c r="C21" s="117"/>
      <c r="D21" s="117"/>
      <c r="E21" s="117"/>
      <c r="F21" s="117"/>
      <c r="G21" s="117"/>
      <c r="H21" s="492"/>
      <c r="I21" s="492"/>
      <c r="J21" s="493"/>
    </row>
    <row r="22" spans="1:10" ht="18.5" customHeight="1">
      <c r="A22" s="124"/>
      <c r="B22" s="117"/>
      <c r="C22" s="117"/>
      <c r="D22" s="117"/>
      <c r="E22" s="117"/>
      <c r="F22" s="117"/>
      <c r="G22" s="117"/>
      <c r="H22" s="492"/>
      <c r="I22" s="492"/>
      <c r="J22" s="493"/>
    </row>
    <row r="23" spans="1:10" ht="19.5" customHeight="1">
      <c r="A23" s="124"/>
      <c r="B23" s="117"/>
      <c r="C23" s="117"/>
      <c r="D23" s="117"/>
      <c r="E23" s="117"/>
      <c r="F23" s="117"/>
      <c r="G23" s="117"/>
      <c r="H23" s="492"/>
      <c r="I23" s="492"/>
      <c r="J23" s="493"/>
    </row>
    <row r="24" spans="1:10" ht="18" customHeight="1" thickBot="1">
      <c r="A24" s="129"/>
      <c r="B24" s="130"/>
      <c r="C24" s="130"/>
      <c r="D24" s="130"/>
      <c r="E24" s="130"/>
      <c r="F24" s="130"/>
      <c r="G24" s="130"/>
      <c r="H24" s="494"/>
      <c r="I24" s="494"/>
      <c r="J24" s="495"/>
    </row>
  </sheetData>
  <sheetProtection password="FC12" sheet="1" objects="1" scenarios="1"/>
  <mergeCells count="17">
    <mergeCell ref="B11:D11"/>
    <mergeCell ref="F11:I11"/>
    <mergeCell ref="H23:J24"/>
    <mergeCell ref="C14:D14"/>
    <mergeCell ref="C16:D16"/>
    <mergeCell ref="A1:J1"/>
    <mergeCell ref="A3:J3"/>
    <mergeCell ref="C8:F8"/>
    <mergeCell ref="G8:I8"/>
    <mergeCell ref="C9:J9"/>
    <mergeCell ref="F10:I10"/>
    <mergeCell ref="H19:J19"/>
    <mergeCell ref="H20:J20"/>
    <mergeCell ref="H21:J22"/>
    <mergeCell ref="B12:C12"/>
    <mergeCell ref="H18:J18"/>
    <mergeCell ref="D12:F12"/>
  </mergeCells>
  <pageMargins left="0.7" right="0.7" top="0.4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MASTER SHEET</vt:lpstr>
      <vt:lpstr>GA 55</vt:lpstr>
      <vt:lpstr>Other Deduction</vt:lpstr>
      <vt:lpstr>Tax Calculation (Old)</vt:lpstr>
      <vt:lpstr>Tax Calculation (New)</vt:lpstr>
      <vt:lpstr>HRA Receipt</vt:lpstr>
      <vt:lpstr>All_India_Service</vt:lpstr>
      <vt:lpstr>L_1</vt:lpstr>
      <vt:lpstr>'GA 55'!Print_Area</vt:lpstr>
      <vt:lpstr>'HRA Receipt'!Print_Area</vt:lpstr>
      <vt:lpstr>'Tax Calculation (New)'!Print_Area</vt:lpstr>
      <vt:lpstr>'Tax Calculation (Old)'!Print_Area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Windows User</cp:lastModifiedBy>
  <cp:lastPrinted>2020-12-17T13:44:21Z</cp:lastPrinted>
  <dcterms:created xsi:type="dcterms:W3CDTF">2013-12-06T08:14:36Z</dcterms:created>
  <dcterms:modified xsi:type="dcterms:W3CDTF">2020-12-19T06:54:17Z</dcterms:modified>
</cp:coreProperties>
</file>