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760"/>
  </bookViews>
  <sheets>
    <sheet name="Master Data" sheetId="2" r:id="rId1"/>
    <sheet name="Other Deduction" sheetId="1" r:id="rId2"/>
    <sheet name="Tax Calculation (Old)" sheetId="3" r:id="rId3"/>
    <sheet name="Form 16" sheetId="11" r:id="rId4"/>
    <sheet name="HRA Receipt" sheetId="9" r:id="rId5"/>
  </sheets>
  <definedNames>
    <definedName name="_xlnm._FilterDatabase" localSheetId="0" hidden="1">'Master Data'!$A$8:$AF$34</definedName>
    <definedName name="_tds1">#REF!</definedName>
    <definedName name="_tds2">#REF!</definedName>
    <definedName name="AIR.Code001">#REF!</definedName>
    <definedName name="AIR.Code002">#REF!</definedName>
    <definedName name="AIR.Code003">#REF!</definedName>
    <definedName name="AIR.Code004">#REF!</definedName>
    <definedName name="AIR.Code005">#REF!</definedName>
    <definedName name="AIR.Code006">#REF!</definedName>
    <definedName name="AIR.Code007">#REF!</definedName>
    <definedName name="AIR.Code008">#REF!</definedName>
    <definedName name="AIR.TaxExmpIntInc">#REF!</definedName>
    <definedName name="All_India_Service">'Master Data'!$AI$10:$AI$13</definedName>
    <definedName name="Bank1">#REF!</definedName>
    <definedName name="Bank10">#REF!</definedName>
    <definedName name="Bank11">#REF!</definedName>
    <definedName name="Bank12">#REF!</definedName>
    <definedName name="Bank2">#REF!</definedName>
    <definedName name="Bank3">#REF!</definedName>
    <definedName name="Bank4">#REF!</definedName>
    <definedName name="Bank5">#REF!</definedName>
    <definedName name="Bank6">#REF!</definedName>
    <definedName name="Bank6PCAR">#REF!</definedName>
    <definedName name="Bank7">#REF!</definedName>
    <definedName name="Bank8">#REF!</definedName>
    <definedName name="Bank9">#REF!</definedName>
    <definedName name="BankAccNo">#REF!</definedName>
    <definedName name="BankArrear">#REF!</definedName>
    <definedName name="BankArrear0">#REF!</definedName>
    <definedName name="BankArrear1">#REF!</definedName>
    <definedName name="BankArrear2">#REF!</definedName>
    <definedName name="BankArrear3">#REF!</definedName>
    <definedName name="BankBonus">#REF!</definedName>
    <definedName name="BankDA10">#REF!</definedName>
    <definedName name="BankDA5">#REF!</definedName>
    <definedName name="BankDA6">#REF!</definedName>
    <definedName name="BankDA8">#REF!</definedName>
    <definedName name="BankPL">#REF!</definedName>
    <definedName name="cmb_IncD.BankAccountType">#REF!</definedName>
    <definedName name="cmb_IncD.EcsRequired">#REF!</definedName>
    <definedName name="cmb_TDSal.StateCode">#REF!</definedName>
    <definedName name="cmb_TDSoth.StateCode">#REF!</definedName>
    <definedName name="i_general">#REF!</definedName>
    <definedName name="i_general2">#REF!</definedName>
    <definedName name="i_tds">#REF!</definedName>
    <definedName name="IncD.AdvanceTax">#REF!</definedName>
    <definedName name="IncD.AggregateIncome">#REF!</definedName>
    <definedName name="IncD.BalTaxPayable">#REF!</definedName>
    <definedName name="IncD.BankAccountNumber">#REF!</definedName>
    <definedName name="IncD.BankAccountType">#REF!</definedName>
    <definedName name="IncD.EcsRequired">#REF!</definedName>
    <definedName name="IncD.EducationCess">#REF!</definedName>
    <definedName name="IncD.FamPension">#REF!</definedName>
    <definedName name="IncD.GrossTaxLiability">#REF!</definedName>
    <definedName name="IncD.GrossTotIncome">#REF!</definedName>
    <definedName name="IncD.IncomeFromOS">#REF!</definedName>
    <definedName name="IncD.IncomeFromSal">#REF!</definedName>
    <definedName name="IncD.IndInterest">#REF!</definedName>
    <definedName name="IncD.IntrstPayUs234A">#REF!</definedName>
    <definedName name="IncD.IntrstPayUs234B">#REF!</definedName>
    <definedName name="IncD.IntrstPayUs234C">#REF!</definedName>
    <definedName name="IncD.MICRCode">#REF!</definedName>
    <definedName name="IncD.NetAgriculturalIncome">#REF!</definedName>
    <definedName name="IncD.NetTaxLiability">#REF!</definedName>
    <definedName name="IncD.RebateOnAgriInc">#REF!</definedName>
    <definedName name="IncD.RefundDue">#REF!</definedName>
    <definedName name="IncD.Section80C">#REF!</definedName>
    <definedName name="IncD.Section80CCC">#REF!</definedName>
    <definedName name="IncD.Section80CCD">#REF!</definedName>
    <definedName name="IncD.Section80D">#REF!</definedName>
    <definedName name="IncD.Section80DD">#REF!</definedName>
    <definedName name="IncD.Section80DDB">#REF!</definedName>
    <definedName name="IncD.Section80E">#REF!</definedName>
    <definedName name="IncD.Section80G">#REF!</definedName>
    <definedName name="IncD.Section80GG">#REF!</definedName>
    <definedName name="IncD.Section80GGA">#REF!</definedName>
    <definedName name="IncD.Section80GGC">#REF!</definedName>
    <definedName name="IncD.Section80U">#REF!</definedName>
    <definedName name="IncD.Section89">#REF!</definedName>
    <definedName name="IncD.Section90and91">#REF!</definedName>
    <definedName name="IncD.SelfAssessmentTax">#REF!</definedName>
    <definedName name="IncD.SurchargeOnTaxPayable">#REF!</definedName>
    <definedName name="IncD.TaxOnAggregateInc">#REF!</definedName>
    <definedName name="IncD.TDS">#REF!</definedName>
    <definedName name="IncD.TotalChapVIADeductions">#REF!</definedName>
    <definedName name="IncD.TotalIncome">#REF!</definedName>
    <definedName name="IncD.TotalIntrstPay">#REF!</definedName>
    <definedName name="IncD.TotalTaxesPaid">#REF!</definedName>
    <definedName name="IncD.TotalTaxPayable">#REF!</definedName>
    <definedName name="IncD.TotTaxPlusIntrstPay">#REF!</definedName>
    <definedName name="IT.Amt">#REF!</definedName>
    <definedName name="IT.FormulaOFS">#REF!</definedName>
    <definedName name="L_1">'Master Data'!$AL$14:$AL$36</definedName>
    <definedName name="_xlnm.Print_Area" localSheetId="3">'Form 16'!$A$1:$L$156</definedName>
    <definedName name="_xlnm.Print_Area" localSheetId="4">'HRA Receipt'!$A$1:$J$24</definedName>
    <definedName name="_xlnm.Print_Area" localSheetId="0">'Master Data'!$C$8:$AE$41</definedName>
    <definedName name="_xlnm.Print_Area" localSheetId="2">'Tax Calculation (Old)'!$B$1:$Q$65</definedName>
    <definedName name="Sex">'Other Deduction'!#REF!</definedName>
    <definedName name="sheet1.CityOrTownOrDistrict">#REF!</definedName>
    <definedName name="sheet1.DOB">#REF!</definedName>
    <definedName name="sheet1.EmployerCategory1">#REF!</definedName>
    <definedName name="sheet1.FirstName">#REF!</definedName>
    <definedName name="sheet1.Gender1">#REF!</definedName>
    <definedName name="sheet1.LocalityOrArea">#REF!</definedName>
    <definedName name="sheet1.MiddleName">#REF!</definedName>
    <definedName name="sheet1.newstcode">#REF!</definedName>
    <definedName name="sheet1.OrigRetFiledDate">#REF!</definedName>
    <definedName name="sheet1.PAN">#REF!</definedName>
    <definedName name="sheet1.PhoneNo">#REF!</definedName>
    <definedName name="sheet1.PinCode">#REF!</definedName>
    <definedName name="sheet1.ReceiptNo">#REF!</definedName>
    <definedName name="sheet1.ResidenceName">#REF!</definedName>
    <definedName name="sheet1.ResidenceNo">#REF!</definedName>
    <definedName name="sheet1.ResidentialStatus">#REF!</definedName>
    <definedName name="sheet1.ResidentialStatus1">#REF!</definedName>
    <definedName name="sheet1.ReturnFileSec">#REF!</definedName>
    <definedName name="sheet1.ReturnFileSec1">#REF!</definedName>
    <definedName name="sheet1.ReturnType">#REF!</definedName>
    <definedName name="sheet1.ReturnType1">#REF!</definedName>
    <definedName name="sheet1.RoadOrStreet">#REF!</definedName>
    <definedName name="sheet1.StateCode">#REF!</definedName>
    <definedName name="sheet1.StateCode1">#REF!</definedName>
    <definedName name="sheet1.Status">#REF!</definedName>
    <definedName name="sheet1.Status1">#REF!</definedName>
    <definedName name="sheet1.STDcode">#REF!</definedName>
    <definedName name="sheet1.SurNameOrOrgName">#REF!</definedName>
    <definedName name="sheet1.SwVersionNo">#REF!</definedName>
    <definedName name="TaxP.Amt">#REF!</definedName>
    <definedName name="TaxP.BSRCode">#REF!</definedName>
    <definedName name="TaxP.DateDep">#REF!</definedName>
    <definedName name="TaxP.NameOfBank">#REF!</definedName>
    <definedName name="TaxP.NameOfBranch">#REF!</definedName>
    <definedName name="TaxP.SrlNoOfChaln">#REF!</definedName>
    <definedName name="TDS_Sum">#REF!</definedName>
    <definedName name="TDS1.TotalTDSSal">#REF!</definedName>
    <definedName name="TDS2_sum">#REF!</definedName>
    <definedName name="TDSal.AddrDetail">#REF!</definedName>
    <definedName name="TDSal.CityOrTownOrDistrict">#REF!</definedName>
    <definedName name="TDSal.DeductUnderChapVIA">#REF!</definedName>
    <definedName name="TDSal.EmployerOrDeductorOrCollecterName">#REF!</definedName>
    <definedName name="TDSal.IncChrgSal">#REF!</definedName>
    <definedName name="TDSal.PinCode">#REF!</definedName>
    <definedName name="TDSal.StateCode">#REF!</definedName>
    <definedName name="TDSal.TAN">#REF!</definedName>
    <definedName name="TDSal.TaxPayIncluSurchEdnCes">#REF!</definedName>
    <definedName name="TDSal.TaxPayRefund">#REF!</definedName>
    <definedName name="TDSal.TotalTDSSal">#REF!</definedName>
    <definedName name="TDSoth.AddrDetail">#REF!</definedName>
    <definedName name="TDSoth.AmtPaid">#REF!</definedName>
    <definedName name="TDSoth.CityOrTownOrDistrict">#REF!</definedName>
    <definedName name="TDSoth.ClaimOutOfTotTDSOnAmtPaid">#REF!</definedName>
    <definedName name="TDSoth.DatePayCred">#REF!</definedName>
    <definedName name="TDSoth.EmployerOrDeductorOrCollecterName">#REF!</definedName>
    <definedName name="TDSoth.PinCode">#REF!</definedName>
    <definedName name="TDSoth.StateCode">#REF!</definedName>
    <definedName name="TDSoth.TAN">#REF!</definedName>
    <definedName name="TDSoth.TotTDSOnAmtPaid">#REF!</definedName>
    <definedName name="tp">#REF!</definedName>
    <definedName name="Ver.AssesseeVerName">#REF!</definedName>
    <definedName name="Ver.Date">#REF!</definedName>
    <definedName name="Ver.FatherName">#REF!</definedName>
    <definedName name="Ver.IdentificationNoOfTRP">#REF!</definedName>
    <definedName name="Ver.NameOfTRP">#REF!</definedName>
    <definedName name="Ver.Place">#REF!</definedName>
    <definedName name="Ver.ReImbFrmGov">#REF!</definedName>
    <definedName name="Z_01E6FF9C_BB30_4C32_9D09_6DB93F11503E_.wvu.Cols" localSheetId="0" hidden="1">'Master Data'!$AF:$XFD</definedName>
    <definedName name="Z_01E6FF9C_BB30_4C32_9D09_6DB93F11503E_.wvu.Cols" localSheetId="1" hidden="1">'Other Deduction'!$G:$XFD</definedName>
    <definedName name="Z_01E6FF9C_BB30_4C32_9D09_6DB93F11503E_.wvu.Cols" localSheetId="2" hidden="1">'Tax Calculation (Old)'!$S:$XFD</definedName>
    <definedName name="Z_01E6FF9C_BB30_4C32_9D09_6DB93F11503E_.wvu.PrintArea" localSheetId="0" hidden="1">'Master Data'!$C$8:$AE$39</definedName>
    <definedName name="Z_01E6FF9C_BB30_4C32_9D09_6DB93F11503E_.wvu.PrintArea" localSheetId="2" hidden="1">'Tax Calculation (Old)'!$B$1:$Q$69</definedName>
    <definedName name="Z_01E6FF9C_BB30_4C32_9D09_6DB93F11503E_.wvu.Rows" localSheetId="0" hidden="1">'Master Data'!$952:$1048576,'Master Data'!$40:$951</definedName>
    <definedName name="Z_01E6FF9C_BB30_4C32_9D09_6DB93F11503E_.wvu.Rows" localSheetId="1" hidden="1">'Other Deduction'!$560:$1048576,'Other Deduction'!$22:$559</definedName>
    <definedName name="Z_01E6FF9C_BB30_4C32_9D09_6DB93F11503E_.wvu.Rows" localSheetId="2" hidden="1">'Tax Calculation (Old)'!$75:$1048576,'Tax Calculation (Old)'!$71:$74</definedName>
    <definedName name="Z_483AFC7C_A53B_4837_A853_31CBC6C9ED1B_.wvu.Cols" localSheetId="0" hidden="1">'Master Data'!$AF:$XFD</definedName>
    <definedName name="Z_483AFC7C_A53B_4837_A853_31CBC6C9ED1B_.wvu.Cols" localSheetId="1" hidden="1">'Other Deduction'!$G:$XFD</definedName>
    <definedName name="Z_483AFC7C_A53B_4837_A853_31CBC6C9ED1B_.wvu.Cols" localSheetId="2" hidden="1">'Tax Calculation (Old)'!$S:$XFD</definedName>
    <definedName name="Z_483AFC7C_A53B_4837_A853_31CBC6C9ED1B_.wvu.PrintArea" localSheetId="0" hidden="1">'Master Data'!$C$8:$AE$39</definedName>
    <definedName name="Z_483AFC7C_A53B_4837_A853_31CBC6C9ED1B_.wvu.PrintArea" localSheetId="2" hidden="1">'Tax Calculation (Old)'!$B$1:$Q$69</definedName>
    <definedName name="Z_483AFC7C_A53B_4837_A853_31CBC6C9ED1B_.wvu.Rows" localSheetId="0" hidden="1">'Master Data'!$952:$1048576,'Master Data'!$40:$951</definedName>
    <definedName name="Z_483AFC7C_A53B_4837_A853_31CBC6C9ED1B_.wvu.Rows" localSheetId="1" hidden="1">'Other Deduction'!$560:$1048576,'Other Deduction'!$22:$559</definedName>
    <definedName name="Z_483AFC7C_A53B_4837_A853_31CBC6C9ED1B_.wvu.Rows" localSheetId="2" hidden="1">'Tax Calculation (Old)'!$75:$1048576,'Tax Calculation (Old)'!$71:$74</definedName>
  </definedNames>
  <calcPr calcId="12451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G12" i="11"/>
  <c r="G9"/>
  <c r="K118"/>
  <c r="I118"/>
  <c r="I119"/>
  <c r="K119" s="1"/>
  <c r="H19"/>
  <c r="G116" l="1"/>
  <c r="I116" s="1"/>
  <c r="K116" s="1"/>
  <c r="G115"/>
  <c r="G114"/>
  <c r="H21"/>
  <c r="H20"/>
  <c r="B63"/>
  <c r="B40"/>
  <c r="B39"/>
  <c r="B28"/>
  <c r="D12"/>
  <c r="G8"/>
  <c r="G7"/>
  <c r="L131" l="1"/>
  <c r="I130"/>
  <c r="K130" s="1"/>
  <c r="I129"/>
  <c r="K129" s="1"/>
  <c r="I115"/>
  <c r="K115" s="1"/>
  <c r="I114"/>
  <c r="K114" s="1"/>
  <c r="I101"/>
  <c r="B61"/>
  <c r="K19"/>
  <c r="Q33" i="3"/>
  <c r="G124" i="11" s="1"/>
  <c r="I124" s="1"/>
  <c r="K124" s="1"/>
  <c r="A2" i="1"/>
  <c r="I13" i="2"/>
  <c r="J8" i="9"/>
  <c r="D29" i="2"/>
  <c r="P3" i="3"/>
  <c r="L3"/>
  <c r="C16" i="9" l="1"/>
  <c r="C9"/>
  <c r="G8"/>
  <c r="AA22" i="2" l="1"/>
  <c r="AA34" s="1"/>
  <c r="AB13"/>
  <c r="D13" l="1"/>
  <c r="H13" s="1"/>
  <c r="I20" i="3"/>
  <c r="F34" i="2"/>
  <c r="G34"/>
  <c r="J34"/>
  <c r="L34"/>
  <c r="M34"/>
  <c r="P34"/>
  <c r="Q34"/>
  <c r="R34"/>
  <c r="S34"/>
  <c r="V34"/>
  <c r="W34"/>
  <c r="X34"/>
  <c r="T13"/>
  <c r="R15"/>
  <c r="D14"/>
  <c r="H14" s="1"/>
  <c r="T14" l="1"/>
  <c r="H25"/>
  <c r="H26"/>
  <c r="I14"/>
  <c r="Z29"/>
  <c r="Z34" s="1"/>
  <c r="I29" i="3" l="1"/>
  <c r="O29" i="2"/>
  <c r="N29"/>
  <c r="K22" l="1"/>
  <c r="M15"/>
  <c r="O27"/>
  <c r="N27" l="1"/>
  <c r="AC28"/>
  <c r="AC29"/>
  <c r="AC30"/>
  <c r="AC31"/>
  <c r="AC32"/>
  <c r="O13"/>
  <c r="AC27" l="1"/>
  <c r="Q42" i="3"/>
  <c r="Q59"/>
  <c r="Q39"/>
  <c r="Q38"/>
  <c r="Q37"/>
  <c r="Q36"/>
  <c r="Q43"/>
  <c r="Q41"/>
  <c r="O25"/>
  <c r="O24"/>
  <c r="O21"/>
  <c r="N33" i="2"/>
  <c r="Y33" s="1"/>
  <c r="N30"/>
  <c r="Q16" i="3"/>
  <c r="M8"/>
  <c r="I26"/>
  <c r="AB33" i="2"/>
  <c r="J15"/>
  <c r="N26" l="1"/>
  <c r="O26" s="1"/>
  <c r="AC26" s="1"/>
  <c r="AD27"/>
  <c r="Z33"/>
  <c r="AC33" s="1"/>
  <c r="O62" i="3"/>
  <c r="AD31" i="2"/>
  <c r="AD32"/>
  <c r="O28" i="3"/>
  <c r="K14" i="2"/>
  <c r="K16" s="1"/>
  <c r="P12"/>
  <c r="O12"/>
  <c r="K17" l="1"/>
  <c r="K18" s="1"/>
  <c r="K19" s="1"/>
  <c r="K20" s="1"/>
  <c r="K21" s="1"/>
  <c r="K23" s="1"/>
  <c r="K24" s="1"/>
  <c r="O14"/>
  <c r="AD26"/>
  <c r="AD33"/>
  <c r="AD29"/>
  <c r="O27" i="3"/>
  <c r="I24"/>
  <c r="X14" i="2"/>
  <c r="W14"/>
  <c r="K34" l="1"/>
  <c r="AC13"/>
  <c r="N25" l="1"/>
  <c r="O25" s="1"/>
  <c r="X15"/>
  <c r="W15"/>
  <c r="U14"/>
  <c r="S14"/>
  <c r="P14"/>
  <c r="M7" i="3"/>
  <c r="O26"/>
  <c r="O23"/>
  <c r="O22"/>
  <c r="I27"/>
  <c r="I23"/>
  <c r="I22"/>
  <c r="K13"/>
  <c r="M11"/>
  <c r="E13" s="1"/>
  <c r="Q5"/>
  <c r="I93" i="11" s="1"/>
  <c r="E3" i="3"/>
  <c r="B1"/>
  <c r="J16" i="2"/>
  <c r="J17" s="1"/>
  <c r="J18" s="1"/>
  <c r="J19" s="1"/>
  <c r="J20" s="1"/>
  <c r="J21" s="1"/>
  <c r="J22" s="1"/>
  <c r="J23" s="1"/>
  <c r="J24" s="1"/>
  <c r="J14"/>
  <c r="L14"/>
  <c r="G14"/>
  <c r="F14"/>
  <c r="E14"/>
  <c r="E15"/>
  <c r="E16"/>
  <c r="E17"/>
  <c r="E18"/>
  <c r="E19"/>
  <c r="E20"/>
  <c r="E21"/>
  <c r="E22"/>
  <c r="E23"/>
  <c r="E24"/>
  <c r="E34" l="1"/>
  <c r="AC25"/>
  <c r="AD25" s="1"/>
  <c r="G15"/>
  <c r="G16" s="1"/>
  <c r="G17" s="1"/>
  <c r="G18" s="1"/>
  <c r="G19" s="1"/>
  <c r="G20" s="1"/>
  <c r="G21" s="1"/>
  <c r="G22" s="1"/>
  <c r="G23" s="1"/>
  <c r="G24" s="1"/>
  <c r="S15"/>
  <c r="S16" s="1"/>
  <c r="S17" s="1"/>
  <c r="S18" s="1"/>
  <c r="S19" s="1"/>
  <c r="S20" s="1"/>
  <c r="S21" s="1"/>
  <c r="S22" s="1"/>
  <c r="S23" s="1"/>
  <c r="S24" s="1"/>
  <c r="Q15"/>
  <c r="Q16" s="1"/>
  <c r="Q17" s="1"/>
  <c r="Q18" s="1"/>
  <c r="Q19" s="1"/>
  <c r="Q20" s="1"/>
  <c r="Q21" s="1"/>
  <c r="Q22" s="1"/>
  <c r="F15"/>
  <c r="F16" s="1"/>
  <c r="F17" s="1"/>
  <c r="F18" s="1"/>
  <c r="F19" s="1"/>
  <c r="F20" s="1"/>
  <c r="F21" s="1"/>
  <c r="F22" s="1"/>
  <c r="F23" s="1"/>
  <c r="F24" s="1"/>
  <c r="L15"/>
  <c r="L17" s="1"/>
  <c r="L18" s="1"/>
  <c r="L19" s="1"/>
  <c r="L20" s="1"/>
  <c r="L21" s="1"/>
  <c r="L22" s="1"/>
  <c r="L23" s="1"/>
  <c r="L24" s="1"/>
  <c r="P15"/>
  <c r="P16" s="1"/>
  <c r="P17" s="1"/>
  <c r="P18" s="1"/>
  <c r="P19" s="1"/>
  <c r="P20" s="1"/>
  <c r="P21" s="1"/>
  <c r="P22" s="1"/>
  <c r="P23" s="1"/>
  <c r="P24" s="1"/>
  <c r="U15"/>
  <c r="U16" s="1"/>
  <c r="U17" s="1"/>
  <c r="U18" s="1"/>
  <c r="U19" s="1"/>
  <c r="U20" s="1"/>
  <c r="U21" s="1"/>
  <c r="U22" s="1"/>
  <c r="U23" s="1"/>
  <c r="U24" s="1"/>
  <c r="D15"/>
  <c r="I15" s="1"/>
  <c r="AD30"/>
  <c r="X16"/>
  <c r="X17" s="1"/>
  <c r="X18" s="1"/>
  <c r="X19" s="1"/>
  <c r="X20" s="1"/>
  <c r="X21" s="1"/>
  <c r="X22" s="1"/>
  <c r="X23" s="1"/>
  <c r="X24" s="1"/>
  <c r="W16"/>
  <c r="W17" s="1"/>
  <c r="W18" s="1"/>
  <c r="W19" s="1"/>
  <c r="W20" s="1"/>
  <c r="W21" s="1"/>
  <c r="W22" s="1"/>
  <c r="W23" s="1"/>
  <c r="W24" s="1"/>
  <c r="N13"/>
  <c r="M16"/>
  <c r="M17" s="1"/>
  <c r="M18" s="1"/>
  <c r="M19" s="1"/>
  <c r="M20" s="1"/>
  <c r="M21" s="1"/>
  <c r="M22" s="1"/>
  <c r="M23" s="1"/>
  <c r="M24" s="1"/>
  <c r="U34" l="1"/>
  <c r="T15"/>
  <c r="Y14"/>
  <c r="Q23"/>
  <c r="Q24" s="1"/>
  <c r="H15"/>
  <c r="D16"/>
  <c r="T16" s="1"/>
  <c r="N14"/>
  <c r="H13" i="3"/>
  <c r="H18" i="11" l="1"/>
  <c r="B29"/>
  <c r="AC14" i="2"/>
  <c r="AD14" s="1"/>
  <c r="Y15"/>
  <c r="B30" i="11" s="1"/>
  <c r="O15" i="2"/>
  <c r="I28" i="3"/>
  <c r="I21"/>
  <c r="H16" i="2"/>
  <c r="O16" s="1"/>
  <c r="D17"/>
  <c r="T17" s="1"/>
  <c r="I16"/>
  <c r="N15"/>
  <c r="F18" i="11" s="1"/>
  <c r="M13" i="3"/>
  <c r="Q14" s="1"/>
  <c r="K18" i="11" l="1"/>
  <c r="AC15" i="2"/>
  <c r="AD15" s="1"/>
  <c r="Y16"/>
  <c r="H17"/>
  <c r="O17" s="1"/>
  <c r="I17"/>
  <c r="N16"/>
  <c r="D18"/>
  <c r="T18" s="1"/>
  <c r="AC16" l="1"/>
  <c r="AD16" s="1"/>
  <c r="B31" i="11"/>
  <c r="Y17" i="2"/>
  <c r="B32" i="11" s="1"/>
  <c r="H18" i="2"/>
  <c r="O18" s="1"/>
  <c r="I18"/>
  <c r="N17"/>
  <c r="AC17"/>
  <c r="D19"/>
  <c r="T19" s="1"/>
  <c r="Y18" l="1"/>
  <c r="H19"/>
  <c r="O19" s="1"/>
  <c r="N18"/>
  <c r="F19" i="11" s="1"/>
  <c r="I19" i="2"/>
  <c r="AD17"/>
  <c r="D20"/>
  <c r="T20" s="1"/>
  <c r="AC18" l="1"/>
  <c r="AD18" s="1"/>
  <c r="B33" i="11"/>
  <c r="Y19" i="2"/>
  <c r="H20"/>
  <c r="O20" s="1"/>
  <c r="I20"/>
  <c r="N19"/>
  <c r="D21"/>
  <c r="B34" i="11" l="1"/>
  <c r="AB19" i="2"/>
  <c r="AC19" s="1"/>
  <c r="AD19" s="1"/>
  <c r="Y20"/>
  <c r="B35" i="11" s="1"/>
  <c r="F62" i="3"/>
  <c r="T21" i="2"/>
  <c r="D28"/>
  <c r="H21"/>
  <c r="O21" s="1"/>
  <c r="N20"/>
  <c r="AB20" s="1"/>
  <c r="I21"/>
  <c r="AD13"/>
  <c r="D22"/>
  <c r="T22" s="1"/>
  <c r="Y21" l="1"/>
  <c r="B36" i="11" s="1"/>
  <c r="H28" i="2"/>
  <c r="N28" s="1"/>
  <c r="AB34"/>
  <c r="Q40" i="3" s="1"/>
  <c r="G128" i="11" s="1"/>
  <c r="I128" s="1"/>
  <c r="K128" s="1"/>
  <c r="AC20" i="2"/>
  <c r="AD20" s="1"/>
  <c r="H22"/>
  <c r="O22" s="1"/>
  <c r="I22"/>
  <c r="N21"/>
  <c r="F20" i="11" s="1"/>
  <c r="AC21" i="2"/>
  <c r="D23"/>
  <c r="T23" s="1"/>
  <c r="K20" i="11" l="1"/>
  <c r="Q44" i="3"/>
  <c r="Y22" i="2"/>
  <c r="AD28"/>
  <c r="H23"/>
  <c r="O23" s="1"/>
  <c r="I23"/>
  <c r="AD21"/>
  <c r="AC22"/>
  <c r="N22"/>
  <c r="D24"/>
  <c r="J62" i="3" l="1"/>
  <c r="B37" i="11"/>
  <c r="Y23" i="2"/>
  <c r="B38" i="11" s="1"/>
  <c r="T24" i="2"/>
  <c r="T34" s="1"/>
  <c r="D34"/>
  <c r="H24"/>
  <c r="I24"/>
  <c r="I34" s="1"/>
  <c r="AD22"/>
  <c r="N23"/>
  <c r="B41" i="11" l="1"/>
  <c r="L62" i="3"/>
  <c r="AC23" i="2"/>
  <c r="AD23" s="1"/>
  <c r="O24"/>
  <c r="O34" s="1"/>
  <c r="H34"/>
  <c r="F19" i="1"/>
  <c r="Q32" i="3" l="1"/>
  <c r="G123" i="11"/>
  <c r="I123" s="1"/>
  <c r="K123" s="1"/>
  <c r="O20" i="3"/>
  <c r="I25"/>
  <c r="G117" i="11" s="1"/>
  <c r="I117" s="1"/>
  <c r="K117" s="1"/>
  <c r="G113"/>
  <c r="K21"/>
  <c r="K22" s="1"/>
  <c r="H22"/>
  <c r="I64" s="1"/>
  <c r="M62" i="3"/>
  <c r="P62" s="1"/>
  <c r="Y34" i="2"/>
  <c r="F8" i="1" s="1"/>
  <c r="AC24" i="2"/>
  <c r="AC34" s="1"/>
  <c r="N24"/>
  <c r="F21" i="11" s="1"/>
  <c r="F22" s="1"/>
  <c r="I113" l="1"/>
  <c r="I120" s="1"/>
  <c r="G120"/>
  <c r="N34" i="2"/>
  <c r="O30" i="3"/>
  <c r="AD24" i="2"/>
  <c r="AD34" s="1"/>
  <c r="K113" i="11" l="1"/>
  <c r="K120" s="1"/>
  <c r="K131" s="1"/>
  <c r="F4" i="1"/>
  <c r="F17" s="1"/>
  <c r="D10" i="9" s="1"/>
  <c r="Q4" i="3"/>
  <c r="I85" i="11" s="1"/>
  <c r="J90" s="1"/>
  <c r="J95" s="1"/>
  <c r="L103" s="1"/>
  <c r="L108" s="1"/>
  <c r="Q31" i="3"/>
  <c r="C14" i="9" l="1"/>
  <c r="E11"/>
  <c r="Q6" i="3"/>
  <c r="M9" s="1"/>
  <c r="Q9" s="1"/>
  <c r="Q10" s="1"/>
  <c r="Q15" s="1"/>
  <c r="Q17" s="1"/>
  <c r="D20" i="1"/>
  <c r="F12"/>
  <c r="A20"/>
  <c r="Q34" i="3"/>
  <c r="Q45" s="1"/>
  <c r="Q46" l="1"/>
  <c r="Q47" s="1"/>
  <c r="Q51" l="1"/>
  <c r="K133" i="11"/>
  <c r="Q53" i="3"/>
  <c r="Q52"/>
  <c r="F6" i="1"/>
  <c r="Q54" i="3" l="1"/>
  <c r="K135" i="11" s="1"/>
  <c r="Q55" i="3" l="1"/>
  <c r="Q56" l="1"/>
  <c r="Q57" s="1"/>
  <c r="K136" i="11"/>
  <c r="K137" s="1"/>
  <c r="Q58" i="3" l="1"/>
  <c r="K138" i="11"/>
  <c r="Q60" i="3" l="1"/>
  <c r="K139" i="11"/>
  <c r="K140" l="1"/>
  <c r="Q63" i="3"/>
  <c r="K141" i="11"/>
  <c r="B63" i="3"/>
  <c r="A19" i="1" s="1"/>
  <c r="D19" l="1"/>
  <c r="K143" i="11"/>
</calcChain>
</file>

<file path=xl/sharedStrings.xml><?xml version="1.0" encoding="utf-8"?>
<sst xmlns="http://schemas.openxmlformats.org/spreadsheetml/2006/main" count="498" uniqueCount="385">
  <si>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</si>
  <si>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</si>
  <si>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</si>
  <si>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</si>
  <si>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</si>
  <si>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</si>
  <si>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</si>
  <si>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</si>
  <si>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</si>
  <si>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</si>
  <si>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</si>
  <si>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</si>
  <si>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</si>
  <si>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</si>
  <si>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</si>
  <si>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SI</t>
  </si>
  <si>
    <t>RPMF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</si>
  <si>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</si>
  <si>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</si>
  <si>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</si>
  <si>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</si>
  <si>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</si>
  <si>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</si>
  <si>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</si>
  <si>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</si>
  <si>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</si>
  <si>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Taxable Amt</t>
  </si>
  <si>
    <t>vU; vk;</t>
  </si>
  <si>
    <t>PAN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</si>
  <si>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</si>
  <si>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</si>
  <si>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</si>
  <si>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</si>
  <si>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</si>
  <si>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</si>
  <si>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</si>
  <si>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ldy vk;                                                            ;ksx ¼8$9½</t>
  </si>
  <si>
    <t>(i)</t>
  </si>
  <si>
    <t>(x)</t>
  </si>
  <si>
    <t>(ii)</t>
  </si>
  <si>
    <t>(xi)</t>
  </si>
  <si>
    <r>
      <t>isa'ku Iyku gsrq va'knku¼/kkjk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</si>
  <si>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</si>
  <si>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</si>
  <si>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</si>
  <si>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</si>
  <si>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</si>
  <si>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</si>
  <si>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</si>
  <si>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</si>
  <si>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</si>
  <si>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</si>
  <si>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</si>
  <si>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</si>
  <si>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</si>
  <si>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dqy ;ksx 12 ¼ 1 ls 6 rd ½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</si>
  <si>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</si>
  <si>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</si>
  <si>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</si>
  <si>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</si>
  <si>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</si>
  <si>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</si>
  <si>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</si>
  <si>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</si>
  <si>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</si>
  <si>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</si>
  <si>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</si>
  <si>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</si>
  <si>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</si>
  <si>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</si>
  <si>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t>Surrender</t>
  </si>
  <si>
    <t>Bonus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</si>
  <si>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</si>
  <si>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>½ O;o;k; dj /kkjk 16 ¼</t>
    </r>
    <r>
      <rPr>
        <sz val="12"/>
        <rFont val="Arial"/>
        <family val="2"/>
      </rPr>
      <t>iii</t>
    </r>
    <r>
      <rPr>
        <sz val="12"/>
        <rFont val="DevLys 010"/>
      </rPr>
      <t xml:space="preserve">½ ds vUrxrZ </t>
    </r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</si>
  <si>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</si>
  <si>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</si>
  <si>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</si>
  <si>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</si>
  <si>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</si>
  <si>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</si>
  <si>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r>
      <rPr>
        <sz val="10"/>
        <rFont val="Calibri"/>
        <family val="2"/>
        <scheme val="minor"/>
      </rPr>
      <t>10,00,000</t>
    </r>
    <r>
      <rPr>
        <sz val="10"/>
        <rFont val="DevLys 010"/>
      </rPr>
      <t xml:space="preserve"> ls vf/kd</t>
    </r>
  </si>
  <si>
    <r>
      <t xml:space="preserve">10,00,000 </t>
    </r>
    <r>
      <rPr>
        <sz val="12"/>
        <rFont val="DevLys 010"/>
      </rPr>
      <t>ls vf/kd</t>
    </r>
  </si>
  <si>
    <t>,d O;fDr dj nkrk</t>
  </si>
  <si>
    <r>
      <t xml:space="preserve">2,50,000 </t>
    </r>
    <r>
      <rPr>
        <sz val="12"/>
        <rFont val="DevLys 010"/>
      </rPr>
      <t>rd</t>
    </r>
  </si>
  <si>
    <r>
      <t xml:space="preserve">5,00,000 </t>
    </r>
    <r>
      <rPr>
        <sz val="12"/>
        <rFont val="DevLys 010"/>
      </rPr>
      <t>rd</t>
    </r>
  </si>
  <si>
    <t>dqy 'ks"k vk;dj</t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</si>
  <si>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</si>
  <si>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</si>
  <si>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</si>
  <si>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</si>
  <si>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</si>
  <si>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Leave  Pay</t>
  </si>
  <si>
    <t>HBA Interest</t>
  </si>
  <si>
    <t>HBA Premium</t>
  </si>
  <si>
    <t>Total
Deduction</t>
  </si>
  <si>
    <t>Gross  Salary</t>
  </si>
  <si>
    <t>Washing Allow.</t>
  </si>
  <si>
    <t>ofj"B ukxfjd ¼60 ls 80 o"kZ rd½</t>
  </si>
  <si>
    <r>
      <t xml:space="preserve">3,00,000 </t>
    </r>
    <r>
      <rPr>
        <sz val="12"/>
        <rFont val="DevLys 010"/>
      </rPr>
      <t>rd</t>
    </r>
  </si>
  <si>
    <t>3,00,001-5,00,000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</si>
  <si>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</si>
  <si>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</si>
  <si>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</si>
  <si>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Arial"/>
        <family val="2"/>
      </rPr>
      <t>80CCE</t>
    </r>
    <r>
      <rPr>
        <sz val="12"/>
        <rFont val="DevLys 010"/>
      </rPr>
      <t xml:space="preserve"> ½ ] ¼/kkjk </t>
    </r>
    <r>
      <rPr>
        <sz val="10"/>
        <rFont val="Arial"/>
        <family val="2"/>
      </rPr>
      <t>80CCD (2),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</si>
  <si>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</si>
  <si>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</si>
  <si>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</si>
  <si>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</si>
  <si>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</si>
  <si>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t>Rebate Under Section
80C, 80CCC, 80CCD(1)</t>
  </si>
  <si>
    <r>
      <t xml:space="preserve">;ksx </t>
    </r>
    <r>
      <rPr>
        <sz val="10"/>
        <rFont val="Arial"/>
        <family val="2"/>
      </rPr>
      <t>11(A+B+C)</t>
    </r>
    <r>
      <rPr>
        <sz val="12"/>
        <rFont val="Arial"/>
        <family val="2"/>
      </rPr>
      <t xml:space="preserve">      </t>
    </r>
  </si>
  <si>
    <r>
      <t xml:space="preserve">ljdkjh isa'ku ;kstuk esa va'knku </t>
    </r>
    <r>
      <rPr>
        <sz val="11"/>
        <rFont val="Calibri"/>
        <family val="2"/>
      </rPr>
      <t>ECPF</t>
    </r>
    <r>
      <rPr>
        <sz val="11"/>
        <rFont val="DevLys 010"/>
      </rPr>
      <t xml:space="preserve">
vf/kdre osru dk 10</t>
    </r>
    <r>
      <rPr>
        <sz val="11"/>
        <rFont val="Arial"/>
        <family val="2"/>
      </rPr>
      <t>%</t>
    </r>
    <r>
      <rPr>
        <sz val="11"/>
        <rFont val="DevLys 010"/>
      </rPr>
      <t>¼/kkjk 80</t>
    </r>
    <r>
      <rPr>
        <sz val="11"/>
        <rFont val="Arial"/>
        <family val="2"/>
      </rPr>
      <t>ccd</t>
    </r>
    <r>
      <rPr>
        <sz val="11"/>
        <rFont val="DevLys 010"/>
      </rPr>
      <t>½</t>
    </r>
  </si>
  <si>
    <t>;fn gk¡ rks ftl ekg esa fcy cuk mldk Øekad pqusaA</t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</si>
  <si>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</si>
  <si>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</si>
  <si>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t xml:space="preserve">dqy dVkSrh </t>
    </r>
    <r>
      <rPr>
        <b/>
        <sz val="10"/>
        <rFont val="Arial"/>
        <family val="2"/>
      </rPr>
      <t>( 11 + 12)</t>
    </r>
  </si>
  <si>
    <t>gLrk{kj dkfeZd</t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</si>
  <si>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</si>
  <si>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</si>
  <si>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t xml:space="preserve"> vU; dVkSfr;k¡</t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</si>
  <si>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</si>
  <si>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</si>
  <si>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</si>
  <si>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</si>
  <si>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</si>
  <si>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</si>
  <si>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</si>
  <si>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t>6- x`g _.k fdLr ewy ¼tks osru ls ugha dkVk x;k½</t>
  </si>
  <si>
    <t>7- x`g _.k fdLr C;kt ¼tks osru ls ugha dkVk x;k½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</si>
  <si>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</si>
  <si>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</si>
  <si>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</si>
  <si>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</si>
  <si>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</si>
  <si>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</si>
  <si>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</si>
  <si>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15- jk"Vªh; cpr Ldhe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</si>
  <si>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</si>
  <si>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</si>
  <si>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</si>
  <si>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t>Group Insurance  
Accidental</t>
  </si>
  <si>
    <t>ROP (If any, put the value in minus)</t>
  </si>
  <si>
    <t>Net Payment</t>
  </si>
  <si>
    <t>TAN:</t>
  </si>
  <si>
    <t>Other Allowance 1</t>
  </si>
  <si>
    <t>Other Allowance 2</t>
  </si>
  <si>
    <t>vU; tekjkf'k ¼/kkjk 80 lh ds vUrxZr½</t>
  </si>
  <si>
    <t>H.R.A.</t>
  </si>
  <si>
    <t>osru ds vfrfjDr dVkSfr;k¡] vk;@tek jkf'k ,oa NwV dk fooj.k</t>
  </si>
  <si>
    <t>HRA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</si>
  <si>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</si>
  <si>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19- vU; tek jkf'k ¼/kkjk 80 lh ds vUrxZr½</t>
  </si>
  <si>
    <t>(xviii)</t>
  </si>
  <si>
    <t>lqdU;k le`f) ;kstuk esa tek jkf'k</t>
  </si>
  <si>
    <r>
      <rPr>
        <b/>
        <sz val="12"/>
        <rFont val="DevLys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</si>
  <si>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t xml:space="preserve">;ksx dkWye 19 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</si>
  <si>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</si>
  <si>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>18- vU; vk; ¼,Q Mh ij C;kt] vU; C;kt ;k vU; L=ks+= ls vk; vkfn dk ;ksx½</t>
  </si>
  <si>
    <r>
      <t xml:space="preserve">28- /kkjk 80 </t>
    </r>
    <r>
      <rPr>
        <sz val="9"/>
        <rFont val="Times New Roman"/>
        <family val="1"/>
      </rPr>
      <t>GGA</t>
    </r>
    <r>
      <rPr>
        <sz val="12"/>
        <rFont val="DevLys 010"/>
      </rPr>
      <t xml:space="preserve"> - vuqeksfnr oSKkfud]lkekftd]xzkeh.k fodkl vkfn gsrq fn;k x;k nku</t>
    </r>
  </si>
  <si>
    <r>
      <t xml:space="preserve">32- osru fcy ds vykok tek djk;k x;k aavk;dj </t>
    </r>
    <r>
      <rPr>
        <sz val="10"/>
        <rFont val="Calibri"/>
        <family val="2"/>
        <scheme val="minor"/>
      </rPr>
      <t>(TDS)</t>
    </r>
  </si>
  <si>
    <r>
      <t>20- /kkjk 80</t>
    </r>
    <r>
      <rPr>
        <sz val="10"/>
        <rFont val="Calibri"/>
        <family val="2"/>
        <scheme val="minor"/>
      </rPr>
      <t xml:space="preserve">CCC - </t>
    </r>
    <r>
      <rPr>
        <sz val="12"/>
        <rFont val="DevLys 010"/>
      </rPr>
      <t>isa'ku Iyku gsrq va'knku ¼,u-ih-,l- ds avykok½</t>
    </r>
  </si>
  <si>
    <r>
      <t xml:space="preserve">21- /kkjk </t>
    </r>
    <r>
      <rPr>
        <sz val="10"/>
        <rFont val="Calibri"/>
        <family val="2"/>
        <scheme val="minor"/>
      </rPr>
      <t>80CCD(1B)</t>
    </r>
    <r>
      <rPr>
        <sz val="12"/>
        <rFont val="Calibri"/>
        <family val="2"/>
        <scheme val="minor"/>
      </rPr>
      <t xml:space="preserve"> -</t>
    </r>
    <r>
      <rPr>
        <sz val="12"/>
        <rFont val="DevLys 010"/>
      </rPr>
      <t>uohu isa'ku ;kstuk esa vfrfjDr va'knku ¼vf/kdre :- 50]000½</t>
    </r>
  </si>
  <si>
    <r>
      <t>22- /kkjk 80</t>
    </r>
    <r>
      <rPr>
        <sz val="10"/>
        <rFont val="Calibri"/>
        <family val="2"/>
        <scheme val="minor"/>
      </rPr>
      <t xml:space="preserve">D - </t>
    </r>
    <r>
      <rPr>
        <sz val="12"/>
        <rFont val="DevLys 010"/>
      </rPr>
      <t>fpfdRlk chek izhfe;e ¼lkekU; 25000] ofj"B ukxfjd 50000½</t>
    </r>
  </si>
  <si>
    <r>
      <t>23- /kkjk 80</t>
    </r>
    <r>
      <rPr>
        <sz val="10"/>
        <rFont val="Calibri"/>
        <family val="2"/>
        <scheme val="minor"/>
      </rPr>
      <t xml:space="preserve">DD - </t>
    </r>
    <r>
      <rPr>
        <sz val="12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 xml:space="preserve">80% </t>
    </r>
    <r>
      <rPr>
        <sz val="10"/>
        <rFont val="DevLys 010"/>
      </rPr>
      <t>fodykaxrk 125000½</t>
    </r>
  </si>
  <si>
    <r>
      <t>25- /kkjk 80</t>
    </r>
    <r>
      <rPr>
        <sz val="10"/>
        <rFont val="Calibri"/>
        <family val="2"/>
        <scheme val="minor"/>
      </rPr>
      <t xml:space="preserve">E - </t>
    </r>
    <r>
      <rPr>
        <sz val="12"/>
        <rFont val="DevLys 010"/>
      </rPr>
      <t xml:space="preserve">mPp f'k{kk gsrq fy, _.k dk C;kt ¼/kkjk </t>
    </r>
    <r>
      <rPr>
        <sz val="8"/>
        <rFont val="Arial"/>
        <family val="2"/>
      </rPr>
      <t>80E</t>
    </r>
    <r>
      <rPr>
        <sz val="12"/>
        <rFont val="DevLys 010"/>
      </rPr>
      <t>½</t>
    </r>
  </si>
  <si>
    <r>
      <t>26- /kkjk 80</t>
    </r>
    <r>
      <rPr>
        <sz val="10"/>
        <rFont val="Calibri"/>
        <family val="2"/>
        <scheme val="minor"/>
      </rPr>
      <t>G -</t>
    </r>
    <r>
      <rPr>
        <sz val="12"/>
        <rFont val="DevLys 010"/>
      </rPr>
      <t xml:space="preserve"> /kekZFkZ laLFkkvksa vkfn dks fn;s nku ¼d Js.kh 100</t>
    </r>
    <r>
      <rPr>
        <sz val="8"/>
        <rFont val="Arial"/>
        <family val="2"/>
      </rPr>
      <t>%</t>
    </r>
    <r>
      <rPr>
        <sz val="12"/>
        <rFont val="DevLys 010"/>
      </rPr>
      <t xml:space="preserve"> ,oa [k Js.kh 50</t>
    </r>
    <r>
      <rPr>
        <sz val="8"/>
        <rFont val="Arial"/>
        <family val="2"/>
      </rPr>
      <t>%</t>
    </r>
    <r>
      <rPr>
        <sz val="12"/>
        <rFont val="DevLys 010"/>
      </rPr>
      <t>½</t>
    </r>
  </si>
  <si>
    <r>
      <t>27- /kkjk 80</t>
    </r>
    <r>
      <rPr>
        <sz val="10"/>
        <rFont val="Calibri"/>
        <family val="2"/>
        <scheme val="minor"/>
      </rPr>
      <t xml:space="preserve">U - </t>
    </r>
    <r>
      <rPr>
        <sz val="12"/>
        <rFont val="DevLys 010"/>
      </rPr>
      <t xml:space="preserve">LFkkbZ 'kkjhfjd fodykaxrk ¼vf/kdre 75000] </t>
    </r>
    <r>
      <rPr>
        <sz val="9"/>
        <rFont val="Times New Roman"/>
        <family val="1"/>
      </rPr>
      <t>80%</t>
    </r>
    <r>
      <rPr>
        <sz val="12"/>
        <rFont val="DevLys 010"/>
      </rPr>
      <t xml:space="preserve"> fodykaxrk 125000½</t>
    </r>
  </si>
  <si>
    <t>29- bfDoVh fyad lsfoax Ldhe</t>
  </si>
  <si>
    <t>30- LFkfxr okf"kZdh</t>
  </si>
  <si>
    <t xml:space="preserve">31- jkgr /kkjk 89 ds rgr </t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</si>
  <si>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</si>
  <si>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Salary Arrear 1</t>
  </si>
  <si>
    <t>Salary Arrear 2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</si>
  <si>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</si>
  <si>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</si>
  <si>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rPr>
        <sz val="12"/>
        <rFont val="DevLys 010"/>
      </rPr>
      <t>17</t>
    </r>
    <r>
      <rPr>
        <sz val="14"/>
        <rFont val="DevLys 010"/>
      </rPr>
      <t xml:space="preserve">- </t>
    </r>
    <r>
      <rPr>
        <sz val="12"/>
        <rFont val="DevLys 010"/>
      </rPr>
      <t xml:space="preserve">cpr [kkrs dh tek jkf'k ij izkIr C;kt </t>
    </r>
    <r>
      <rPr>
        <sz val="10"/>
        <rFont val="Times New Roman"/>
        <family val="1"/>
      </rPr>
      <t xml:space="preserve">(80 TTA/80 TTB) </t>
    </r>
    <r>
      <rPr>
        <sz val="12"/>
        <rFont val="DevLys 010"/>
      </rPr>
      <t>gsrq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</si>
  <si>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vf/kdre C;kt :- 10]000 </t>
    </r>
    <r>
      <rPr>
        <sz val="10"/>
        <rFont val="Calibri"/>
        <family val="2"/>
        <scheme val="minor"/>
      </rPr>
      <t xml:space="preserve">194(IA) (80 TTB - </t>
    </r>
    <r>
      <rPr>
        <sz val="12"/>
        <rFont val="DevLys 010"/>
      </rPr>
      <t>aofj"B ukxfjd vf/kdre C;kt 50000:-½</t>
    </r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</si>
  <si>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5-00 yk[k rd dh dj ;ksX; vk; ij vk;dj dh NwV vf/kdre :- 12500 rd½</t>
    </r>
  </si>
  <si>
    <t>GOVT SR. SEC SCHOOL DILOD HATHI, ATRU BARAN</t>
  </si>
  <si>
    <t>NAME :</t>
  </si>
  <si>
    <t>A/C NO.</t>
  </si>
  <si>
    <t>MOB NO.</t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</si>
  <si>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>(Standard Deduction)  5</t>
    </r>
    <r>
      <rPr>
        <sz val="12"/>
        <rFont val="DevLys 010"/>
      </rPr>
      <t>0]000 ¼vf/kdre½</t>
    </r>
  </si>
  <si>
    <t>BASIC+D.A.</t>
  </si>
  <si>
    <t>Bill No. &amp; T.V. No.</t>
  </si>
  <si>
    <r>
      <t>24- /kkjk 80</t>
    </r>
    <r>
      <rPr>
        <sz val="10"/>
        <rFont val="Calibri"/>
        <family val="2"/>
        <scheme val="minor"/>
      </rPr>
      <t xml:space="preserve">DDB - </t>
    </r>
    <r>
      <rPr>
        <sz val="12"/>
        <rFont val="DevLys 010"/>
      </rPr>
      <t>fof'k"V jksxksa ds mipkj gsrq dVkSrh</t>
    </r>
    <r>
      <rPr>
        <sz val="12"/>
        <rFont val="Arial"/>
        <family val="2"/>
      </rPr>
      <t xml:space="preserve"> </t>
    </r>
    <r>
      <rPr>
        <sz val="12"/>
        <rFont val="DevLys 010"/>
      </rPr>
      <t>¼lkekU; 40000] ofj"B ukxfjd 1 yk[k½</t>
    </r>
  </si>
  <si>
    <t>INCOME TAX CALCULATION (GA-55) 2020-21</t>
  </si>
  <si>
    <t>Surrender Arrear</t>
  </si>
  <si>
    <t>Extra Sallary</t>
  </si>
  <si>
    <t>vk;dj x.kuk izi= o"kZ 2020&amp;2021 ¼dj fu/kkZj.k o"kZ 2021&amp;2022½</t>
  </si>
  <si>
    <t>Yes</t>
  </si>
  <si>
    <t>GPF 2004 (NPS)</t>
  </si>
  <si>
    <t>CM Corona Fund</t>
  </si>
  <si>
    <t>SERVICE CATEGORY</t>
  </si>
  <si>
    <t>ALL INDIA SERVICE</t>
  </si>
  <si>
    <t>STATE SERVICE</t>
  </si>
  <si>
    <t>SUBORDINATE</t>
  </si>
  <si>
    <t>MINISTRIAL</t>
  </si>
  <si>
    <t>CLASS IV</t>
  </si>
  <si>
    <t>MARCH - 2020 BASIC</t>
  </si>
  <si>
    <t>SI Arear</t>
  </si>
  <si>
    <t>D;k vkidks cksul feyk gS \</t>
  </si>
  <si>
    <t>RAJTEACHERS.NET</t>
  </si>
  <si>
    <t>WWW.RAJTEACHERS.NET</t>
  </si>
  <si>
    <r>
      <t>D;k vki ofj"B ukxfjd Js.kh ¼</t>
    </r>
    <r>
      <rPr>
        <b/>
        <sz val="14"/>
        <color theme="1"/>
        <rFont val="Calibri"/>
        <family val="2"/>
        <scheme val="minor"/>
      </rPr>
      <t>60-80</t>
    </r>
    <r>
      <rPr>
        <b/>
        <sz val="14"/>
        <color theme="1"/>
        <rFont val="DevLys 010"/>
      </rPr>
      <t xml:space="preserve"> vk;qoxZ½ esa vkrs gS \</t>
    </r>
  </si>
  <si>
    <r>
      <t xml:space="preserve">USE </t>
    </r>
    <r>
      <rPr>
        <b/>
        <sz val="16"/>
        <color theme="0"/>
        <rFont val="Arial"/>
        <family val="2"/>
      </rPr>
      <t>DEVLYS</t>
    </r>
    <r>
      <rPr>
        <b/>
        <sz val="18"/>
        <color theme="0"/>
        <rFont val="Arial"/>
        <family val="2"/>
      </rPr>
      <t xml:space="preserve"> 10  FONT</t>
    </r>
  </si>
  <si>
    <t>GPF/PRAN NUMBER:</t>
  </si>
  <si>
    <t>D;k vkius o"kZ 2020&amp;21 esa lefiZr osru fy;k gS \</t>
  </si>
  <si>
    <t>D;k vkius o"kZ 2019&amp;20 esa lefiZr osru fy;k gS \</t>
  </si>
  <si>
    <t>Hitkari Nidhi</t>
  </si>
  <si>
    <t>(xix)</t>
  </si>
  <si>
    <t>No</t>
  </si>
  <si>
    <t>JDHG03597G</t>
  </si>
  <si>
    <t>RECEIPT OF HOUSE RENT</t>
  </si>
  <si>
    <t>(Under section 1 (13-A) of Income Tax Act)</t>
  </si>
  <si>
    <t>Date :-</t>
  </si>
  <si>
    <t xml:space="preserve">The sum of </t>
  </si>
  <si>
    <t>(Signature of House Owner)</t>
  </si>
  <si>
    <t xml:space="preserve">I Owner </t>
  </si>
  <si>
    <t xml:space="preserve">Received with Thanks from Sri/Smt. </t>
  </si>
  <si>
    <t>Address-</t>
  </si>
  <si>
    <t>Rs.=</t>
  </si>
  <si>
    <t>Only</t>
  </si>
  <si>
    <t>Towards the House Rent @  Rs. =</t>
  </si>
  <si>
    <t>April 2020 To March 2021</t>
  </si>
  <si>
    <t>Per Month From :-</t>
  </si>
  <si>
    <t xml:space="preserve">Rs.  =  </t>
  </si>
  <si>
    <t>Date:-</t>
  </si>
  <si>
    <t>11.12.2020</t>
  </si>
  <si>
    <t>Name-</t>
  </si>
  <si>
    <t>flrEcj 2020
rd  :i;s</t>
  </si>
  <si>
    <t>fnlEcj 2020
rd  :i;s</t>
  </si>
  <si>
    <t>tuojh 2021
rd :i;s</t>
  </si>
  <si>
    <t>Qjojh 2021
rd  :i;s</t>
  </si>
  <si>
    <t>In word Type Here</t>
  </si>
  <si>
    <t>DA Arrear 17%     (July 19 To Dec. 19)</t>
  </si>
  <si>
    <t>DA Arrear 17%      (Jan 20 To Feb. 20)</t>
  </si>
  <si>
    <r>
      <t xml:space="preserve">;fn vki 01-01-2004 dks ;k mlds i'pkr fu;qDr dkfeZd gSa rks </t>
    </r>
    <r>
      <rPr>
        <b/>
        <sz val="16"/>
        <color theme="1"/>
        <rFont val="Calibri"/>
        <family val="2"/>
        <scheme val="minor"/>
      </rPr>
      <t xml:space="preserve">Drop Down Menu </t>
    </r>
    <r>
      <rPr>
        <b/>
        <sz val="16"/>
        <color theme="1"/>
        <rFont val="DevLys 010"/>
      </rPr>
      <t xml:space="preserve">esa ls </t>
    </r>
    <r>
      <rPr>
        <b/>
        <sz val="16"/>
        <color theme="1"/>
        <rFont val="Calibri"/>
        <family val="2"/>
        <scheme val="minor"/>
      </rPr>
      <t xml:space="preserve">"Yes" </t>
    </r>
    <r>
      <rPr>
        <b/>
        <sz val="16"/>
        <color theme="1"/>
        <rFont val="DevLys 010"/>
      </rPr>
      <t xml:space="preserve">pqusa] vU;Fkk </t>
    </r>
    <r>
      <rPr>
        <b/>
        <sz val="16"/>
        <color theme="1"/>
        <rFont val="Calibri"/>
        <family val="2"/>
        <scheme val="minor"/>
      </rPr>
      <t>"No"</t>
    </r>
    <r>
      <rPr>
        <b/>
        <sz val="16"/>
        <color theme="1"/>
        <rFont val="DevLys 010"/>
      </rPr>
      <t xml:space="preserve"> pqusaA </t>
    </r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</si>
  <si>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>fof'k"V jksaxksa ds mipkj gsrq dVkSrh</t>
    </r>
    <r>
      <rPr>
        <sz val="13"/>
        <rFont val="DevLys 010"/>
      </rPr>
      <t xml:space="preserve"> </t>
    </r>
    <r>
      <rPr>
        <sz val="13"/>
        <rFont val="Kruti Dev 010"/>
      </rPr>
      <t>¼vf/kdre : 40]000] lhfu;j flVhtu gsrq : 100]000½</t>
    </r>
  </si>
  <si>
    <t>PAN:</t>
  </si>
  <si>
    <t>DESIGNATION</t>
  </si>
  <si>
    <t>PARMANAND MEGHWAL</t>
  </si>
  <si>
    <t>SENIOR TEACHER</t>
  </si>
  <si>
    <t>XXXXXXXXX</t>
  </si>
  <si>
    <t>123456789</t>
  </si>
  <si>
    <t>vk; %  o"kZ&amp;2020&amp;21 esa izkIr dqy osru ¼ dj ;ksX; lqfo/kkvksa ds eqY; lfgr ½</t>
  </si>
  <si>
    <t>FORM NO.16</t>
  </si>
  <si>
    <t>[See rule 31 (1) (a)]</t>
  </si>
  <si>
    <t>Part A</t>
  </si>
  <si>
    <t>Certificate under section 203 of the Income Tax Act, 1961 for tax deducted</t>
  </si>
  <si>
    <t>at source from income chargeable under the head  “ Salaries “</t>
  </si>
  <si>
    <t>Name and address of the employer</t>
  </si>
  <si>
    <t>Name and Designation of the employee</t>
  </si>
  <si>
    <t>PAN of the Deducter</t>
  </si>
  <si>
    <t>TAN of the Deducter</t>
  </si>
  <si>
    <t>PAN of the Employee</t>
  </si>
  <si>
    <t>TDS Circle where annual</t>
  </si>
  <si>
    <t>PERIOD</t>
  </si>
  <si>
    <t>Assessment Year</t>
  </si>
  <si>
    <t>return / statement under</t>
  </si>
  <si>
    <t>FROM</t>
  </si>
  <si>
    <t>TO</t>
  </si>
  <si>
    <t>2021-22</t>
  </si>
  <si>
    <t>section 206 is to be filed</t>
  </si>
  <si>
    <t>Smmary of amount Paid/credited and tax Deducted at source thereon in respect of the Employee</t>
  </si>
  <si>
    <t>Quarter(s)</t>
  </si>
  <si>
    <t>Receipt Numbersof Original Quaterly Statements of TDS Under Sub-Section (3) of Section 200</t>
  </si>
  <si>
    <t>Amount Paid cridited</t>
  </si>
  <si>
    <t xml:space="preserve">      Amount of Tax Deducted     (Rs)</t>
  </si>
  <si>
    <t>Amount of Tax Deposited / Remitted                               (Rs)</t>
  </si>
  <si>
    <t>Quarter 1</t>
  </si>
  <si>
    <t>Quarter 2</t>
  </si>
  <si>
    <t>Quarter 3</t>
  </si>
  <si>
    <t>Quarter 4</t>
  </si>
  <si>
    <t>Total</t>
  </si>
  <si>
    <t>I.DETAILS TAX DEDUCTED AND DEPOSITED INTO CENTRAL GOVERNMENT ACCOUNT THROUGH BOOK ADJUSTMENT</t>
  </si>
  <si>
    <t>S.No</t>
  </si>
  <si>
    <t>Tax Deposited In Respect</t>
  </si>
  <si>
    <t>Book Identification Number (BIN)</t>
  </si>
  <si>
    <t>of the deducter</t>
  </si>
  <si>
    <t>Receipt Numbers of</t>
  </si>
  <si>
    <t>DDO Serial No in</t>
  </si>
  <si>
    <t>Date Of Transfer</t>
  </si>
  <si>
    <t>Status of Maching</t>
  </si>
  <si>
    <t>(Rs)</t>
  </si>
  <si>
    <t>Form No.24G</t>
  </si>
  <si>
    <t>with Form.No 24G</t>
  </si>
  <si>
    <t>(dd/mm/yyyy)</t>
  </si>
  <si>
    <t>Total (Rs)</t>
  </si>
  <si>
    <t>II.DETAILS TAX DEDUCTED AND DEPOSITED INTO CENTRAL GOVERNMENT ACCOUNT THROUGH BOOK CHALLANA</t>
  </si>
  <si>
    <t>Book Identification Number (CIN)</t>
  </si>
  <si>
    <t xml:space="preserve">BRS Code of  the </t>
  </si>
  <si>
    <t>Date on Which</t>
  </si>
  <si>
    <t>Challana Serial</t>
  </si>
  <si>
    <t>Bank Branch</t>
  </si>
  <si>
    <t>Number</t>
  </si>
  <si>
    <t>Verification</t>
  </si>
  <si>
    <t>I,</t>
  </si>
  <si>
    <t xml:space="preserve">Son/Doughter of </t>
  </si>
  <si>
    <t xml:space="preserve">  Working In the Capacity Of</t>
  </si>
  <si>
    <t>(Designation) do hereby certify that a sum  of Rs.</t>
  </si>
  <si>
    <t>(in words)</t>
  </si>
  <si>
    <t>has beeen deducted at source and paid to the credit of the Central Government.</t>
  </si>
  <si>
    <t xml:space="preserve"> I further certify that the information given  above is true and correct based on the book of accounts, documents and TDS Statements, TDS Deposited and other available records.</t>
  </si>
  <si>
    <t>Notes :</t>
  </si>
  <si>
    <t>1.  Government deductors to fill information in item I if tax is paid without production of an income-tax challan and in item II if tax .</t>
  </si>
  <si>
    <t xml:space="preserve">        is paid accompanied by an income-tax challan</t>
  </si>
  <si>
    <t>2.  Non-Government deductors to fill information in item II.</t>
  </si>
  <si>
    <t xml:space="preserve">3.  The deductor shall furnish the address of  the Commissioner of  Income-tax (TDS) having jurisdiction as regards TDS </t>
  </si>
  <si>
    <t xml:space="preserve">     statements of the assessee.</t>
  </si>
  <si>
    <t>4.  If an assessee is employed under one employer only during the year, certificate in Form No. 16 issued for the quarter ending on</t>
  </si>
  <si>
    <t xml:space="preserve">      31st March of the financial year shall contain the details of tax deducted and deposited for all the quarters of the financial year.</t>
  </si>
  <si>
    <t xml:space="preserve">5.  If  an  assessee  is  employed  under  more  than  one  employer  during  the  year,  each  of  the employers shall issue Part </t>
  </si>
  <si>
    <t xml:space="preserve">      A of the certificate in Form No. 16 pertaining to the period for which such assessee was employed with each of the employers.</t>
  </si>
  <si>
    <t xml:space="preserve">    Part B (Annexure) of the certificate in Form No.16 may be issued by each of the employers or the last employer at the</t>
  </si>
  <si>
    <t xml:space="preserve">    option of the assessee.</t>
  </si>
  <si>
    <t>6.  In items I and II, in column for tax deposited in respect of deductee, furnish total amount of TDS and education cess."</t>
  </si>
  <si>
    <t>Part B</t>
  </si>
  <si>
    <t>DETAILS OF SALARY PAID AND ANY OTHER INCOME AND TAX DEDUCTED</t>
  </si>
  <si>
    <t>1. Gross Salary *</t>
  </si>
  <si>
    <t>( a ) Salary as per provisions contained in section 17 (1)</t>
  </si>
  <si>
    <t>( b ) Value of perquisites under section 17 (2)</t>
  </si>
  <si>
    <t xml:space="preserve">        (as per Form No. 12 BA, wherever applicable)</t>
  </si>
  <si>
    <t>( c ) Profits in lieu of Salary under section 17 (3)</t>
  </si>
  <si>
    <t>( d ) Total</t>
  </si>
  <si>
    <t>2. Less : Allowance to the extent exempt under section 10</t>
  </si>
  <si>
    <t>3. Balance (1-2)</t>
  </si>
  <si>
    <t xml:space="preserve">4. Deductions :          </t>
  </si>
  <si>
    <t>(a) Standard deduction</t>
  </si>
  <si>
    <t>Rs.</t>
  </si>
  <si>
    <t>(b) Entertainment allowance</t>
  </si>
  <si>
    <t>(c) Tax on Employment</t>
  </si>
  <si>
    <t>5. Aggregate of 4 (a to c)</t>
  </si>
  <si>
    <t>6. Income chargeable under the Head ‘Salaries’(3-5)</t>
  </si>
  <si>
    <t>7. Add. : Any other income reported by the employee</t>
  </si>
  <si>
    <t>Less:-  Loss From House Properties</t>
  </si>
  <si>
    <t>8. Gross total income  (6+7)</t>
  </si>
  <si>
    <t xml:space="preserve">9. Deductions Under Chapter VIA    </t>
  </si>
  <si>
    <t>A.</t>
  </si>
  <si>
    <t>Gross Amount</t>
  </si>
  <si>
    <t>Qualifying Amt.</t>
  </si>
  <si>
    <t>Deductible Amt.</t>
  </si>
  <si>
    <t>(a)</t>
  </si>
  <si>
    <t>Section 80C</t>
  </si>
  <si>
    <t>(b)</t>
  </si>
  <si>
    <t>Section 80CCC</t>
  </si>
  <si>
    <t>(c)</t>
  </si>
  <si>
    <t>Section 80CCD</t>
  </si>
  <si>
    <t xml:space="preserve">Aggregate amount deductible under the three sections </t>
  </si>
  <si>
    <t>i.e.80C, 80CCC and 80CCD</t>
  </si>
  <si>
    <t>(d)</t>
  </si>
  <si>
    <t>Section 80CCD (1B)</t>
  </si>
  <si>
    <t>B.</t>
  </si>
  <si>
    <t>Other Sections ( e.g. 80E, 80G, 80TTA etc) Under Chapter VIA</t>
  </si>
  <si>
    <t>10. Aggregate of deductible amount under chapter VI-A</t>
  </si>
  <si>
    <t>11. Total Income (8-10 )</t>
  </si>
  <si>
    <t>13. Rebate U/S 87a</t>
  </si>
  <si>
    <t>14. Tax Payable on total income (12-13)</t>
  </si>
  <si>
    <t>15.Education &amp; Health Cess 4%</t>
  </si>
  <si>
    <t>16. Tax payable (14+15)</t>
  </si>
  <si>
    <t>17. Relife Under Section 89 (attach details)</t>
  </si>
  <si>
    <t>18. Tax payable (16-17)</t>
  </si>
  <si>
    <t>19.Tax Deducted at source U/S 192</t>
  </si>
  <si>
    <t>20. Tax payable / refundable (17-18)</t>
  </si>
  <si>
    <t xml:space="preserve">(Designation) do hereby certify that the information given  above is true  correct based on the </t>
  </si>
  <si>
    <t>book of accounts, documents and TDS Statements, TDS Deposited and other available records.</t>
  </si>
  <si>
    <t xml:space="preserve">                                    Signature &amp; Seal of the person responsible</t>
  </si>
  <si>
    <t xml:space="preserve">                                     for deduction of tax</t>
  </si>
  <si>
    <t>Place:</t>
  </si>
  <si>
    <t xml:space="preserve">                                 Full Name       : ________________________________</t>
  </si>
  <si>
    <t>Date:</t>
  </si>
  <si>
    <t>Designation    : _________________________________</t>
  </si>
  <si>
    <t>CHANDRA PRAKASH JAIN</t>
  </si>
  <si>
    <t>PRINCIPAL</t>
  </si>
  <si>
    <t>GSSS DILOD HATHI, ATRU BARAN - 325219</t>
  </si>
  <si>
    <t>STATE INSURANCE</t>
  </si>
  <si>
    <t>Group Ins.</t>
  </si>
  <si>
    <t>Others</t>
  </si>
  <si>
    <t xml:space="preserve">GPF/NPS </t>
  </si>
  <si>
    <t>Sections 80C,80CC and 80CCD1</t>
  </si>
  <si>
    <t>(e)</t>
  </si>
  <si>
    <t>Section 80CCD2</t>
  </si>
  <si>
    <t>a)HRA</t>
  </si>
  <si>
    <t>b)Other</t>
  </si>
  <si>
    <t xml:space="preserve">12. Tax on Total Income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</si>
</sst>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14009]dd\-mm\-yyyy;@"/>
    <numFmt numFmtId="165" formatCode="00000"/>
  </numFmts>
  <fonts count="100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Arial"/>
      <family val="2"/>
    </font>
    <font>
      <sz val="11"/>
      <name val="DevLys 010"/>
    </font>
    <font>
      <sz val="11"/>
      <name val="Calibri"/>
      <family val="2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DevLys 010"/>
    </font>
    <font>
      <b/>
      <i/>
      <u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sz val="12"/>
      <name val="Arial"/>
      <family val="2"/>
    </font>
    <font>
      <sz val="9"/>
      <name val="DevLys 010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i/>
      <sz val="10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color theme="1"/>
      <name val="DevLys 010"/>
    </font>
    <font>
      <sz val="10"/>
      <color theme="1"/>
      <name val="Arial"/>
      <family val="2"/>
    </font>
    <font>
      <b/>
      <sz val="14"/>
      <color theme="1"/>
      <name val="DevLys 010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3"/>
      <color theme="1"/>
      <name val="DevLys 010"/>
    </font>
    <font>
      <sz val="1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DevLys 010"/>
    </font>
    <font>
      <b/>
      <sz val="12"/>
      <color theme="1"/>
      <name val="Times New Roman"/>
      <family val="1"/>
    </font>
    <font>
      <b/>
      <sz val="20"/>
      <name val="DevLys 010"/>
    </font>
    <font>
      <sz val="22"/>
      <color rgb="FFFF0000"/>
      <name val="Arial"/>
      <family val="2"/>
    </font>
    <font>
      <b/>
      <sz val="36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9"/>
      <color theme="1"/>
      <name val="Times New Roman"/>
      <family val="1"/>
    </font>
    <font>
      <b/>
      <sz val="22"/>
      <color theme="0"/>
      <name val="Arial"/>
      <family val="2"/>
    </font>
    <font>
      <b/>
      <u/>
      <sz val="16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u/>
      <sz val="26"/>
      <name val="Times New Roman"/>
      <family val="1"/>
    </font>
    <font>
      <b/>
      <sz val="20"/>
      <name val="Times New Roman"/>
      <family val="1"/>
    </font>
    <font>
      <b/>
      <sz val="16"/>
      <color theme="1"/>
      <name val="DevLys 010"/>
    </font>
    <font>
      <b/>
      <sz val="16"/>
      <color theme="1"/>
      <name val="Calibri"/>
      <family val="2"/>
      <scheme val="minor"/>
    </font>
    <font>
      <sz val="13"/>
      <name val="Kruti Dev 010"/>
    </font>
    <font>
      <sz val="10"/>
      <name val="Arial"/>
    </font>
    <font>
      <sz val="10"/>
      <name val="Tahoma"/>
      <family val="2"/>
    </font>
    <font>
      <b/>
      <i/>
      <sz val="10"/>
      <name val="Arial"/>
      <family val="2"/>
    </font>
    <font>
      <b/>
      <sz val="10"/>
      <name val="Time Roman"/>
    </font>
    <font>
      <b/>
      <sz val="1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</cellStyleXfs>
  <cellXfs count="656">
    <xf numFmtId="0" fontId="0" fillId="0" borderId="0" xfId="0"/>
    <xf numFmtId="2" fontId="1" fillId="0" borderId="0" xfId="0" applyNumberFormat="1" applyFont="1" applyBorder="1" applyAlignment="1"/>
    <xf numFmtId="2" fontId="9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8" fillId="0" borderId="0" xfId="37" applyFont="1"/>
    <xf numFmtId="0" fontId="1" fillId="0" borderId="0" xfId="37" applyFont="1"/>
    <xf numFmtId="0" fontId="27" fillId="0" borderId="0" xfId="37" applyFont="1" applyAlignment="1">
      <alignment horizontal="right"/>
    </xf>
    <xf numFmtId="0" fontId="28" fillId="0" borderId="0" xfId="37" applyFont="1" applyAlignment="1">
      <alignment horizontal="right"/>
    </xf>
    <xf numFmtId="0" fontId="0" fillId="0" borderId="0" xfId="0" applyAlignment="1">
      <alignment vertical="center"/>
    </xf>
    <xf numFmtId="0" fontId="41" fillId="0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center" vertical="center" textRotation="90"/>
    </xf>
    <xf numFmtId="0" fontId="29" fillId="0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5" fillId="26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9" fillId="24" borderId="0" xfId="0" applyNumberFormat="1" applyFont="1" applyFill="1" applyBorder="1" applyAlignment="1">
      <alignment horizontal="left" indent="2"/>
    </xf>
    <xf numFmtId="0" fontId="29" fillId="26" borderId="0" xfId="0" applyNumberFormat="1" applyFont="1" applyFill="1" applyBorder="1" applyAlignment="1">
      <alignment vertical="top"/>
    </xf>
    <xf numFmtId="0" fontId="41" fillId="26" borderId="0" xfId="0" applyNumberFormat="1" applyFont="1" applyFill="1" applyBorder="1" applyAlignment="1">
      <alignment horizontal="center" textRotation="90" wrapText="1"/>
    </xf>
    <xf numFmtId="0" fontId="34" fillId="26" borderId="0" xfId="0" applyNumberFormat="1" applyFont="1" applyFill="1" applyBorder="1" applyAlignment="1">
      <alignment vertical="center"/>
    </xf>
    <xf numFmtId="0" fontId="41" fillId="26" borderId="0" xfId="0" applyNumberFormat="1" applyFont="1" applyFill="1" applyBorder="1" applyAlignment="1">
      <alignment horizontal="center" vertical="center" textRotation="90"/>
    </xf>
    <xf numFmtId="0" fontId="4" fillId="26" borderId="0" xfId="0" applyNumberFormat="1" applyFont="1" applyFill="1" applyBorder="1" applyAlignment="1">
      <alignment vertical="top" textRotation="90"/>
    </xf>
    <xf numFmtId="0" fontId="0" fillId="26" borderId="0" xfId="0" applyFill="1"/>
    <xf numFmtId="0" fontId="1" fillId="26" borderId="0" xfId="37" applyFont="1" applyFill="1"/>
    <xf numFmtId="0" fontId="28" fillId="26" borderId="0" xfId="37" applyFont="1" applyFill="1"/>
    <xf numFmtId="0" fontId="27" fillId="26" borderId="0" xfId="37" applyFont="1" applyFill="1" applyAlignment="1">
      <alignment horizontal="right"/>
    </xf>
    <xf numFmtId="0" fontId="28" fillId="26" borderId="0" xfId="37" applyFont="1" applyFill="1" applyAlignment="1">
      <alignment horizontal="right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8" fillId="0" borderId="0" xfId="37" applyFont="1" applyFill="1" applyBorder="1"/>
    <xf numFmtId="0" fontId="28" fillId="0" borderId="0" xfId="37" applyFont="1" applyFill="1"/>
    <xf numFmtId="2" fontId="9" fillId="24" borderId="17" xfId="0" applyNumberFormat="1" applyFont="1" applyFill="1" applyBorder="1" applyAlignment="1">
      <alignment horizontal="left"/>
    </xf>
    <xf numFmtId="2" fontId="9" fillId="24" borderId="17" xfId="0" applyNumberFormat="1" applyFont="1" applyFill="1" applyBorder="1" applyAlignment="1">
      <alignment horizontal="left" indent="2"/>
    </xf>
    <xf numFmtId="2" fontId="33" fillId="0" borderId="21" xfId="37" applyNumberFormat="1" applyFont="1" applyBorder="1" applyAlignment="1" applyProtection="1">
      <alignment horizontal="right" vertical="center"/>
      <protection locked="0" hidden="1"/>
    </xf>
    <xf numFmtId="2" fontId="36" fillId="0" borderId="10" xfId="37" applyNumberFormat="1" applyFont="1" applyBorder="1" applyAlignment="1" applyProtection="1">
      <alignment horizontal="center" vertical="center"/>
      <protection hidden="1"/>
    </xf>
    <xf numFmtId="2" fontId="68" fillId="30" borderId="17" xfId="0" applyNumberFormat="1" applyFont="1" applyFill="1" applyBorder="1" applyAlignment="1">
      <alignment horizontal="center" vertical="center"/>
    </xf>
    <xf numFmtId="1" fontId="69" fillId="29" borderId="0" xfId="0" applyNumberFormat="1" applyFont="1" applyFill="1" applyBorder="1" applyAlignment="1">
      <alignment horizontal="center" vertical="center"/>
    </xf>
    <xf numFmtId="1" fontId="69" fillId="30" borderId="0" xfId="0" applyNumberFormat="1" applyFont="1" applyFill="1" applyBorder="1" applyAlignment="1">
      <alignment horizontal="center" vertical="center"/>
    </xf>
    <xf numFmtId="1" fontId="69" fillId="28" borderId="0" xfId="0" applyNumberFormat="1" applyFont="1" applyFill="1" applyBorder="1" applyAlignment="1">
      <alignment horizontal="center" vertical="center"/>
    </xf>
    <xf numFmtId="2" fontId="69" fillId="28" borderId="0" xfId="0" applyNumberFormat="1" applyFont="1" applyFill="1" applyBorder="1" applyAlignment="1">
      <alignment horizontal="center" vertical="center"/>
    </xf>
    <xf numFmtId="2" fontId="50" fillId="28" borderId="0" xfId="0" applyNumberFormat="1" applyFont="1" applyFill="1" applyBorder="1" applyAlignment="1">
      <alignment horizontal="left" indent="1"/>
    </xf>
    <xf numFmtId="2" fontId="32" fillId="28" borderId="0" xfId="0" applyNumberFormat="1" applyFont="1" applyFill="1" applyBorder="1" applyAlignment="1" applyProtection="1">
      <alignment horizontal="center"/>
      <protection locked="0"/>
    </xf>
    <xf numFmtId="2" fontId="32" fillId="28" borderId="0" xfId="0" applyNumberFormat="1" applyFont="1" applyFill="1" applyBorder="1" applyAlignment="1" applyProtection="1">
      <alignment horizontal="left"/>
    </xf>
    <xf numFmtId="2" fontId="49" fillId="28" borderId="0" xfId="0" applyNumberFormat="1" applyFont="1" applyFill="1" applyBorder="1" applyAlignment="1">
      <alignment horizontal="left" indent="1"/>
    </xf>
    <xf numFmtId="2" fontId="1" fillId="28" borderId="0" xfId="0" applyNumberFormat="1" applyFont="1" applyFill="1" applyBorder="1" applyAlignment="1">
      <alignment horizontal="left" indent="1"/>
    </xf>
    <xf numFmtId="2" fontId="1" fillId="28" borderId="0" xfId="0" applyNumberFormat="1" applyFont="1" applyFill="1" applyBorder="1" applyAlignment="1">
      <alignment horizontal="left" vertical="center" wrapText="1" indent="1"/>
    </xf>
    <xf numFmtId="2" fontId="50" fillId="32" borderId="0" xfId="0" applyNumberFormat="1" applyFont="1" applyFill="1" applyBorder="1" applyAlignment="1">
      <alignment horizontal="left" vertical="center" wrapText="1" indent="1"/>
    </xf>
    <xf numFmtId="2" fontId="32" fillId="32" borderId="0" xfId="0" applyNumberFormat="1" applyFont="1" applyFill="1" applyBorder="1" applyAlignment="1" applyProtection="1">
      <alignment horizontal="center" vertical="center"/>
      <protection locked="0"/>
    </xf>
    <xf numFmtId="2" fontId="32" fillId="32" borderId="0" xfId="0" applyNumberFormat="1" applyFont="1" applyFill="1" applyBorder="1" applyAlignment="1" applyProtection="1">
      <alignment horizontal="left"/>
    </xf>
    <xf numFmtId="2" fontId="1" fillId="32" borderId="0" xfId="0" applyNumberFormat="1" applyFont="1" applyFill="1" applyBorder="1" applyAlignment="1">
      <alignment horizontal="left" vertical="center" indent="1"/>
    </xf>
    <xf numFmtId="2" fontId="50" fillId="32" borderId="0" xfId="0" applyNumberFormat="1" applyFont="1" applyFill="1" applyBorder="1" applyAlignment="1">
      <alignment horizontal="left" vertical="center" indent="1"/>
    </xf>
    <xf numFmtId="2" fontId="50" fillId="32" borderId="0" xfId="0" applyNumberFormat="1" applyFont="1" applyFill="1" applyBorder="1" applyAlignment="1">
      <alignment horizontal="left" indent="1"/>
    </xf>
    <xf numFmtId="2" fontId="32" fillId="32" borderId="0" xfId="0" applyNumberFormat="1" applyFont="1" applyFill="1" applyBorder="1" applyAlignment="1" applyProtection="1">
      <alignment horizontal="center"/>
      <protection locked="0"/>
    </xf>
    <xf numFmtId="2" fontId="1" fillId="32" borderId="0" xfId="0" applyNumberFormat="1" applyFont="1" applyFill="1" applyBorder="1" applyAlignment="1">
      <alignment horizontal="left" indent="1"/>
    </xf>
    <xf numFmtId="2" fontId="71" fillId="33" borderId="17" xfId="0" applyNumberFormat="1" applyFont="1" applyFill="1" applyBorder="1" applyAlignment="1">
      <alignment horizontal="center"/>
    </xf>
    <xf numFmtId="0" fontId="76" fillId="0" borderId="0" xfId="0" applyNumberFormat="1" applyFont="1" applyFill="1" applyBorder="1" applyAlignment="1">
      <alignment vertical="top"/>
    </xf>
    <xf numFmtId="0" fontId="77" fillId="0" borderId="0" xfId="0" applyNumberFormat="1" applyFont="1" applyFill="1" applyBorder="1" applyAlignment="1">
      <alignment vertical="top"/>
    </xf>
    <xf numFmtId="0" fontId="78" fillId="0" borderId="0" xfId="0" applyNumberFormat="1" applyFont="1" applyFill="1" applyBorder="1" applyAlignment="1">
      <alignment horizontal="left" vertical="top" wrapText="1"/>
    </xf>
    <xf numFmtId="0" fontId="33" fillId="0" borderId="0" xfId="0" applyNumberFormat="1" applyFont="1" applyFill="1" applyBorder="1" applyAlignment="1">
      <alignment horizontal="left" vertical="top"/>
    </xf>
    <xf numFmtId="0" fontId="75" fillId="35" borderId="0" xfId="0" applyNumberFormat="1" applyFont="1" applyFill="1" applyBorder="1" applyAlignment="1" applyProtection="1">
      <alignment vertical="center"/>
      <protection hidden="1"/>
    </xf>
    <xf numFmtId="0" fontId="79" fillId="35" borderId="0" xfId="0" applyNumberFormat="1" applyFont="1" applyFill="1" applyBorder="1" applyAlignment="1" applyProtection="1">
      <alignment vertical="center"/>
      <protection hidden="1"/>
    </xf>
    <xf numFmtId="0" fontId="62" fillId="34" borderId="0" xfId="0" applyNumberFormat="1" applyFont="1" applyFill="1" applyBorder="1" applyAlignment="1" applyProtection="1">
      <alignment vertical="top"/>
      <protection hidden="1"/>
    </xf>
    <xf numFmtId="0" fontId="62" fillId="35" borderId="0" xfId="0" applyNumberFormat="1" applyFont="1" applyFill="1" applyBorder="1" applyAlignment="1" applyProtection="1">
      <alignment vertical="top"/>
      <protection hidden="1"/>
    </xf>
    <xf numFmtId="0" fontId="65" fillId="35" borderId="10" xfId="0" applyNumberFormat="1" applyFont="1" applyFill="1" applyBorder="1" applyAlignment="1" applyProtection="1">
      <alignment horizontal="center" vertical="top"/>
      <protection hidden="1"/>
    </xf>
    <xf numFmtId="0" fontId="61" fillId="35" borderId="0" xfId="0" applyNumberFormat="1" applyFont="1" applyFill="1" applyBorder="1" applyAlignment="1" applyProtection="1">
      <alignment horizontal="left" vertical="top"/>
      <protection hidden="1"/>
    </xf>
    <xf numFmtId="0" fontId="66" fillId="35" borderId="0" xfId="0" applyNumberFormat="1" applyFont="1" applyFill="1" applyBorder="1" applyAlignment="1" applyProtection="1">
      <alignment horizontal="left" vertical="center"/>
      <protection hidden="1"/>
    </xf>
    <xf numFmtId="0" fontId="65" fillId="35" borderId="0" xfId="0" applyNumberFormat="1" applyFont="1" applyFill="1" applyBorder="1" applyAlignment="1" applyProtection="1">
      <alignment horizontal="center" vertical="center"/>
      <protection locked="0" hidden="1"/>
    </xf>
    <xf numFmtId="0" fontId="66" fillId="35" borderId="0" xfId="0" applyNumberFormat="1" applyFont="1" applyFill="1" applyBorder="1" applyAlignment="1" applyProtection="1">
      <alignment vertical="center"/>
      <protection hidden="1"/>
    </xf>
    <xf numFmtId="9" fontId="65" fillId="35" borderId="40" xfId="0" applyNumberFormat="1" applyFont="1" applyFill="1" applyBorder="1" applyAlignment="1" applyProtection="1">
      <alignment horizontal="center" vertical="center"/>
      <protection locked="0" hidden="1"/>
    </xf>
    <xf numFmtId="0" fontId="75" fillId="34" borderId="0" xfId="0" applyNumberFormat="1" applyFont="1" applyFill="1" applyBorder="1" applyAlignment="1" applyProtection="1">
      <alignment horizontal="left" vertical="center"/>
      <protection hidden="1"/>
    </xf>
    <xf numFmtId="0" fontId="75" fillId="34" borderId="0" xfId="0" applyNumberFormat="1" applyFont="1" applyFill="1" applyBorder="1" applyAlignment="1" applyProtection="1">
      <alignment vertical="center"/>
      <protection hidden="1"/>
    </xf>
    <xf numFmtId="0" fontId="75" fillId="34" borderId="0" xfId="0" applyNumberFormat="1" applyFont="1" applyFill="1" applyBorder="1" applyAlignment="1" applyProtection="1">
      <alignment horizontal="center" vertical="center"/>
      <protection hidden="1"/>
    </xf>
    <xf numFmtId="0" fontId="79" fillId="34" borderId="0" xfId="0" applyNumberFormat="1" applyFont="1" applyFill="1" applyBorder="1" applyAlignment="1" applyProtection="1">
      <alignment vertical="center"/>
      <protection hidden="1"/>
    </xf>
    <xf numFmtId="0" fontId="79" fillId="34" borderId="0" xfId="0" applyNumberFormat="1" applyFont="1" applyFill="1" applyBorder="1" applyAlignment="1" applyProtection="1">
      <alignment horizontal="center" vertical="center"/>
      <protection hidden="1"/>
    </xf>
    <xf numFmtId="0" fontId="67" fillId="35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0" fontId="88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87" fillId="0" borderId="0" xfId="0" applyFont="1" applyBorder="1" applyAlignment="1">
      <alignment horizontal="center" vertical="center"/>
    </xf>
    <xf numFmtId="0" fontId="0" fillId="0" borderId="44" xfId="0" applyBorder="1"/>
    <xf numFmtId="0" fontId="0" fillId="0" borderId="37" xfId="0" applyBorder="1"/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87" fillId="0" borderId="44" xfId="0" applyFont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0" fillId="0" borderId="0" xfId="0" applyBorder="1" applyAlignment="1" applyProtection="1">
      <alignment horizontal="left" vertical="center"/>
      <protection locked="0" hidden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2" fontId="0" fillId="0" borderId="37" xfId="0" applyNumberFormat="1" applyBorder="1" applyAlignment="1">
      <alignment horizontal="left" vertical="center"/>
    </xf>
    <xf numFmtId="14" fontId="0" fillId="0" borderId="37" xfId="0" applyNumberFormat="1" applyBorder="1" applyAlignment="1" applyProtection="1">
      <alignment horizontal="left" vertical="center"/>
      <protection locked="0" hidden="1"/>
    </xf>
    <xf numFmtId="2" fontId="87" fillId="0" borderId="47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1" fillId="0" borderId="30" xfId="37" applyFont="1" applyBorder="1" applyAlignment="1" applyProtection="1">
      <alignment horizontal="center" vertical="center"/>
      <protection hidden="1"/>
    </xf>
    <xf numFmtId="0" fontId="1" fillId="0" borderId="32" xfId="37" applyFont="1" applyBorder="1" applyAlignment="1" applyProtection="1">
      <alignment horizontal="center" vertical="center"/>
      <protection hidden="1"/>
    </xf>
    <xf numFmtId="0" fontId="34" fillId="0" borderId="32" xfId="37" applyFont="1" applyBorder="1" applyAlignment="1" applyProtection="1">
      <alignment horizontal="right" vertical="center"/>
      <protection hidden="1"/>
    </xf>
    <xf numFmtId="0" fontId="1" fillId="0" borderId="22" xfId="37" applyFont="1" applyBorder="1" applyAlignment="1" applyProtection="1">
      <alignment horizontal="center" vertical="center"/>
      <protection hidden="1"/>
    </xf>
    <xf numFmtId="2" fontId="32" fillId="0" borderId="21" xfId="37" applyNumberFormat="1" applyFont="1" applyBorder="1" applyAlignment="1" applyProtection="1">
      <alignment horizontal="right" vertical="center"/>
      <protection hidden="1"/>
    </xf>
    <xf numFmtId="2" fontId="33" fillId="0" borderId="21" xfId="37" applyNumberFormat="1" applyFont="1" applyBorder="1" applyAlignment="1" applyProtection="1">
      <alignment horizontal="right" vertical="center"/>
      <protection hidden="1"/>
    </xf>
    <xf numFmtId="0" fontId="29" fillId="0" borderId="10" xfId="37" applyFont="1" applyBorder="1" applyAlignment="1" applyProtection="1">
      <alignment horizontal="center" vertical="center"/>
      <protection hidden="1"/>
    </xf>
    <xf numFmtId="2" fontId="36" fillId="25" borderId="10" xfId="37" applyNumberFormat="1" applyFont="1" applyFill="1" applyBorder="1" applyAlignment="1" applyProtection="1">
      <alignment horizontal="center" vertical="center"/>
      <protection hidden="1"/>
    </xf>
    <xf numFmtId="2" fontId="37" fillId="0" borderId="10" xfId="37" applyNumberFormat="1" applyFont="1" applyBorder="1" applyAlignment="1" applyProtection="1">
      <alignment horizontal="center" vertical="center"/>
      <protection hidden="1"/>
    </xf>
    <xf numFmtId="2" fontId="35" fillId="0" borderId="21" xfId="37" applyNumberFormat="1" applyFont="1" applyBorder="1" applyAlignment="1" applyProtection="1">
      <alignment horizontal="right" vertical="center"/>
      <protection hidden="1"/>
    </xf>
    <xf numFmtId="0" fontId="27" fillId="0" borderId="10" xfId="37" applyFont="1" applyBorder="1" applyAlignment="1" applyProtection="1">
      <alignment horizontal="right" vertical="center"/>
      <protection hidden="1"/>
    </xf>
    <xf numFmtId="0" fontId="2" fillId="0" borderId="21" xfId="37" applyFont="1" applyBorder="1" applyAlignment="1" applyProtection="1">
      <alignment vertical="center"/>
      <protection hidden="1"/>
    </xf>
    <xf numFmtId="2" fontId="33" fillId="0" borderId="21" xfId="37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3" fillId="0" borderId="10" xfId="37" applyFont="1" applyBorder="1" applyAlignment="1" applyProtection="1">
      <alignment horizontal="center" vertical="center"/>
      <protection hidden="1"/>
    </xf>
    <xf numFmtId="1" fontId="33" fillId="0" borderId="10" xfId="37" applyNumberFormat="1" applyFont="1" applyBorder="1" applyAlignment="1" applyProtection="1">
      <alignment horizontal="center" vertical="center" wrapText="1"/>
      <protection hidden="1"/>
    </xf>
    <xf numFmtId="0" fontId="1" fillId="0" borderId="28" xfId="37" applyFont="1" applyBorder="1" applyAlignment="1" applyProtection="1">
      <alignment horizontal="right" vertical="center"/>
      <protection hidden="1"/>
    </xf>
    <xf numFmtId="2" fontId="33" fillId="0" borderId="29" xfId="37" applyNumberFormat="1" applyFont="1" applyBorder="1" applyAlignment="1" applyProtection="1">
      <alignment horizontal="right" vertical="center"/>
      <protection hidden="1"/>
    </xf>
    <xf numFmtId="0" fontId="30" fillId="0" borderId="0" xfId="37" applyFont="1" applyBorder="1" applyAlignment="1" applyProtection="1">
      <alignment horizontal="right" vertical="center"/>
      <protection hidden="1"/>
    </xf>
    <xf numFmtId="0" fontId="1" fillId="0" borderId="0" xfId="37" applyFont="1" applyBorder="1" applyAlignment="1" applyProtection="1">
      <alignment horizontal="right" vertical="center"/>
      <protection hidden="1"/>
    </xf>
    <xf numFmtId="2" fontId="33" fillId="0" borderId="0" xfId="37" applyNumberFormat="1" applyFont="1" applyBorder="1" applyAlignment="1" applyProtection="1">
      <alignment horizontal="right" vertical="center"/>
      <protection hidden="1"/>
    </xf>
    <xf numFmtId="0" fontId="1" fillId="0" borderId="0" xfId="37" applyFont="1" applyBorder="1" applyProtection="1">
      <protection hidden="1"/>
    </xf>
    <xf numFmtId="0" fontId="28" fillId="0" borderId="0" xfId="37" applyFont="1" applyBorder="1" applyProtection="1">
      <protection hidden="1"/>
    </xf>
    <xf numFmtId="0" fontId="45" fillId="0" borderId="0" xfId="37" applyFont="1" applyBorder="1" applyAlignment="1" applyProtection="1">
      <alignment horizontal="center" vertical="center"/>
      <protection hidden="1"/>
    </xf>
    <xf numFmtId="0" fontId="27" fillId="0" borderId="0" xfId="37" applyFont="1" applyBorder="1" applyAlignment="1" applyProtection="1">
      <alignment horizontal="right"/>
      <protection hidden="1"/>
    </xf>
    <xf numFmtId="0" fontId="28" fillId="0" borderId="0" xfId="37" applyFont="1" applyBorder="1" applyAlignment="1" applyProtection="1">
      <alignment horizontal="right"/>
      <protection hidden="1"/>
    </xf>
    <xf numFmtId="0" fontId="28" fillId="0" borderId="0" xfId="37" applyFont="1" applyProtection="1">
      <protection hidden="1"/>
    </xf>
    <xf numFmtId="0" fontId="0" fillId="0" borderId="0" xfId="0" applyFill="1" applyProtection="1">
      <protection hidden="1"/>
    </xf>
    <xf numFmtId="0" fontId="1" fillId="0" borderId="0" xfId="37" applyFont="1" applyFill="1" applyBorder="1" applyProtection="1">
      <protection hidden="1"/>
    </xf>
    <xf numFmtId="0" fontId="1" fillId="0" borderId="0" xfId="37" applyFont="1" applyFill="1" applyProtection="1">
      <protection hidden="1"/>
    </xf>
    <xf numFmtId="9" fontId="34" fillId="0" borderId="10" xfId="37" applyNumberFormat="1" applyFont="1" applyBorder="1" applyAlignment="1" applyProtection="1">
      <alignment horizontal="center" vertical="center"/>
      <protection hidden="1"/>
    </xf>
    <xf numFmtId="0" fontId="34" fillId="0" borderId="10" xfId="37" applyFont="1" applyBorder="1" applyAlignment="1" applyProtection="1">
      <alignment horizontal="center" vertical="center"/>
      <protection hidden="1"/>
    </xf>
    <xf numFmtId="0" fontId="1" fillId="0" borderId="10" xfId="37" applyFont="1" applyBorder="1" applyAlignment="1" applyProtection="1">
      <alignment horizontal="right" vertical="center"/>
      <protection hidden="1"/>
    </xf>
    <xf numFmtId="0" fontId="2" fillId="0" borderId="10" xfId="37" applyFont="1" applyBorder="1" applyAlignment="1" applyProtection="1">
      <alignment horizontal="center" vertical="center" wrapText="1"/>
      <protection hidden="1"/>
    </xf>
    <xf numFmtId="17" fontId="33" fillId="0" borderId="10" xfId="0" applyNumberFormat="1" applyFont="1" applyBorder="1" applyAlignment="1" applyProtection="1">
      <alignment horizontal="center" vertical="center"/>
    </xf>
    <xf numFmtId="0" fontId="33" fillId="0" borderId="10" xfId="0" applyNumberFormat="1" applyFont="1" applyBorder="1" applyAlignment="1" applyProtection="1">
      <alignment horizontal="center" vertical="center"/>
      <protection locked="0" hidden="1"/>
    </xf>
    <xf numFmtId="0" fontId="32" fillId="0" borderId="10" xfId="0" applyNumberFormat="1" applyFont="1" applyBorder="1" applyAlignment="1" applyProtection="1">
      <alignment horizontal="center" vertical="center"/>
      <protection hidden="1"/>
    </xf>
    <xf numFmtId="2" fontId="33" fillId="0" borderId="10" xfId="0" applyNumberFormat="1" applyFont="1" applyBorder="1" applyAlignment="1" applyProtection="1">
      <alignment horizontal="center" vertical="center"/>
      <protection hidden="1"/>
    </xf>
    <xf numFmtId="2" fontId="32" fillId="0" borderId="10" xfId="0" applyNumberFormat="1" applyFont="1" applyBorder="1" applyAlignment="1" applyProtection="1">
      <alignment horizontal="center" vertical="center"/>
      <protection hidden="1"/>
    </xf>
    <xf numFmtId="2" fontId="33" fillId="0" borderId="10" xfId="0" applyNumberFormat="1" applyFont="1" applyBorder="1" applyAlignment="1" applyProtection="1">
      <alignment horizontal="center" vertical="center"/>
      <protection locked="0" hidden="1"/>
    </xf>
    <xf numFmtId="0" fontId="33" fillId="0" borderId="10" xfId="0" applyNumberFormat="1" applyFont="1" applyBorder="1" applyAlignment="1" applyProtection="1">
      <alignment horizontal="center" vertical="center"/>
      <protection hidden="1"/>
    </xf>
    <xf numFmtId="0" fontId="32" fillId="0" borderId="10" xfId="0" applyNumberFormat="1" applyFont="1" applyBorder="1" applyAlignment="1" applyProtection="1">
      <alignment horizontal="center" vertical="center"/>
      <protection locked="0" hidden="1"/>
    </xf>
    <xf numFmtId="2" fontId="32" fillId="0" borderId="10" xfId="0" applyNumberFormat="1" applyFont="1" applyBorder="1" applyAlignment="1" applyProtection="1">
      <alignment horizontal="center" vertical="center"/>
      <protection locked="0" hidden="1"/>
    </xf>
    <xf numFmtId="0" fontId="32" fillId="0" borderId="10" xfId="0" applyNumberFormat="1" applyFont="1" applyBorder="1" applyAlignment="1" applyProtection="1">
      <alignment horizontal="center" vertical="center" textRotation="90"/>
    </xf>
    <xf numFmtId="0" fontId="32" fillId="0" borderId="10" xfId="0" applyNumberFormat="1" applyFont="1" applyBorder="1" applyAlignment="1" applyProtection="1">
      <alignment horizontal="center" vertical="center" textRotation="90"/>
      <protection hidden="1"/>
    </xf>
    <xf numFmtId="2" fontId="32" fillId="0" borderId="10" xfId="0" applyNumberFormat="1" applyFont="1" applyBorder="1" applyAlignment="1" applyProtection="1">
      <alignment horizontal="center" vertical="center" textRotation="90"/>
      <protection hidden="1"/>
    </xf>
    <xf numFmtId="17" fontId="43" fillId="0" borderId="10" xfId="0" applyNumberFormat="1" applyFont="1" applyBorder="1" applyAlignment="1" applyProtection="1">
      <alignment horizontal="center" vertical="center" wrapText="1"/>
      <protection locked="0"/>
    </xf>
    <xf numFmtId="17" fontId="43" fillId="0" borderId="10" xfId="0" applyNumberFormat="1" applyFont="1" applyFill="1" applyBorder="1" applyAlignment="1" applyProtection="1">
      <alignment horizontal="center" vertical="center"/>
    </xf>
    <xf numFmtId="17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wrapText="1"/>
      <protection hidden="1"/>
    </xf>
    <xf numFmtId="0" fontId="44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47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25" borderId="10" xfId="0" applyNumberFormat="1" applyFont="1" applyFill="1" applyBorder="1" applyAlignment="1" applyProtection="1">
      <alignment horizontal="center"/>
      <protection locked="0"/>
    </xf>
    <xf numFmtId="1" fontId="5" fillId="38" borderId="10" xfId="0" applyNumberFormat="1" applyFont="1" applyFill="1" applyBorder="1" applyAlignment="1" applyProtection="1">
      <alignment horizontal="center"/>
      <protection locked="0"/>
    </xf>
    <xf numFmtId="1" fontId="4" fillId="25" borderId="15" xfId="0" applyNumberFormat="1" applyFont="1" applyFill="1" applyBorder="1" applyAlignment="1" applyProtection="1">
      <alignment horizontal="center"/>
      <protection locked="0"/>
    </xf>
    <xf numFmtId="1" fontId="5" fillId="38" borderId="14" xfId="46" applyNumberFormat="1" applyFont="1" applyFill="1" applyBorder="1" applyAlignment="1" applyProtection="1">
      <alignment horizontal="center"/>
      <protection locked="0"/>
    </xf>
    <xf numFmtId="1" fontId="5" fillId="38" borderId="12" xfId="0" applyNumberFormat="1" applyFont="1" applyFill="1" applyBorder="1" applyAlignment="1" applyProtection="1">
      <alignment horizontal="center"/>
      <protection locked="0"/>
    </xf>
    <xf numFmtId="1" fontId="5" fillId="38" borderId="14" xfId="0" applyNumberFormat="1" applyFont="1" applyFill="1" applyBorder="1" applyAlignment="1" applyProtection="1">
      <alignment horizontal="center"/>
      <protection locked="0"/>
    </xf>
    <xf numFmtId="1" fontId="5" fillId="38" borderId="13" xfId="0" applyNumberFormat="1" applyFont="1" applyFill="1" applyBorder="1" applyAlignment="1" applyProtection="1">
      <alignment horizontal="center"/>
      <protection locked="0"/>
    </xf>
    <xf numFmtId="1" fontId="5" fillId="38" borderId="12" xfId="46" quotePrefix="1" applyNumberFormat="1" applyFont="1" applyFill="1" applyBorder="1" applyAlignment="1" applyProtection="1">
      <alignment horizontal="center"/>
      <protection locked="0"/>
    </xf>
    <xf numFmtId="1" fontId="4" fillId="25" borderId="10" xfId="0" applyNumberFormat="1" applyFont="1" applyFill="1" applyBorder="1" applyProtection="1">
      <protection locked="0"/>
    </xf>
    <xf numFmtId="1" fontId="96" fillId="25" borderId="0" xfId="0" applyNumberFormat="1" applyFont="1" applyFill="1" applyProtection="1">
      <protection locked="0"/>
    </xf>
    <xf numFmtId="1" fontId="96" fillId="25" borderId="35" xfId="0" applyNumberFormat="1" applyFont="1" applyFill="1" applyBorder="1" applyProtection="1">
      <protection locked="0"/>
    </xf>
    <xf numFmtId="1" fontId="5" fillId="38" borderId="13" xfId="0" quotePrefix="1" applyNumberFormat="1" applyFont="1" applyFill="1" applyBorder="1" applyAlignment="1" applyProtection="1">
      <alignment horizontal="center"/>
      <protection locked="0"/>
    </xf>
    <xf numFmtId="1" fontId="4" fillId="25" borderId="18" xfId="0" applyNumberFormat="1" applyFont="1" applyFill="1" applyBorder="1" applyProtection="1">
      <protection hidden="1"/>
    </xf>
    <xf numFmtId="1" fontId="5" fillId="25" borderId="17" xfId="0" applyNumberFormat="1" applyFont="1" applyFill="1" applyBorder="1" applyProtection="1">
      <protection hidden="1"/>
    </xf>
    <xf numFmtId="1" fontId="5" fillId="25" borderId="51" xfId="0" applyNumberFormat="1" applyFont="1" applyFill="1" applyBorder="1" applyProtection="1">
      <protection hidden="1"/>
    </xf>
    <xf numFmtId="1" fontId="4" fillId="25" borderId="36" xfId="0" applyNumberFormat="1" applyFont="1" applyFill="1" applyBorder="1" applyProtection="1">
      <protection hidden="1"/>
    </xf>
    <xf numFmtId="1" fontId="5" fillId="25" borderId="0" xfId="0" applyNumberFormat="1" applyFont="1" applyFill="1" applyBorder="1" applyProtection="1">
      <protection hidden="1"/>
    </xf>
    <xf numFmtId="1" fontId="5" fillId="25" borderId="53" xfId="0" applyNumberFormat="1" applyFont="1" applyFill="1" applyBorder="1" applyProtection="1">
      <protection hidden="1"/>
    </xf>
    <xf numFmtId="1" fontId="4" fillId="25" borderId="10" xfId="0" applyNumberFormat="1" applyFont="1" applyFill="1" applyBorder="1" applyAlignment="1" applyProtection="1">
      <alignment horizontal="center"/>
      <protection hidden="1"/>
    </xf>
    <xf numFmtId="1" fontId="4" fillId="25" borderId="16" xfId="0" applyNumberFormat="1" applyFont="1" applyFill="1" applyBorder="1" applyProtection="1">
      <protection hidden="1"/>
    </xf>
    <xf numFmtId="1" fontId="5" fillId="25" borderId="11" xfId="0" applyNumberFormat="1" applyFont="1" applyFill="1" applyBorder="1" applyProtection="1">
      <protection hidden="1"/>
    </xf>
    <xf numFmtId="1" fontId="5" fillId="25" borderId="55" xfId="0" applyNumberFormat="1" applyFont="1" applyFill="1" applyBorder="1" applyProtection="1">
      <protection hidden="1"/>
    </xf>
    <xf numFmtId="1" fontId="5" fillId="25" borderId="11" xfId="46" applyNumberFormat="1" applyFont="1" applyFill="1" applyBorder="1" applyAlignment="1" applyProtection="1">
      <protection hidden="1"/>
    </xf>
    <xf numFmtId="1" fontId="5" fillId="25" borderId="11" xfId="0" applyNumberFormat="1" applyFont="1" applyFill="1" applyBorder="1" applyAlignment="1" applyProtection="1">
      <alignment horizontal="center"/>
      <protection hidden="1"/>
    </xf>
    <xf numFmtId="1" fontId="5" fillId="25" borderId="20" xfId="0" applyNumberFormat="1" applyFont="1" applyFill="1" applyBorder="1" applyAlignment="1" applyProtection="1">
      <alignment horizontal="center"/>
      <protection hidden="1"/>
    </xf>
    <xf numFmtId="1" fontId="5" fillId="25" borderId="40" xfId="0" applyNumberFormat="1" applyFont="1" applyFill="1" applyBorder="1" applyAlignment="1" applyProtection="1">
      <alignment horizontal="center"/>
      <protection hidden="1"/>
    </xf>
    <xf numFmtId="1" fontId="4" fillId="25" borderId="57" xfId="0" applyNumberFormat="1" applyFont="1" applyFill="1" applyBorder="1" applyProtection="1">
      <protection hidden="1"/>
    </xf>
    <xf numFmtId="1" fontId="5" fillId="25" borderId="0" xfId="0" applyNumberFormat="1" applyFont="1" applyFill="1" applyBorder="1" applyAlignment="1" applyProtection="1">
      <alignment horizontal="center"/>
      <protection hidden="1"/>
    </xf>
    <xf numFmtId="1" fontId="4" fillId="25" borderId="15" xfId="0" applyNumberFormat="1" applyFont="1" applyFill="1" applyBorder="1" applyProtection="1">
      <protection hidden="1"/>
    </xf>
    <xf numFmtId="1" fontId="38" fillId="25" borderId="16" xfId="46" applyNumberFormat="1" applyFont="1" applyFill="1" applyBorder="1" applyAlignment="1" applyProtection="1">
      <protection hidden="1"/>
    </xf>
    <xf numFmtId="1" fontId="38" fillId="25" borderId="11" xfId="46" applyNumberFormat="1" applyFont="1" applyFill="1" applyBorder="1" applyAlignment="1" applyProtection="1">
      <protection hidden="1"/>
    </xf>
    <xf numFmtId="1" fontId="5" fillId="25" borderId="36" xfId="0" applyNumberFormat="1" applyFont="1" applyFill="1" applyBorder="1" applyAlignment="1" applyProtection="1">
      <alignment horizontal="center"/>
      <protection hidden="1"/>
    </xf>
    <xf numFmtId="1" fontId="5" fillId="25" borderId="35" xfId="0" applyNumberFormat="1" applyFont="1" applyFill="1" applyBorder="1" applyAlignment="1" applyProtection="1">
      <alignment horizontal="center"/>
      <protection hidden="1"/>
    </xf>
    <xf numFmtId="1" fontId="5" fillId="38" borderId="10" xfId="0" applyNumberFormat="1" applyFont="1" applyFill="1" applyBorder="1" applyAlignment="1" applyProtection="1">
      <alignment horizontal="center"/>
      <protection hidden="1"/>
    </xf>
    <xf numFmtId="1" fontId="4" fillId="25" borderId="15" xfId="0" applyNumberFormat="1" applyFont="1" applyFill="1" applyBorder="1" applyAlignment="1" applyProtection="1">
      <alignment horizontal="center"/>
      <protection hidden="1"/>
    </xf>
    <xf numFmtId="1" fontId="5" fillId="38" borderId="12" xfId="46" applyNumberFormat="1" applyFont="1" applyFill="1" applyBorder="1" applyAlignment="1" applyProtection="1">
      <alignment horizontal="center"/>
      <protection hidden="1"/>
    </xf>
    <xf numFmtId="1" fontId="5" fillId="38" borderId="14" xfId="46" applyNumberFormat="1" applyFont="1" applyFill="1" applyBorder="1" applyAlignment="1" applyProtection="1">
      <alignment horizontal="center"/>
      <protection hidden="1"/>
    </xf>
    <xf numFmtId="1" fontId="5" fillId="38" borderId="12" xfId="0" applyNumberFormat="1" applyFont="1" applyFill="1" applyBorder="1" applyAlignment="1" applyProtection="1">
      <alignment horizontal="center"/>
      <protection hidden="1"/>
    </xf>
    <xf numFmtId="1" fontId="5" fillId="38" borderId="14" xfId="0" applyNumberFormat="1" applyFont="1" applyFill="1" applyBorder="1" applyAlignment="1" applyProtection="1">
      <alignment horizontal="center"/>
      <protection hidden="1"/>
    </xf>
    <xf numFmtId="1" fontId="5" fillId="38" borderId="16" xfId="0" applyNumberFormat="1" applyFont="1" applyFill="1" applyBorder="1" applyAlignment="1" applyProtection="1">
      <alignment horizontal="center"/>
      <protection hidden="1"/>
    </xf>
    <xf numFmtId="1" fontId="5" fillId="38" borderId="20" xfId="0" applyNumberFormat="1" applyFont="1" applyFill="1" applyBorder="1" applyAlignment="1" applyProtection="1">
      <alignment horizontal="center"/>
      <protection hidden="1"/>
    </xf>
    <xf numFmtId="1" fontId="5" fillId="38" borderId="18" xfId="0" applyNumberFormat="1" applyFont="1" applyFill="1" applyBorder="1" applyAlignment="1" applyProtection="1">
      <alignment horizontal="center"/>
      <protection hidden="1"/>
    </xf>
    <xf numFmtId="1" fontId="5" fillId="38" borderId="19" xfId="0" applyNumberFormat="1" applyFont="1" applyFill="1" applyBorder="1" applyAlignment="1" applyProtection="1">
      <alignment horizontal="center"/>
      <protection hidden="1"/>
    </xf>
    <xf numFmtId="1" fontId="5" fillId="25" borderId="10" xfId="0" applyNumberFormat="1" applyFont="1" applyFill="1" applyBorder="1" applyAlignment="1" applyProtection="1">
      <alignment horizontal="center"/>
      <protection hidden="1"/>
    </xf>
    <xf numFmtId="1" fontId="5" fillId="25" borderId="13" xfId="0" applyNumberFormat="1" applyFont="1" applyFill="1" applyBorder="1" applyAlignment="1" applyProtection="1">
      <alignment horizontal="center"/>
      <protection hidden="1"/>
    </xf>
    <xf numFmtId="1" fontId="5" fillId="25" borderId="13" xfId="46" applyNumberFormat="1" applyFont="1" applyFill="1" applyBorder="1" applyAlignment="1" applyProtection="1">
      <alignment horizontal="center"/>
      <protection hidden="1"/>
    </xf>
    <xf numFmtId="1" fontId="5" fillId="38" borderId="15" xfId="0" applyNumberFormat="1" applyFont="1" applyFill="1" applyBorder="1" applyAlignment="1" applyProtection="1">
      <alignment horizontal="center"/>
      <protection locked="0" hidden="1"/>
    </xf>
    <xf numFmtId="1" fontId="5" fillId="25" borderId="18" xfId="46" applyNumberFormat="1" applyFont="1" applyFill="1" applyBorder="1" applyAlignment="1" applyProtection="1">
      <alignment horizontal="right"/>
      <protection locked="0" hidden="1"/>
    </xf>
    <xf numFmtId="1" fontId="5" fillId="0" borderId="17" xfId="0" applyNumberFormat="1" applyFont="1" applyBorder="1" applyAlignment="1" applyProtection="1">
      <protection locked="0" hidden="1"/>
    </xf>
    <xf numFmtId="1" fontId="0" fillId="0" borderId="17" xfId="0" applyNumberFormat="1" applyBorder="1" applyAlignment="1" applyProtection="1">
      <protection locked="0" hidden="1"/>
    </xf>
    <xf numFmtId="1" fontId="0" fillId="0" borderId="35" xfId="0" applyNumberFormat="1" applyBorder="1" applyAlignment="1" applyProtection="1">
      <protection locked="0" hidden="1"/>
    </xf>
    <xf numFmtId="1" fontId="5" fillId="0" borderId="0" xfId="0" applyNumberFormat="1" applyFont="1" applyBorder="1" applyAlignment="1" applyProtection="1">
      <protection locked="0" hidden="1"/>
    </xf>
    <xf numFmtId="1" fontId="5" fillId="25" borderId="0" xfId="0" applyNumberFormat="1" applyFont="1" applyFill="1" applyBorder="1" applyProtection="1">
      <protection locked="0" hidden="1"/>
    </xf>
    <xf numFmtId="1" fontId="0" fillId="0" borderId="0" xfId="0" applyNumberFormat="1" applyBorder="1" applyAlignment="1" applyProtection="1">
      <protection locked="0" hidden="1"/>
    </xf>
    <xf numFmtId="1" fontId="5" fillId="0" borderId="11" xfId="0" applyNumberFormat="1" applyFont="1" applyBorder="1" applyAlignment="1" applyProtection="1">
      <protection locked="0" hidden="1"/>
    </xf>
    <xf numFmtId="1" fontId="0" fillId="0" borderId="0" xfId="0" applyNumberFormat="1" applyBorder="1" applyAlignment="1" applyProtection="1">
      <alignment horizontal="right"/>
      <protection locked="0" hidden="1"/>
    </xf>
    <xf numFmtId="1" fontId="5" fillId="38" borderId="20" xfId="0" applyNumberFormat="1" applyFont="1" applyFill="1" applyBorder="1" applyAlignment="1" applyProtection="1">
      <alignment horizontal="right"/>
      <protection locked="0" hidden="1"/>
    </xf>
    <xf numFmtId="1" fontId="8" fillId="25" borderId="0" xfId="46" applyNumberFormat="1" applyFont="1" applyFill="1" applyBorder="1" applyAlignment="1" applyProtection="1">
      <alignment vertical="center"/>
      <protection locked="0" hidden="1"/>
    </xf>
    <xf numFmtId="1" fontId="5" fillId="25" borderId="0" xfId="46" applyNumberFormat="1" applyFont="1" applyFill="1" applyBorder="1" applyAlignment="1" applyProtection="1">
      <alignment horizontal="left" vertical="center"/>
      <protection locked="0" hidden="1"/>
    </xf>
    <xf numFmtId="1" fontId="5" fillId="25" borderId="35" xfId="46" applyNumberFormat="1" applyFont="1" applyFill="1" applyBorder="1" applyAlignment="1" applyProtection="1">
      <alignment horizontal="left" vertical="center"/>
      <protection locked="0" hidden="1"/>
    </xf>
    <xf numFmtId="1" fontId="5" fillId="25" borderId="17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19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0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35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35" xfId="0" applyNumberFormat="1" applyFont="1" applyFill="1" applyBorder="1" applyProtection="1">
      <protection hidden="1"/>
    </xf>
    <xf numFmtId="1" fontId="5" fillId="25" borderId="36" xfId="0" applyNumberFormat="1" applyFont="1" applyFill="1" applyBorder="1" applyProtection="1">
      <protection hidden="1"/>
    </xf>
    <xf numFmtId="1" fontId="4" fillId="25" borderId="16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11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20" xfId="46" applyNumberFormat="1" applyFont="1" applyFill="1" applyBorder="1" applyAlignment="1" applyProtection="1">
      <alignment horizontal="left" vertical="center" wrapText="1"/>
      <protection hidden="1"/>
    </xf>
    <xf numFmtId="1" fontId="4" fillId="25" borderId="36" xfId="46" applyNumberFormat="1" applyFont="1" applyFill="1" applyBorder="1" applyProtection="1">
      <protection hidden="1"/>
    </xf>
    <xf numFmtId="1" fontId="99" fillId="25" borderId="0" xfId="46" applyNumberFormat="1" applyFont="1" applyFill="1" applyBorder="1" applyProtection="1">
      <protection hidden="1"/>
    </xf>
    <xf numFmtId="1" fontId="5" fillId="25" borderId="0" xfId="46" applyNumberFormat="1" applyFont="1" applyFill="1" applyBorder="1" applyProtection="1">
      <protection hidden="1"/>
    </xf>
    <xf numFmtId="1" fontId="5" fillId="25" borderId="36" xfId="46" applyNumberFormat="1" applyFont="1" applyFill="1" applyBorder="1" applyProtection="1">
      <protection hidden="1"/>
    </xf>
    <xf numFmtId="1" fontId="5" fillId="25" borderId="57" xfId="46" applyNumberFormat="1" applyFont="1" applyFill="1" applyBorder="1" applyProtection="1">
      <protection hidden="1"/>
    </xf>
    <xf numFmtId="1" fontId="5" fillId="25" borderId="35" xfId="46" applyNumberFormat="1" applyFont="1" applyFill="1" applyBorder="1" applyProtection="1">
      <protection hidden="1"/>
    </xf>
    <xf numFmtId="1" fontId="8" fillId="25" borderId="0" xfId="46" applyNumberFormat="1" applyFont="1" applyFill="1" applyBorder="1" applyProtection="1">
      <protection hidden="1"/>
    </xf>
    <xf numFmtId="1" fontId="5" fillId="25" borderId="0" xfId="46" applyNumberFormat="1" applyFont="1" applyFill="1" applyBorder="1" applyAlignment="1" applyProtection="1">
      <protection hidden="1"/>
    </xf>
    <xf numFmtId="1" fontId="5" fillId="25" borderId="16" xfId="46" applyNumberFormat="1" applyFont="1" applyFill="1" applyBorder="1" applyProtection="1">
      <protection hidden="1"/>
    </xf>
    <xf numFmtId="1" fontId="5" fillId="39" borderId="0" xfId="46" quotePrefix="1" applyNumberFormat="1" applyFont="1" applyFill="1" applyBorder="1" applyProtection="1">
      <protection hidden="1"/>
    </xf>
    <xf numFmtId="1" fontId="5" fillId="25" borderId="35" xfId="46" quotePrefix="1" applyNumberFormat="1" applyFont="1" applyFill="1" applyBorder="1" applyProtection="1">
      <protection hidden="1"/>
    </xf>
    <xf numFmtId="1" fontId="5" fillId="25" borderId="35" xfId="46" applyNumberFormat="1" applyFont="1" applyFill="1" applyBorder="1" applyAlignment="1" applyProtection="1">
      <alignment horizontal="center"/>
      <protection hidden="1"/>
    </xf>
    <xf numFmtId="1" fontId="5" fillId="25" borderId="11" xfId="46" applyNumberFormat="1" applyFont="1" applyFill="1" applyBorder="1" applyProtection="1">
      <protection hidden="1"/>
    </xf>
    <xf numFmtId="1" fontId="5" fillId="25" borderId="20" xfId="46" applyNumberFormat="1" applyFont="1" applyFill="1" applyBorder="1" applyProtection="1">
      <protection hidden="1"/>
    </xf>
    <xf numFmtId="1" fontId="30" fillId="25" borderId="36" xfId="46" applyNumberFormat="1" applyFont="1" applyFill="1" applyBorder="1" applyProtection="1">
      <protection hidden="1"/>
    </xf>
    <xf numFmtId="1" fontId="4" fillId="25" borderId="0" xfId="46" applyNumberFormat="1" applyFont="1" applyFill="1" applyBorder="1" applyProtection="1">
      <protection hidden="1"/>
    </xf>
    <xf numFmtId="1" fontId="97" fillId="25" borderId="36" xfId="46" applyNumberFormat="1" applyFont="1" applyFill="1" applyBorder="1" applyProtection="1">
      <protection hidden="1"/>
    </xf>
    <xf numFmtId="1" fontId="5" fillId="25" borderId="36" xfId="46" applyNumberFormat="1" applyFont="1" applyFill="1" applyBorder="1" applyAlignment="1" applyProtection="1">
      <protection hidden="1"/>
    </xf>
    <xf numFmtId="1" fontId="5" fillId="25" borderId="35" xfId="46" applyNumberFormat="1" applyFont="1" applyFill="1" applyBorder="1" applyAlignment="1" applyProtection="1">
      <protection hidden="1"/>
    </xf>
    <xf numFmtId="1" fontId="5" fillId="25" borderId="18" xfId="46" applyNumberFormat="1" applyFont="1" applyFill="1" applyBorder="1" applyAlignment="1" applyProtection="1">
      <alignment horizontal="right"/>
      <protection hidden="1"/>
    </xf>
    <xf numFmtId="1" fontId="5" fillId="0" borderId="17" xfId="0" applyNumberFormat="1" applyFont="1" applyBorder="1" applyAlignment="1" applyProtection="1">
      <protection hidden="1"/>
    </xf>
    <xf numFmtId="1" fontId="0" fillId="0" borderId="17" xfId="0" applyNumberFormat="1" applyBorder="1" applyAlignment="1" applyProtection="1">
      <protection hidden="1"/>
    </xf>
    <xf numFmtId="1" fontId="0" fillId="0" borderId="35" xfId="0" applyNumberFormat="1" applyBorder="1" applyAlignment="1" applyProtection="1">
      <protection hidden="1"/>
    </xf>
    <xf numFmtId="1" fontId="5" fillId="0" borderId="0" xfId="0" applyNumberFormat="1" applyFont="1" applyBorder="1" applyAlignment="1" applyProtection="1">
      <protection hidden="1"/>
    </xf>
    <xf numFmtId="1" fontId="0" fillId="0" borderId="0" xfId="0" applyNumberFormat="1" applyBorder="1" applyAlignment="1" applyProtection="1">
      <protection hidden="1"/>
    </xf>
    <xf numFmtId="1" fontId="0" fillId="0" borderId="0" xfId="0" applyNumberFormat="1" applyBorder="1" applyAlignment="1" applyProtection="1">
      <alignment horizontal="right"/>
      <protection hidden="1"/>
    </xf>
    <xf numFmtId="1" fontId="0" fillId="0" borderId="35" xfId="0" applyNumberFormat="1" applyBorder="1" applyAlignment="1" applyProtection="1">
      <alignment horizontal="right"/>
      <protection hidden="1"/>
    </xf>
    <xf numFmtId="1" fontId="5" fillId="25" borderId="16" xfId="46" applyNumberFormat="1" applyFont="1" applyFill="1" applyBorder="1" applyAlignment="1" applyProtection="1">
      <alignment vertical="center" wrapText="1"/>
      <protection hidden="1"/>
    </xf>
    <xf numFmtId="1" fontId="5" fillId="25" borderId="11" xfId="46" applyNumberFormat="1" applyFont="1" applyFill="1" applyBorder="1" applyAlignment="1" applyProtection="1">
      <alignment vertical="center" wrapText="1"/>
      <protection hidden="1"/>
    </xf>
    <xf numFmtId="1" fontId="5" fillId="25" borderId="20" xfId="46" applyNumberFormat="1" applyFont="1" applyFill="1" applyBorder="1" applyAlignment="1" applyProtection="1">
      <alignment vertical="center" wrapText="1"/>
      <protection hidden="1"/>
    </xf>
    <xf numFmtId="1" fontId="96" fillId="25" borderId="11" xfId="0" applyNumberFormat="1" applyFont="1" applyFill="1" applyBorder="1" applyProtection="1">
      <protection hidden="1"/>
    </xf>
    <xf numFmtId="1" fontId="5" fillId="38" borderId="58" xfId="46" applyNumberFormat="1" applyFont="1" applyFill="1" applyBorder="1" applyProtection="1">
      <protection locked="0" hidden="1"/>
    </xf>
    <xf numFmtId="1" fontId="5" fillId="25" borderId="36" xfId="46" applyNumberFormat="1" applyFont="1" applyFill="1" applyBorder="1" applyProtection="1">
      <protection locked="0" hidden="1"/>
    </xf>
    <xf numFmtId="1" fontId="5" fillId="25" borderId="35" xfId="46" applyNumberFormat="1" applyFont="1" applyFill="1" applyBorder="1" applyProtection="1">
      <protection locked="0" hidden="1"/>
    </xf>
    <xf numFmtId="1" fontId="5" fillId="25" borderId="57" xfId="46" applyNumberFormat="1" applyFont="1" applyFill="1" applyBorder="1" applyProtection="1">
      <protection locked="0" hidden="1"/>
    </xf>
    <xf numFmtId="1" fontId="5" fillId="38" borderId="36" xfId="46" applyNumberFormat="1" applyFont="1" applyFill="1" applyBorder="1" applyProtection="1">
      <protection locked="0" hidden="1"/>
    </xf>
    <xf numFmtId="1" fontId="5" fillId="0" borderId="36" xfId="46" applyNumberFormat="1" applyFont="1" applyFill="1" applyBorder="1" applyProtection="1">
      <protection locked="0" hidden="1"/>
    </xf>
    <xf numFmtId="1" fontId="5" fillId="25" borderId="16" xfId="46" applyNumberFormat="1" applyFont="1" applyFill="1" applyBorder="1" applyProtection="1">
      <protection locked="0" hidden="1"/>
    </xf>
    <xf numFmtId="1" fontId="5" fillId="25" borderId="57" xfId="46" applyNumberFormat="1" applyFont="1" applyFill="1" applyBorder="1" applyAlignment="1" applyProtection="1">
      <alignment horizontal="center"/>
      <protection locked="0" hidden="1"/>
    </xf>
    <xf numFmtId="1" fontId="5" fillId="38" borderId="57" xfId="46" applyNumberFormat="1" applyFont="1" applyFill="1" applyBorder="1" applyAlignment="1" applyProtection="1">
      <alignment horizontal="center"/>
      <protection locked="0" hidden="1"/>
    </xf>
    <xf numFmtId="1" fontId="4" fillId="25" borderId="15" xfId="46" applyNumberFormat="1" applyFont="1" applyFill="1" applyBorder="1" applyAlignment="1" applyProtection="1">
      <alignment horizontal="center"/>
      <protection locked="0" hidden="1"/>
    </xf>
    <xf numFmtId="1" fontId="4" fillId="25" borderId="18" xfId="46" applyNumberFormat="1" applyFont="1" applyFill="1" applyBorder="1" applyProtection="1">
      <protection locked="0" hidden="1"/>
    </xf>
    <xf numFmtId="1" fontId="5" fillId="25" borderId="17" xfId="46" applyNumberFormat="1" applyFont="1" applyFill="1" applyBorder="1" applyProtection="1">
      <protection locked="0" hidden="1"/>
    </xf>
    <xf numFmtId="1" fontId="5" fillId="25" borderId="0" xfId="46" applyNumberFormat="1" applyFont="1" applyFill="1" applyBorder="1" applyProtection="1">
      <protection locked="0" hidden="1"/>
    </xf>
    <xf numFmtId="1" fontId="4" fillId="25" borderId="36" xfId="46" applyNumberFormat="1" applyFont="1" applyFill="1" applyBorder="1" applyAlignment="1" applyProtection="1">
      <alignment horizontal="right"/>
      <protection locked="0" hidden="1"/>
    </xf>
    <xf numFmtId="1" fontId="5" fillId="25" borderId="0" xfId="46" applyNumberFormat="1" applyFont="1" applyFill="1" applyBorder="1" applyAlignment="1" applyProtection="1">
      <protection locked="0" hidden="1"/>
    </xf>
    <xf numFmtId="1" fontId="4" fillId="25" borderId="35" xfId="46" applyNumberFormat="1" applyFont="1" applyFill="1" applyBorder="1" applyProtection="1">
      <protection locked="0" hidden="1"/>
    </xf>
    <xf numFmtId="1" fontId="5" fillId="25" borderId="36" xfId="46" applyNumberFormat="1" applyFont="1" applyFill="1" applyBorder="1" applyAlignment="1" applyProtection="1">
      <alignment horizontal="right"/>
      <protection locked="0" hidden="1"/>
    </xf>
    <xf numFmtId="1" fontId="4" fillId="25" borderId="36" xfId="46" applyNumberFormat="1" applyFont="1" applyFill="1" applyBorder="1" applyProtection="1">
      <protection locked="0" hidden="1"/>
    </xf>
    <xf numFmtId="1" fontId="5" fillId="25" borderId="36" xfId="46" applyNumberFormat="1" applyFont="1" applyFill="1" applyBorder="1" applyAlignment="1" applyProtection="1">
      <alignment horizontal="center"/>
      <protection locked="0" hidden="1"/>
    </xf>
    <xf numFmtId="1" fontId="5" fillId="25" borderId="35" xfId="46" applyNumberFormat="1" applyFont="1" applyFill="1" applyBorder="1" applyAlignment="1" applyProtection="1">
      <alignment horizontal="center"/>
      <protection locked="0" hidden="1"/>
    </xf>
    <xf numFmtId="1" fontId="5" fillId="25" borderId="0" xfId="46" applyNumberFormat="1" applyFont="1" applyFill="1" applyBorder="1" applyAlignment="1" applyProtection="1">
      <alignment horizontal="center"/>
      <protection locked="0" hidden="1"/>
    </xf>
    <xf numFmtId="1" fontId="5" fillId="25" borderId="16" xfId="46" applyNumberFormat="1" applyFont="1" applyFill="1" applyBorder="1" applyAlignment="1" applyProtection="1">
      <alignment horizontal="right"/>
      <protection locked="0" hidden="1"/>
    </xf>
    <xf numFmtId="1" fontId="5" fillId="25" borderId="11" xfId="46" applyNumberFormat="1" applyFont="1" applyFill="1" applyBorder="1" applyProtection="1">
      <protection locked="0" hidden="1"/>
    </xf>
    <xf numFmtId="1" fontId="5" fillId="25" borderId="20" xfId="46" applyNumberFormat="1" applyFont="1" applyFill="1" applyBorder="1" applyProtection="1">
      <protection locked="0" hidden="1"/>
    </xf>
    <xf numFmtId="1" fontId="5" fillId="25" borderId="12" xfId="46" applyNumberFormat="1" applyFont="1" applyFill="1" applyBorder="1" applyAlignment="1" applyProtection="1">
      <alignment horizontal="right"/>
      <protection locked="0" hidden="1"/>
    </xf>
    <xf numFmtId="1" fontId="5" fillId="25" borderId="13" xfId="46" applyNumberFormat="1" applyFont="1" applyFill="1" applyBorder="1" applyProtection="1">
      <protection locked="0" hidden="1"/>
    </xf>
    <xf numFmtId="1" fontId="5" fillId="25" borderId="13" xfId="46" applyNumberFormat="1" applyFont="1" applyFill="1" applyBorder="1" applyAlignment="1" applyProtection="1">
      <alignment horizontal="center"/>
      <protection locked="0" hidden="1"/>
    </xf>
    <xf numFmtId="1" fontId="5" fillId="25" borderId="11" xfId="46" applyNumberFormat="1" applyFont="1" applyFill="1" applyBorder="1" applyAlignment="1" applyProtection="1">
      <alignment horizontal="center"/>
      <protection locked="0" hidden="1"/>
    </xf>
    <xf numFmtId="1" fontId="4" fillId="25" borderId="18" xfId="46" applyNumberFormat="1" applyFont="1" applyFill="1" applyBorder="1" applyAlignment="1" applyProtection="1">
      <alignment horizontal="right"/>
      <protection locked="0" hidden="1"/>
    </xf>
    <xf numFmtId="1" fontId="5" fillId="25" borderId="19" xfId="46" applyNumberFormat="1" applyFont="1" applyFill="1" applyBorder="1" applyAlignment="1" applyProtection="1">
      <alignment horizontal="center"/>
      <protection locked="0" hidden="1"/>
    </xf>
    <xf numFmtId="1" fontId="4" fillId="25" borderId="36" xfId="46" applyNumberFormat="1" applyFont="1" applyFill="1" applyBorder="1" applyAlignment="1" applyProtection="1">
      <alignment vertical="center"/>
      <protection locked="0" hidden="1"/>
    </xf>
    <xf numFmtId="1" fontId="4" fillId="25" borderId="0" xfId="46" applyNumberFormat="1" applyFont="1" applyFill="1" applyBorder="1" applyAlignment="1" applyProtection="1">
      <alignment vertical="center"/>
      <protection locked="0" hidden="1"/>
    </xf>
    <xf numFmtId="0" fontId="56" fillId="0" borderId="0" xfId="0" applyNumberFormat="1" applyFont="1" applyFill="1" applyBorder="1" applyAlignment="1">
      <alignment horizontal="center" vertical="top"/>
    </xf>
    <xf numFmtId="0" fontId="65" fillId="35" borderId="10" xfId="0" applyNumberFormat="1" applyFont="1" applyFill="1" applyBorder="1" applyAlignment="1" applyProtection="1">
      <alignment horizontal="center" vertical="center"/>
      <protection locked="0" hidden="1"/>
    </xf>
    <xf numFmtId="0" fontId="65" fillId="35" borderId="40" xfId="0" applyNumberFormat="1" applyFont="1" applyFill="1" applyBorder="1" applyAlignment="1" applyProtection="1">
      <alignment horizontal="center" vertical="center"/>
      <protection locked="0" hidden="1"/>
    </xf>
    <xf numFmtId="0" fontId="63" fillId="35" borderId="0" xfId="0" applyNumberFormat="1" applyFont="1" applyFill="1" applyBorder="1" applyAlignment="1" applyProtection="1">
      <alignment horizontal="center" vertical="center"/>
      <protection hidden="1"/>
    </xf>
    <xf numFmtId="0" fontId="63" fillId="35" borderId="0" xfId="0" applyNumberFormat="1" applyFont="1" applyFill="1" applyBorder="1" applyAlignment="1" applyProtection="1">
      <alignment vertical="center"/>
      <protection hidden="1"/>
    </xf>
    <xf numFmtId="0" fontId="77" fillId="37" borderId="10" xfId="0" applyNumberFormat="1" applyFont="1" applyFill="1" applyBorder="1" applyAlignment="1" applyProtection="1">
      <alignment horizontal="left" vertical="top"/>
      <protection hidden="1"/>
    </xf>
    <xf numFmtId="0" fontId="77" fillId="37" borderId="10" xfId="0" applyNumberFormat="1" applyFont="1" applyFill="1" applyBorder="1" applyAlignment="1" applyProtection="1">
      <alignment horizontal="left" vertical="top"/>
      <protection locked="0" hidden="1"/>
    </xf>
    <xf numFmtId="0" fontId="90" fillId="0" borderId="10" xfId="0" applyNumberFormat="1" applyFont="1" applyBorder="1" applyAlignment="1" applyProtection="1">
      <alignment horizontal="center" vertical="top"/>
      <protection locked="0"/>
    </xf>
    <xf numFmtId="0" fontId="91" fillId="0" borderId="10" xfId="0" applyNumberFormat="1" applyFont="1" applyFill="1" applyBorder="1" applyAlignment="1">
      <alignment horizontal="center" vertical="center"/>
    </xf>
    <xf numFmtId="49" fontId="77" fillId="37" borderId="10" xfId="0" applyNumberFormat="1" applyFont="1" applyFill="1" applyBorder="1" applyAlignment="1" applyProtection="1">
      <alignment horizontal="left" vertical="top"/>
      <protection locked="0" hidden="1"/>
    </xf>
    <xf numFmtId="0" fontId="83" fillId="36" borderId="10" xfId="0" applyFont="1" applyFill="1" applyBorder="1" applyAlignment="1" applyProtection="1">
      <alignment horizontal="center" vertical="center"/>
      <protection hidden="1"/>
    </xf>
    <xf numFmtId="0" fontId="83" fillId="36" borderId="40" xfId="0" applyFont="1" applyFill="1" applyBorder="1" applyAlignment="1" applyProtection="1">
      <alignment horizontal="center" vertical="center"/>
      <protection hidden="1"/>
    </xf>
    <xf numFmtId="0" fontId="8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67" fillId="35" borderId="10" xfId="0" applyNumberFormat="1" applyFont="1" applyFill="1" applyBorder="1" applyAlignment="1" applyProtection="1">
      <alignment horizontal="center"/>
      <protection locked="0" hidden="1"/>
    </xf>
    <xf numFmtId="0" fontId="75" fillId="31" borderId="12" xfId="0" applyNumberFormat="1" applyFont="1" applyFill="1" applyBorder="1" applyAlignment="1" applyProtection="1">
      <alignment horizontal="center" vertical="center"/>
      <protection locked="0" hidden="1"/>
    </xf>
    <xf numFmtId="0" fontId="75" fillId="31" borderId="13" xfId="0" applyNumberFormat="1" applyFont="1" applyFill="1" applyBorder="1" applyAlignment="1" applyProtection="1">
      <alignment horizontal="center" vertical="center"/>
      <protection locked="0" hidden="1"/>
    </xf>
    <xf numFmtId="0" fontId="75" fillId="31" borderId="14" xfId="0" applyNumberFormat="1" applyFont="1" applyFill="1" applyBorder="1" applyAlignment="1" applyProtection="1">
      <alignment horizontal="center" vertical="center"/>
      <protection locked="0" hidden="1"/>
    </xf>
    <xf numFmtId="0" fontId="92" fillId="35" borderId="0" xfId="0" applyNumberFormat="1" applyFont="1" applyFill="1" applyBorder="1" applyAlignment="1" applyProtection="1">
      <alignment horizontal="left" vertical="top"/>
      <protection hidden="1"/>
    </xf>
    <xf numFmtId="0" fontId="75" fillId="35" borderId="0" xfId="0" applyNumberFormat="1" applyFont="1" applyFill="1" applyBorder="1" applyAlignment="1" applyProtection="1">
      <alignment horizontal="center" vertical="center"/>
      <protection hidden="1"/>
    </xf>
    <xf numFmtId="0" fontId="75" fillId="31" borderId="10" xfId="0" applyNumberFormat="1" applyFont="1" applyFill="1" applyBorder="1" applyAlignment="1" applyProtection="1">
      <alignment horizontal="center" vertical="center"/>
      <protection locked="0" hidden="1"/>
    </xf>
    <xf numFmtId="0" fontId="89" fillId="35" borderId="0" xfId="0" applyFont="1" applyFill="1" applyAlignment="1" applyProtection="1">
      <protection hidden="1"/>
    </xf>
    <xf numFmtId="0" fontId="89" fillId="35" borderId="35" xfId="0" applyFont="1" applyFill="1" applyBorder="1" applyAlignment="1" applyProtection="1">
      <protection hidden="1"/>
    </xf>
    <xf numFmtId="0" fontId="65" fillId="35" borderId="12" xfId="0" applyNumberFormat="1" applyFont="1" applyFill="1" applyBorder="1" applyAlignment="1" applyProtection="1">
      <alignment horizontal="center" vertical="center"/>
      <protection locked="0" hidden="1"/>
    </xf>
    <xf numFmtId="0" fontId="65" fillId="35" borderId="14" xfId="0" applyNumberFormat="1" applyFont="1" applyFill="1" applyBorder="1" applyAlignment="1" applyProtection="1">
      <alignment horizontal="center" vertical="center"/>
      <protection locked="0" hidden="1"/>
    </xf>
    <xf numFmtId="0" fontId="63" fillId="35" borderId="36" xfId="0" applyNumberFormat="1" applyFont="1" applyFill="1" applyBorder="1" applyAlignment="1" applyProtection="1">
      <alignment horizontal="left" vertical="center" indent="1"/>
      <protection hidden="1"/>
    </xf>
    <xf numFmtId="0" fontId="63" fillId="35" borderId="0" xfId="0" applyNumberFormat="1" applyFont="1" applyFill="1" applyBorder="1" applyAlignment="1" applyProtection="1">
      <alignment horizontal="left" vertical="center" indent="1"/>
      <protection hidden="1"/>
    </xf>
    <xf numFmtId="0" fontId="63" fillId="35" borderId="35" xfId="0" applyNumberFormat="1" applyFont="1" applyFill="1" applyBorder="1" applyAlignment="1" applyProtection="1">
      <alignment horizontal="left" vertical="center" indent="1"/>
      <protection hidden="1"/>
    </xf>
    <xf numFmtId="0" fontId="75" fillId="35" borderId="0" xfId="0" applyNumberFormat="1" applyFont="1" applyFill="1" applyBorder="1" applyAlignment="1" applyProtection="1">
      <alignment horizontal="left" vertical="center"/>
      <protection hidden="1"/>
    </xf>
    <xf numFmtId="0" fontId="77" fillId="37" borderId="40" xfId="0" applyNumberFormat="1" applyFont="1" applyFill="1" applyBorder="1" applyAlignment="1" applyProtection="1">
      <alignment horizontal="center" vertical="top"/>
      <protection hidden="1"/>
    </xf>
    <xf numFmtId="0" fontId="77" fillId="37" borderId="15" xfId="0" applyNumberFormat="1" applyFont="1" applyFill="1" applyBorder="1" applyAlignment="1" applyProtection="1">
      <alignment horizontal="center" vertical="top"/>
      <protection hidden="1"/>
    </xf>
    <xf numFmtId="0" fontId="77" fillId="37" borderId="12" xfId="0" applyNumberFormat="1" applyFont="1" applyFill="1" applyBorder="1" applyAlignment="1" applyProtection="1">
      <alignment horizontal="center" vertical="top"/>
      <protection hidden="1"/>
    </xf>
    <xf numFmtId="0" fontId="77" fillId="37" borderId="13" xfId="0" applyNumberFormat="1" applyFont="1" applyFill="1" applyBorder="1" applyAlignment="1" applyProtection="1">
      <alignment horizontal="center" vertical="top"/>
      <protection hidden="1"/>
    </xf>
    <xf numFmtId="0" fontId="77" fillId="37" borderId="14" xfId="0" applyNumberFormat="1" applyFont="1" applyFill="1" applyBorder="1" applyAlignment="1" applyProtection="1">
      <alignment horizontal="center" vertical="top"/>
      <protection hidden="1"/>
    </xf>
    <xf numFmtId="0" fontId="77" fillId="37" borderId="12" xfId="0" applyNumberFormat="1" applyFont="1" applyFill="1" applyBorder="1" applyAlignment="1" applyProtection="1">
      <alignment horizontal="center" vertical="top"/>
      <protection locked="0" hidden="1"/>
    </xf>
    <xf numFmtId="0" fontId="0" fillId="0" borderId="13" xfId="0" applyBorder="1" applyProtection="1">
      <protection locked="0" hidden="1"/>
    </xf>
    <xf numFmtId="0" fontId="0" fillId="0" borderId="14" xfId="0" applyBorder="1" applyProtection="1">
      <protection locked="0" hidden="1"/>
    </xf>
    <xf numFmtId="0" fontId="77" fillId="37" borderId="13" xfId="0" applyNumberFormat="1" applyFont="1" applyFill="1" applyBorder="1" applyAlignment="1" applyProtection="1">
      <alignment horizontal="center" vertical="top"/>
      <protection locked="0" hidden="1"/>
    </xf>
    <xf numFmtId="0" fontId="77" fillId="37" borderId="14" xfId="0" applyNumberFormat="1" applyFont="1" applyFill="1" applyBorder="1" applyAlignment="1" applyProtection="1">
      <alignment horizontal="center" vertical="top"/>
      <protection locked="0" hidden="1"/>
    </xf>
    <xf numFmtId="0" fontId="77" fillId="37" borderId="10" xfId="0" applyNumberFormat="1" applyFont="1" applyFill="1" applyBorder="1" applyAlignment="1" applyProtection="1">
      <alignment horizontal="left" vertical="top" wrapText="1"/>
      <protection locked="0" hidden="1"/>
    </xf>
    <xf numFmtId="0" fontId="89" fillId="37" borderId="10" xfId="0" applyFont="1" applyFill="1" applyBorder="1" applyProtection="1">
      <protection locked="0" hidden="1"/>
    </xf>
    <xf numFmtId="165" fontId="76" fillId="37" borderId="12" xfId="0" applyNumberFormat="1" applyFont="1" applyFill="1" applyBorder="1" applyAlignment="1" applyProtection="1">
      <alignment horizontal="center" vertical="center"/>
      <protection locked="0" hidden="1"/>
    </xf>
    <xf numFmtId="165" fontId="76" fillId="37" borderId="13" xfId="0" applyNumberFormat="1" applyFont="1" applyFill="1" applyBorder="1" applyAlignment="1" applyProtection="1">
      <alignment horizontal="center" vertical="center"/>
      <protection locked="0" hidden="1"/>
    </xf>
    <xf numFmtId="165" fontId="76" fillId="37" borderId="14" xfId="0" applyNumberFormat="1" applyFont="1" applyFill="1" applyBorder="1" applyAlignment="1" applyProtection="1">
      <alignment horizontal="center" vertical="center"/>
      <protection locked="0" hidden="1"/>
    </xf>
    <xf numFmtId="0" fontId="74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2" fontId="72" fillId="31" borderId="0" xfId="0" applyNumberFormat="1" applyFont="1" applyFill="1" applyBorder="1" applyAlignment="1">
      <alignment horizontal="center" vertical="center"/>
    </xf>
    <xf numFmtId="2" fontId="65" fillId="27" borderId="11" xfId="0" applyNumberFormat="1" applyFont="1" applyFill="1" applyBorder="1" applyAlignment="1">
      <alignment horizontal="center" vertical="center"/>
    </xf>
    <xf numFmtId="1" fontId="82" fillId="30" borderId="0" xfId="0" applyNumberFormat="1" applyFont="1" applyFill="1" applyBorder="1" applyAlignment="1">
      <alignment horizontal="center" vertical="center" wrapText="1"/>
    </xf>
    <xf numFmtId="1" fontId="70" fillId="29" borderId="0" xfId="0" applyNumberFormat="1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 horizontal="right" indent="1"/>
    </xf>
    <xf numFmtId="2" fontId="9" fillId="24" borderId="17" xfId="0" applyNumberFormat="1" applyFont="1" applyFill="1" applyBorder="1" applyAlignment="1">
      <alignment horizontal="right" indent="1"/>
    </xf>
    <xf numFmtId="2" fontId="71" fillId="29" borderId="0" xfId="0" applyNumberFormat="1" applyFont="1" applyFill="1" applyBorder="1" applyAlignment="1">
      <alignment horizontal="center" vertical="center"/>
    </xf>
    <xf numFmtId="0" fontId="1" fillId="0" borderId="22" xfId="37" applyFont="1" applyBorder="1" applyAlignment="1" applyProtection="1">
      <alignment horizontal="center" vertical="top"/>
      <protection hidden="1"/>
    </xf>
    <xf numFmtId="0" fontId="1" fillId="0" borderId="10" xfId="37" applyFont="1" applyBorder="1" applyAlignment="1" applyProtection="1">
      <alignment horizontal="left" vertical="center"/>
      <protection hidden="1"/>
    </xf>
    <xf numFmtId="0" fontId="1" fillId="0" borderId="10" xfId="37" applyFont="1" applyBorder="1" applyAlignment="1" applyProtection="1">
      <alignment horizontal="center" vertical="center"/>
      <protection hidden="1"/>
    </xf>
    <xf numFmtId="2" fontId="33" fillId="0" borderId="12" xfId="37" applyNumberFormat="1" applyFont="1" applyBorder="1" applyAlignment="1" applyProtection="1">
      <alignment horizontal="center" vertical="center"/>
      <protection hidden="1"/>
    </xf>
    <xf numFmtId="2" fontId="33" fillId="0" borderId="13" xfId="37" applyNumberFormat="1" applyFont="1" applyBorder="1" applyAlignment="1" applyProtection="1">
      <alignment horizontal="center" vertical="center"/>
      <protection hidden="1"/>
    </xf>
    <xf numFmtId="2" fontId="33" fillId="0" borderId="14" xfId="37" applyNumberFormat="1" applyFont="1" applyBorder="1" applyAlignment="1" applyProtection="1">
      <alignment horizontal="center" vertical="center"/>
      <protection hidden="1"/>
    </xf>
    <xf numFmtId="0" fontId="1" fillId="0" borderId="12" xfId="37" applyFont="1" applyBorder="1" applyAlignment="1" applyProtection="1">
      <alignment horizontal="center" vertical="center"/>
      <protection hidden="1"/>
    </xf>
    <xf numFmtId="0" fontId="1" fillId="0" borderId="13" xfId="37" applyFont="1" applyBorder="1" applyAlignment="1" applyProtection="1">
      <alignment horizontal="center" vertical="center"/>
      <protection hidden="1"/>
    </xf>
    <xf numFmtId="0" fontId="1" fillId="0" borderId="14" xfId="37" applyFont="1" applyBorder="1" applyAlignment="1" applyProtection="1">
      <alignment horizontal="center" vertical="center"/>
      <protection hidden="1"/>
    </xf>
    <xf numFmtId="0" fontId="1" fillId="0" borderId="18" xfId="37" applyFont="1" applyBorder="1" applyAlignment="1" applyProtection="1">
      <alignment horizontal="left" vertical="center" wrapText="1"/>
      <protection hidden="1"/>
    </xf>
    <xf numFmtId="0" fontId="1" fillId="0" borderId="19" xfId="37" applyFont="1" applyBorder="1" applyAlignment="1" applyProtection="1">
      <alignment horizontal="left" vertical="center" wrapText="1"/>
      <protection hidden="1"/>
    </xf>
    <xf numFmtId="0" fontId="1" fillId="0" borderId="16" xfId="37" applyFont="1" applyBorder="1" applyAlignment="1" applyProtection="1">
      <alignment horizontal="left" vertical="center" wrapText="1"/>
      <protection hidden="1"/>
    </xf>
    <xf numFmtId="0" fontId="1" fillId="0" borderId="20" xfId="37" applyFont="1" applyBorder="1" applyAlignment="1" applyProtection="1">
      <alignment horizontal="left" vertical="center" wrapText="1"/>
      <protection hidden="1"/>
    </xf>
    <xf numFmtId="0" fontId="48" fillId="0" borderId="0" xfId="37" applyFont="1" applyFill="1" applyAlignment="1">
      <alignment horizontal="center"/>
    </xf>
    <xf numFmtId="2" fontId="33" fillId="0" borderId="10" xfId="37" applyNumberFormat="1" applyFont="1" applyBorder="1" applyAlignment="1" applyProtection="1">
      <alignment horizontal="center" vertical="center"/>
      <protection hidden="1"/>
    </xf>
    <xf numFmtId="0" fontId="28" fillId="0" borderId="10" xfId="37" applyFont="1" applyBorder="1" applyAlignment="1" applyProtection="1">
      <alignment horizontal="center" vertical="center"/>
      <protection hidden="1"/>
    </xf>
    <xf numFmtId="0" fontId="28" fillId="0" borderId="21" xfId="37" applyFont="1" applyBorder="1" applyAlignment="1" applyProtection="1">
      <alignment horizontal="center" vertical="center"/>
      <protection hidden="1"/>
    </xf>
    <xf numFmtId="0" fontId="1" fillId="0" borderId="10" xfId="37" applyFont="1" applyBorder="1" applyAlignment="1" applyProtection="1">
      <alignment horizontal="center" vertical="top"/>
      <protection hidden="1"/>
    </xf>
    <xf numFmtId="0" fontId="1" fillId="0" borderId="10" xfId="37" applyFont="1" applyFill="1" applyBorder="1" applyAlignment="1" applyProtection="1">
      <alignment horizontal="left" vertical="center"/>
      <protection hidden="1"/>
    </xf>
    <xf numFmtId="0" fontId="2" fillId="0" borderId="10" xfId="37" applyFont="1" applyBorder="1" applyAlignment="1" applyProtection="1">
      <alignment horizontal="left" vertical="center"/>
      <protection hidden="1"/>
    </xf>
    <xf numFmtId="0" fontId="46" fillId="0" borderId="0" xfId="37" applyFont="1" applyAlignment="1" applyProtection="1">
      <alignment horizontal="center" vertical="center"/>
      <protection hidden="1"/>
    </xf>
    <xf numFmtId="0" fontId="57" fillId="0" borderId="0" xfId="37" applyFont="1" applyBorder="1" applyAlignment="1" applyProtection="1">
      <alignment horizontal="center" vertical="center"/>
      <protection hidden="1"/>
    </xf>
    <xf numFmtId="0" fontId="1" fillId="0" borderId="31" xfId="37" applyFont="1" applyBorder="1" applyAlignment="1" applyProtection="1">
      <alignment horizontal="left" vertical="center"/>
      <protection hidden="1"/>
    </xf>
    <xf numFmtId="0" fontId="1" fillId="0" borderId="32" xfId="37" applyFont="1" applyBorder="1" applyAlignment="1" applyProtection="1">
      <alignment horizontal="left" vertical="center"/>
      <protection hidden="1"/>
    </xf>
    <xf numFmtId="0" fontId="31" fillId="0" borderId="33" xfId="37" applyFont="1" applyFill="1" applyBorder="1" applyAlignment="1" applyProtection="1">
      <alignment horizontal="center" vertical="center"/>
      <protection hidden="1"/>
    </xf>
    <xf numFmtId="0" fontId="31" fillId="0" borderId="34" xfId="37" applyFont="1" applyFill="1" applyBorder="1" applyAlignment="1" applyProtection="1">
      <alignment horizontal="center" vertical="center"/>
      <protection hidden="1"/>
    </xf>
    <xf numFmtId="0" fontId="1" fillId="0" borderId="15" xfId="37" applyFont="1" applyBorder="1" applyAlignment="1" applyProtection="1">
      <alignment horizontal="left" vertical="center"/>
      <protection hidden="1"/>
    </xf>
    <xf numFmtId="0" fontId="1" fillId="0" borderId="10" xfId="37" applyFont="1" applyBorder="1" applyAlignment="1" applyProtection="1">
      <alignment horizontal="right" vertical="center"/>
      <protection hidden="1"/>
    </xf>
    <xf numFmtId="0" fontId="1" fillId="0" borderId="12" xfId="37" applyFont="1" applyBorder="1" applyAlignment="1" applyProtection="1">
      <alignment horizontal="left" vertical="center"/>
      <protection hidden="1"/>
    </xf>
    <xf numFmtId="0" fontId="1" fillId="0" borderId="13" xfId="37" applyFont="1" applyBorder="1" applyAlignment="1" applyProtection="1">
      <alignment horizontal="left" vertical="center"/>
      <protection hidden="1"/>
    </xf>
    <xf numFmtId="0" fontId="31" fillId="0" borderId="32" xfId="38" applyFont="1" applyFill="1" applyBorder="1" applyAlignment="1" applyProtection="1">
      <alignment horizontal="left" vertical="center"/>
      <protection hidden="1"/>
    </xf>
    <xf numFmtId="0" fontId="31" fillId="0" borderId="32" xfId="37" applyFont="1" applyFill="1" applyBorder="1" applyAlignment="1" applyProtection="1">
      <alignment horizontal="left" vertical="center"/>
      <protection hidden="1"/>
    </xf>
    <xf numFmtId="0" fontId="1" fillId="0" borderId="23" xfId="37" applyFont="1" applyBorder="1" applyAlignment="1" applyProtection="1">
      <alignment horizontal="center" vertical="top"/>
      <protection hidden="1"/>
    </xf>
    <xf numFmtId="0" fontId="1" fillId="0" borderId="24" xfId="37" applyFont="1" applyBorder="1" applyAlignment="1" applyProtection="1">
      <alignment horizontal="center" vertical="top"/>
      <protection hidden="1"/>
    </xf>
    <xf numFmtId="0" fontId="1" fillId="0" borderId="25" xfId="37" applyFont="1" applyBorder="1" applyAlignment="1" applyProtection="1">
      <alignment horizontal="center" vertical="top"/>
      <protection hidden="1"/>
    </xf>
    <xf numFmtId="0" fontId="1" fillId="0" borderId="18" xfId="37" applyFont="1" applyBorder="1" applyAlignment="1" applyProtection="1">
      <alignment horizontal="center" vertical="center"/>
      <protection hidden="1"/>
    </xf>
    <xf numFmtId="0" fontId="1" fillId="0" borderId="39" xfId="37" applyFont="1" applyBorder="1" applyAlignment="1" applyProtection="1">
      <alignment horizontal="center" vertical="center"/>
      <protection hidden="1"/>
    </xf>
    <xf numFmtId="0" fontId="1" fillId="0" borderId="16" xfId="37" applyFont="1" applyBorder="1" applyAlignment="1" applyProtection="1">
      <alignment horizontal="center" vertical="center"/>
      <protection hidden="1"/>
    </xf>
    <xf numFmtId="0" fontId="1" fillId="0" borderId="38" xfId="37" applyFont="1" applyBorder="1" applyAlignment="1" applyProtection="1">
      <alignment horizontal="center" vertical="center"/>
      <protection hidden="1"/>
    </xf>
    <xf numFmtId="0" fontId="2" fillId="0" borderId="21" xfId="37" applyFont="1" applyBorder="1" applyAlignment="1" applyProtection="1">
      <alignment horizontal="left" vertical="center"/>
      <protection hidden="1"/>
    </xf>
    <xf numFmtId="0" fontId="6" fillId="0" borderId="10" xfId="37" applyFont="1" applyBorder="1" applyAlignment="1" applyProtection="1">
      <alignment horizontal="left" vertical="center"/>
      <protection hidden="1"/>
    </xf>
    <xf numFmtId="0" fontId="6" fillId="0" borderId="21" xfId="37" applyFont="1" applyBorder="1" applyAlignment="1" applyProtection="1">
      <alignment horizontal="left" vertical="center"/>
      <protection hidden="1"/>
    </xf>
    <xf numFmtId="0" fontId="39" fillId="0" borderId="10" xfId="37" applyFont="1" applyFill="1" applyBorder="1" applyAlignment="1" applyProtection="1">
      <alignment horizontal="left" vertical="center" wrapText="1"/>
      <protection hidden="1"/>
    </xf>
    <xf numFmtId="0" fontId="1" fillId="0" borderId="10" xfId="37" applyFont="1" applyFill="1" applyBorder="1" applyAlignment="1" applyProtection="1">
      <alignment vertical="center"/>
      <protection hidden="1"/>
    </xf>
    <xf numFmtId="0" fontId="9" fillId="0" borderId="12" xfId="37" applyFont="1" applyBorder="1" applyAlignment="1" applyProtection="1">
      <alignment horizontal="right" vertical="center"/>
      <protection hidden="1"/>
    </xf>
    <xf numFmtId="0" fontId="9" fillId="0" borderId="13" xfId="37" applyFont="1" applyBorder="1" applyAlignment="1" applyProtection="1">
      <alignment horizontal="right" vertical="center"/>
      <protection hidden="1"/>
    </xf>
    <xf numFmtId="0" fontId="9" fillId="0" borderId="14" xfId="37" applyFont="1" applyBorder="1" applyAlignment="1" applyProtection="1">
      <alignment horizontal="right" vertical="center"/>
      <protection hidden="1"/>
    </xf>
    <xf numFmtId="0" fontId="1" fillId="0" borderId="36" xfId="37" applyFont="1" applyBorder="1" applyAlignment="1" applyProtection="1">
      <alignment horizontal="center" vertical="center"/>
      <protection hidden="1"/>
    </xf>
    <xf numFmtId="0" fontId="1" fillId="0" borderId="37" xfId="37" applyFont="1" applyBorder="1" applyAlignment="1" applyProtection="1">
      <alignment horizontal="center" vertical="center"/>
      <protection hidden="1"/>
    </xf>
    <xf numFmtId="0" fontId="6" fillId="0" borderId="12" xfId="37" applyFont="1" applyBorder="1" applyAlignment="1" applyProtection="1">
      <alignment horizontal="left" vertical="top" wrapText="1"/>
      <protection hidden="1"/>
    </xf>
    <xf numFmtId="0" fontId="6" fillId="0" borderId="13" xfId="37" applyFont="1" applyBorder="1" applyAlignment="1" applyProtection="1">
      <alignment horizontal="left" vertical="top" wrapText="1"/>
      <protection hidden="1"/>
    </xf>
    <xf numFmtId="0" fontId="6" fillId="0" borderId="14" xfId="37" applyFont="1" applyBorder="1" applyAlignment="1" applyProtection="1">
      <alignment horizontal="left" vertical="top" wrapText="1"/>
      <protection hidden="1"/>
    </xf>
    <xf numFmtId="9" fontId="34" fillId="0" borderId="10" xfId="37" applyNumberFormat="1" applyFont="1" applyBorder="1" applyAlignment="1" applyProtection="1">
      <alignment horizontal="center" vertical="center"/>
      <protection hidden="1"/>
    </xf>
    <xf numFmtId="0" fontId="34" fillId="0" borderId="10" xfId="37" applyFont="1" applyBorder="1" applyAlignment="1" applyProtection="1">
      <alignment horizontal="center" vertical="center"/>
      <protection hidden="1"/>
    </xf>
    <xf numFmtId="0" fontId="34" fillId="0" borderId="12" xfId="37" applyFont="1" applyBorder="1" applyAlignment="1" applyProtection="1">
      <alignment horizontal="center" vertical="center"/>
      <protection hidden="1"/>
    </xf>
    <xf numFmtId="0" fontId="34" fillId="0" borderId="13" xfId="37" applyFont="1" applyBorder="1" applyAlignment="1" applyProtection="1">
      <alignment horizontal="center" vertical="center"/>
      <protection hidden="1"/>
    </xf>
    <xf numFmtId="0" fontId="34" fillId="0" borderId="14" xfId="37" applyFont="1" applyBorder="1" applyAlignment="1" applyProtection="1">
      <alignment horizontal="center" vertical="center"/>
      <protection hidden="1"/>
    </xf>
    <xf numFmtId="0" fontId="33" fillId="0" borderId="10" xfId="37" applyFont="1" applyBorder="1" applyAlignment="1" applyProtection="1">
      <alignment horizontal="center" vertical="center" wrapText="1"/>
      <protection hidden="1"/>
    </xf>
    <xf numFmtId="2" fontId="33" fillId="0" borderId="12" xfId="37" applyNumberFormat="1" applyFont="1" applyBorder="1" applyAlignment="1" applyProtection="1">
      <alignment horizontal="right" vertical="center" wrapText="1"/>
      <protection hidden="1"/>
    </xf>
    <xf numFmtId="2" fontId="33" fillId="0" borderId="26" xfId="37" applyNumberFormat="1" applyFont="1" applyBorder="1" applyAlignment="1" applyProtection="1">
      <alignment horizontal="right" vertical="center" wrapText="1"/>
      <protection hidden="1"/>
    </xf>
    <xf numFmtId="0" fontId="30" fillId="0" borderId="27" xfId="37" applyFont="1" applyBorder="1" applyAlignment="1" applyProtection="1">
      <alignment horizontal="right" vertical="center"/>
      <protection hidden="1"/>
    </xf>
    <xf numFmtId="0" fontId="30" fillId="0" borderId="28" xfId="37" applyFont="1" applyBorder="1" applyAlignment="1" applyProtection="1">
      <alignment horizontal="right" vertical="center"/>
      <protection hidden="1"/>
    </xf>
    <xf numFmtId="0" fontId="1" fillId="0" borderId="14" xfId="37" applyFont="1" applyBorder="1" applyAlignment="1" applyProtection="1">
      <alignment horizontal="left" vertical="center"/>
      <protection hidden="1"/>
    </xf>
    <xf numFmtId="0" fontId="2" fillId="0" borderId="10" xfId="37" applyFont="1" applyBorder="1" applyAlignment="1" applyProtection="1">
      <alignment horizontal="center" vertical="center" wrapText="1"/>
      <protection hidden="1"/>
    </xf>
    <xf numFmtId="0" fontId="2" fillId="0" borderId="12" xfId="37" applyFont="1" applyBorder="1" applyAlignment="1" applyProtection="1">
      <alignment horizontal="center" vertical="center" wrapText="1"/>
      <protection hidden="1"/>
    </xf>
    <xf numFmtId="0" fontId="2" fillId="0" borderId="14" xfId="37" applyFont="1" applyBorder="1" applyAlignment="1" applyProtection="1">
      <alignment horizontal="center" vertical="center" wrapText="1"/>
      <protection hidden="1"/>
    </xf>
    <xf numFmtId="0" fontId="2" fillId="0" borderId="17" xfId="37" applyFont="1" applyBorder="1" applyAlignment="1" applyProtection="1">
      <alignment horizontal="center" vertical="center" wrapText="1"/>
      <protection hidden="1"/>
    </xf>
    <xf numFmtId="0" fontId="2" fillId="0" borderId="19" xfId="37" applyFont="1" applyBorder="1" applyAlignment="1" applyProtection="1">
      <alignment horizontal="center" vertical="center" wrapText="1"/>
      <protection hidden="1"/>
    </xf>
    <xf numFmtId="0" fontId="2" fillId="0" borderId="11" xfId="37" applyFont="1" applyBorder="1" applyAlignment="1" applyProtection="1">
      <alignment horizontal="center" vertical="center" wrapText="1"/>
      <protection hidden="1"/>
    </xf>
    <xf numFmtId="0" fontId="2" fillId="0" borderId="20" xfId="37" applyFont="1" applyBorder="1" applyAlignment="1" applyProtection="1">
      <alignment horizontal="center" vertical="center" wrapText="1"/>
      <protection hidden="1"/>
    </xf>
    <xf numFmtId="0" fontId="42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 applyProtection="1">
      <alignment horizontal="left" vertical="center"/>
      <protection hidden="1"/>
    </xf>
    <xf numFmtId="2" fontId="2" fillId="0" borderId="13" xfId="0" applyNumberFormat="1" applyFont="1" applyBorder="1" applyAlignment="1" applyProtection="1">
      <alignment horizontal="left" vertical="center"/>
      <protection hidden="1"/>
    </xf>
    <xf numFmtId="2" fontId="2" fillId="0" borderId="14" xfId="0" applyNumberFormat="1" applyFont="1" applyBorder="1" applyAlignment="1" applyProtection="1">
      <alignment horizontal="left" vertical="center"/>
      <protection hidden="1"/>
    </xf>
    <xf numFmtId="2" fontId="2" fillId="0" borderId="10" xfId="0" applyNumberFormat="1" applyFont="1" applyBorder="1" applyAlignment="1" applyProtection="1">
      <alignment horizontal="left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1" fillId="0" borderId="21" xfId="37" applyFont="1" applyBorder="1" applyAlignment="1" applyProtection="1">
      <alignment horizontal="left" vertical="center"/>
      <protection hidden="1"/>
    </xf>
    <xf numFmtId="0" fontId="27" fillId="0" borderId="10" xfId="37" applyFont="1" applyBorder="1" applyAlignment="1" applyProtection="1">
      <alignment horizontal="center" vertical="center"/>
      <protection hidden="1"/>
    </xf>
    <xf numFmtId="0" fontId="27" fillId="0" borderId="12" xfId="37" applyFont="1" applyBorder="1" applyAlignment="1" applyProtection="1">
      <alignment horizontal="center" vertical="center"/>
      <protection hidden="1"/>
    </xf>
    <xf numFmtId="0" fontId="27" fillId="0" borderId="13" xfId="37" applyFont="1" applyBorder="1" applyAlignment="1" applyProtection="1">
      <alignment horizontal="center" vertical="center"/>
      <protection hidden="1"/>
    </xf>
    <xf numFmtId="0" fontId="27" fillId="0" borderId="14" xfId="37" applyFont="1" applyBorder="1" applyAlignment="1" applyProtection="1">
      <alignment horizontal="center" vertical="center"/>
      <protection hidden="1"/>
    </xf>
    <xf numFmtId="0" fontId="5" fillId="0" borderId="12" xfId="37" applyFont="1" applyBorder="1" applyAlignment="1" applyProtection="1">
      <alignment horizontal="center" vertical="center"/>
      <protection hidden="1"/>
    </xf>
    <xf numFmtId="0" fontId="0" fillId="0" borderId="13" xfId="37" applyFont="1" applyBorder="1" applyAlignment="1" applyProtection="1">
      <alignment horizontal="center" vertical="center"/>
      <protection hidden="1"/>
    </xf>
    <xf numFmtId="0" fontId="0" fillId="0" borderId="14" xfId="37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left" vertical="center"/>
      <protection hidden="1"/>
    </xf>
    <xf numFmtId="2" fontId="1" fillId="0" borderId="13" xfId="0" applyNumberFormat="1" applyFont="1" applyBorder="1" applyAlignment="1" applyProtection="1">
      <alignment horizontal="left" vertical="center"/>
      <protection hidden="1"/>
    </xf>
    <xf numFmtId="2" fontId="1" fillId="0" borderId="14" xfId="0" applyNumberFormat="1" applyFont="1" applyBorder="1" applyAlignment="1" applyProtection="1">
      <alignment horizontal="left" vertical="center"/>
      <protection hidden="1"/>
    </xf>
    <xf numFmtId="0" fontId="55" fillId="0" borderId="0" xfId="37" applyFont="1" applyFill="1" applyAlignment="1" applyProtection="1">
      <alignment horizontal="center" vertical="top" wrapText="1"/>
      <protection hidden="1"/>
    </xf>
    <xf numFmtId="0" fontId="2" fillId="0" borderId="26" xfId="37" applyFont="1" applyBorder="1" applyAlignment="1" applyProtection="1">
      <alignment horizontal="center" vertical="center" wrapText="1"/>
      <protection hidden="1"/>
    </xf>
    <xf numFmtId="0" fontId="1" fillId="0" borderId="12" xfId="37" applyFont="1" applyBorder="1" applyAlignment="1" applyProtection="1">
      <alignment horizontal="left" vertical="top"/>
      <protection hidden="1"/>
    </xf>
    <xf numFmtId="0" fontId="1" fillId="0" borderId="13" xfId="37" applyFont="1" applyBorder="1" applyAlignment="1" applyProtection="1">
      <alignment horizontal="left" vertical="top"/>
      <protection hidden="1"/>
    </xf>
    <xf numFmtId="0" fontId="1" fillId="0" borderId="14" xfId="37" applyFont="1" applyBorder="1" applyAlignment="1" applyProtection="1">
      <alignment horizontal="left" vertical="top"/>
      <protection hidden="1"/>
    </xf>
    <xf numFmtId="0" fontId="6" fillId="0" borderId="12" xfId="37" applyFont="1" applyBorder="1" applyAlignment="1" applyProtection="1">
      <alignment horizontal="left" vertical="center" wrapText="1"/>
      <protection hidden="1"/>
    </xf>
    <xf numFmtId="0" fontId="6" fillId="0" borderId="13" xfId="37" applyFont="1" applyBorder="1" applyAlignment="1" applyProtection="1">
      <alignment horizontal="left" vertical="center" wrapText="1"/>
      <protection hidden="1"/>
    </xf>
    <xf numFmtId="0" fontId="6" fillId="0" borderId="14" xfId="37" applyFont="1" applyBorder="1" applyAlignment="1" applyProtection="1">
      <alignment horizontal="left" vertical="center" wrapText="1"/>
      <protection hidden="1"/>
    </xf>
    <xf numFmtId="0" fontId="33" fillId="0" borderId="12" xfId="37" applyFont="1" applyBorder="1" applyAlignment="1" applyProtection="1">
      <alignment horizontal="left" vertical="center"/>
      <protection hidden="1"/>
    </xf>
    <xf numFmtId="0" fontId="33" fillId="0" borderId="13" xfId="37" applyFont="1" applyBorder="1" applyAlignment="1" applyProtection="1">
      <alignment horizontal="left" vertical="center"/>
      <protection hidden="1"/>
    </xf>
    <xf numFmtId="0" fontId="33" fillId="0" borderId="14" xfId="37" applyFont="1" applyBorder="1" applyAlignment="1" applyProtection="1">
      <alignment horizontal="left" vertical="center"/>
      <protection hidden="1"/>
    </xf>
    <xf numFmtId="0" fontId="1" fillId="0" borderId="12" xfId="37" applyFont="1" applyFill="1" applyBorder="1" applyAlignment="1" applyProtection="1">
      <alignment horizontal="center" vertical="center"/>
      <protection hidden="1"/>
    </xf>
    <xf numFmtId="0" fontId="1" fillId="0" borderId="13" xfId="37" applyFont="1" applyFill="1" applyBorder="1" applyAlignment="1" applyProtection="1">
      <alignment horizontal="center" vertical="center"/>
      <protection hidden="1"/>
    </xf>
    <xf numFmtId="0" fontId="1" fillId="0" borderId="14" xfId="37" applyFont="1" applyFill="1" applyBorder="1" applyAlignment="1" applyProtection="1">
      <alignment horizontal="center" vertical="center"/>
      <protection hidden="1"/>
    </xf>
    <xf numFmtId="1" fontId="4" fillId="25" borderId="58" xfId="46" applyNumberFormat="1" applyFont="1" applyFill="1" applyBorder="1" applyAlignment="1" applyProtection="1">
      <alignment horizontal="center"/>
      <protection locked="0" hidden="1"/>
    </xf>
    <xf numFmtId="1" fontId="4" fillId="25" borderId="60" xfId="46" applyNumberFormat="1" applyFont="1" applyFill="1" applyBorder="1" applyAlignment="1" applyProtection="1">
      <alignment horizontal="center"/>
      <protection locked="0" hidden="1"/>
    </xf>
    <xf numFmtId="1" fontId="4" fillId="25" borderId="61" xfId="46" applyNumberFormat="1" applyFont="1" applyFill="1" applyBorder="1" applyAlignment="1" applyProtection="1">
      <alignment horizontal="center"/>
      <protection locked="0" hidden="1"/>
    </xf>
    <xf numFmtId="1" fontId="4" fillId="25" borderId="36" xfId="46" applyNumberFormat="1" applyFont="1" applyFill="1" applyBorder="1" applyAlignment="1" applyProtection="1">
      <alignment horizontal="center" vertical="center"/>
      <protection locked="0" hidden="1"/>
    </xf>
    <xf numFmtId="1" fontId="4" fillId="25" borderId="35" xfId="46" applyNumberFormat="1" applyFont="1" applyFill="1" applyBorder="1" applyAlignment="1" applyProtection="1">
      <alignment horizontal="center" vertical="center"/>
      <protection locked="0" hidden="1"/>
    </xf>
    <xf numFmtId="1" fontId="54" fillId="0" borderId="62" xfId="44" applyNumberFormat="1" applyFont="1" applyBorder="1" applyAlignment="1" applyProtection="1">
      <alignment horizontal="center" vertical="top"/>
      <protection locked="0" hidden="1"/>
    </xf>
    <xf numFmtId="1" fontId="54" fillId="0" borderId="60" xfId="44" applyNumberFormat="1" applyFont="1" applyBorder="1" applyAlignment="1" applyProtection="1">
      <alignment horizontal="center" vertical="top"/>
      <protection locked="0" hidden="1"/>
    </xf>
    <xf numFmtId="1" fontId="4" fillId="25" borderId="18" xfId="46" applyNumberFormat="1" applyFont="1" applyFill="1" applyBorder="1" applyAlignment="1" applyProtection="1">
      <alignment horizontal="center" vertical="center"/>
      <protection locked="0" hidden="1"/>
    </xf>
    <xf numFmtId="1" fontId="4" fillId="25" borderId="19" xfId="46" applyNumberFormat="1" applyFont="1" applyFill="1" applyBorder="1" applyAlignment="1" applyProtection="1">
      <alignment horizontal="center" vertical="center"/>
      <protection locked="0" hidden="1"/>
    </xf>
    <xf numFmtId="1" fontId="5" fillId="25" borderId="36" xfId="46" applyNumberFormat="1" applyFont="1" applyFill="1" applyBorder="1" applyAlignment="1" applyProtection="1">
      <alignment horizontal="center"/>
      <protection locked="0" hidden="1"/>
    </xf>
    <xf numFmtId="1" fontId="5" fillId="25" borderId="35" xfId="46" applyNumberFormat="1" applyFont="1" applyFill="1" applyBorder="1" applyAlignment="1" applyProtection="1">
      <alignment horizontal="center"/>
      <protection locked="0" hidden="1"/>
    </xf>
    <xf numFmtId="1" fontId="5" fillId="38" borderId="36" xfId="46" applyNumberFormat="1" applyFont="1" applyFill="1" applyBorder="1" applyAlignment="1" applyProtection="1">
      <alignment horizontal="center"/>
      <protection locked="0" hidden="1"/>
    </xf>
    <xf numFmtId="1" fontId="5" fillId="38" borderId="35" xfId="46" applyNumberFormat="1" applyFont="1" applyFill="1" applyBorder="1" applyAlignment="1" applyProtection="1">
      <alignment horizontal="center"/>
      <protection locked="0" hidden="1"/>
    </xf>
    <xf numFmtId="1" fontId="4" fillId="25" borderId="10" xfId="0" applyNumberFormat="1" applyFont="1" applyFill="1" applyBorder="1" applyAlignment="1" applyProtection="1">
      <alignment horizontal="center" vertical="center"/>
      <protection hidden="1"/>
    </xf>
    <xf numFmtId="1" fontId="5" fillId="25" borderId="10" xfId="0" applyNumberFormat="1" applyFont="1" applyFill="1" applyBorder="1" applyAlignment="1" applyProtection="1">
      <alignment vertical="center"/>
      <protection hidden="1"/>
    </xf>
    <xf numFmtId="1" fontId="5" fillId="38" borderId="36" xfId="0" applyNumberFormat="1" applyFont="1" applyFill="1" applyBorder="1" applyAlignment="1" applyProtection="1">
      <alignment horizontal="center" vertical="top"/>
      <protection hidden="1"/>
    </xf>
    <xf numFmtId="1" fontId="5" fillId="38" borderId="0" xfId="0" applyNumberFormat="1" applyFont="1" applyFill="1" applyBorder="1" applyAlignment="1" applyProtection="1">
      <alignment horizontal="center" vertical="top"/>
      <protection hidden="1"/>
    </xf>
    <xf numFmtId="1" fontId="5" fillId="38" borderId="35" xfId="0" applyNumberFormat="1" applyFont="1" applyFill="1" applyBorder="1" applyAlignment="1" applyProtection="1">
      <alignment horizontal="center" vertical="top"/>
      <protection hidden="1"/>
    </xf>
    <xf numFmtId="1" fontId="5" fillId="38" borderId="16" xfId="0" applyNumberFormat="1" applyFont="1" applyFill="1" applyBorder="1" applyAlignment="1" applyProtection="1">
      <alignment horizontal="center" vertical="top"/>
      <protection hidden="1"/>
    </xf>
    <xf numFmtId="1" fontId="5" fillId="38" borderId="11" xfId="0" applyNumberFormat="1" applyFont="1" applyFill="1" applyBorder="1" applyAlignment="1" applyProtection="1">
      <alignment horizontal="center" vertical="top"/>
      <protection hidden="1"/>
    </xf>
    <xf numFmtId="1" fontId="5" fillId="38" borderId="20" xfId="0" applyNumberFormat="1" applyFont="1" applyFill="1" applyBorder="1" applyAlignment="1" applyProtection="1">
      <alignment horizontal="center" vertical="top"/>
      <protection hidden="1"/>
    </xf>
    <xf numFmtId="1" fontId="76" fillId="0" borderId="18" xfId="0" applyNumberFormat="1" applyFont="1" applyFill="1" applyBorder="1" applyAlignment="1" applyProtection="1">
      <alignment horizontal="center"/>
      <protection hidden="1"/>
    </xf>
    <xf numFmtId="1" fontId="76" fillId="0" borderId="17" xfId="0" applyNumberFormat="1" applyFont="1" applyFill="1" applyBorder="1" applyAlignment="1" applyProtection="1">
      <alignment horizontal="center"/>
      <protection hidden="1"/>
    </xf>
    <xf numFmtId="1" fontId="76" fillId="0" borderId="19" xfId="0" applyNumberFormat="1" applyFont="1" applyFill="1" applyBorder="1" applyAlignment="1" applyProtection="1">
      <alignment horizontal="center"/>
      <protection hidden="1"/>
    </xf>
    <xf numFmtId="1" fontId="4" fillId="0" borderId="36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0" borderId="35" xfId="0" applyNumberFormat="1" applyFont="1" applyFill="1" applyBorder="1" applyAlignment="1" applyProtection="1">
      <alignment horizontal="center"/>
      <protection hidden="1"/>
    </xf>
    <xf numFmtId="1" fontId="97" fillId="0" borderId="36" xfId="0" applyNumberFormat="1" applyFont="1" applyFill="1" applyBorder="1" applyAlignment="1" applyProtection="1">
      <alignment horizontal="center"/>
      <protection hidden="1"/>
    </xf>
    <xf numFmtId="1" fontId="97" fillId="0" borderId="0" xfId="0" applyNumberFormat="1" applyFont="1" applyFill="1" applyBorder="1" applyAlignment="1" applyProtection="1">
      <alignment horizontal="center"/>
      <protection hidden="1"/>
    </xf>
    <xf numFmtId="1" fontId="97" fillId="0" borderId="35" xfId="0" applyNumberFormat="1" applyFont="1" applyFill="1" applyBorder="1" applyAlignment="1" applyProtection="1">
      <alignment horizontal="center"/>
      <protection hidden="1"/>
    </xf>
    <xf numFmtId="1" fontId="97" fillId="0" borderId="16" xfId="0" applyNumberFormat="1" applyFont="1" applyFill="1" applyBorder="1" applyAlignment="1" applyProtection="1">
      <alignment horizontal="center"/>
      <protection hidden="1"/>
    </xf>
    <xf numFmtId="1" fontId="97" fillId="0" borderId="11" xfId="0" applyNumberFormat="1" applyFont="1" applyFill="1" applyBorder="1" applyAlignment="1" applyProtection="1">
      <alignment horizontal="center"/>
      <protection hidden="1"/>
    </xf>
    <xf numFmtId="1" fontId="97" fillId="0" borderId="20" xfId="0" applyNumberFormat="1" applyFont="1" applyFill="1" applyBorder="1" applyAlignment="1" applyProtection="1">
      <alignment horizontal="center"/>
      <protection hidden="1"/>
    </xf>
    <xf numFmtId="1" fontId="38" fillId="38" borderId="52" xfId="46" applyNumberFormat="1" applyFont="1" applyFill="1" applyBorder="1" applyAlignment="1" applyProtection="1">
      <alignment horizontal="left" vertical="top"/>
      <protection hidden="1"/>
    </xf>
    <xf numFmtId="1" fontId="38" fillId="38" borderId="17" xfId="46" applyNumberFormat="1" applyFont="1" applyFill="1" applyBorder="1" applyAlignment="1" applyProtection="1">
      <alignment horizontal="left" vertical="top"/>
      <protection hidden="1"/>
    </xf>
    <xf numFmtId="1" fontId="38" fillId="38" borderId="19" xfId="46" applyNumberFormat="1" applyFont="1" applyFill="1" applyBorder="1" applyAlignment="1" applyProtection="1">
      <alignment horizontal="left" vertical="top"/>
      <protection hidden="1"/>
    </xf>
    <xf numFmtId="1" fontId="38" fillId="38" borderId="54" xfId="46" applyNumberFormat="1" applyFont="1" applyFill="1" applyBorder="1" applyAlignment="1" applyProtection="1">
      <alignment horizontal="left" vertical="top"/>
      <protection hidden="1"/>
    </xf>
    <xf numFmtId="1" fontId="38" fillId="38" borderId="0" xfId="46" applyNumberFormat="1" applyFont="1" applyFill="1" applyBorder="1" applyAlignment="1" applyProtection="1">
      <alignment horizontal="left" vertical="top"/>
      <protection hidden="1"/>
    </xf>
    <xf numFmtId="1" fontId="38" fillId="38" borderId="35" xfId="46" applyNumberFormat="1" applyFont="1" applyFill="1" applyBorder="1" applyAlignment="1" applyProtection="1">
      <alignment horizontal="left" vertical="top"/>
      <protection hidden="1"/>
    </xf>
    <xf numFmtId="1" fontId="38" fillId="38" borderId="56" xfId="46" applyNumberFormat="1" applyFont="1" applyFill="1" applyBorder="1" applyAlignment="1" applyProtection="1">
      <alignment horizontal="left" vertical="top"/>
      <protection hidden="1"/>
    </xf>
    <xf numFmtId="1" fontId="38" fillId="38" borderId="11" xfId="46" applyNumberFormat="1" applyFont="1" applyFill="1" applyBorder="1" applyAlignment="1" applyProtection="1">
      <alignment horizontal="left" vertical="top"/>
      <protection hidden="1"/>
    </xf>
    <xf numFmtId="1" fontId="38" fillId="38" borderId="20" xfId="46" applyNumberFormat="1" applyFont="1" applyFill="1" applyBorder="1" applyAlignment="1" applyProtection="1">
      <alignment horizontal="left" vertical="top"/>
      <protection hidden="1"/>
    </xf>
    <xf numFmtId="1" fontId="4" fillId="25" borderId="13" xfId="0" applyNumberFormat="1" applyFont="1" applyFill="1" applyBorder="1" applyAlignment="1" applyProtection="1">
      <alignment horizontal="center"/>
      <protection hidden="1"/>
    </xf>
    <xf numFmtId="1" fontId="4" fillId="25" borderId="12" xfId="0" applyNumberFormat="1" applyFont="1" applyFill="1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1" fontId="0" fillId="0" borderId="14" xfId="0" applyNumberFormat="1" applyBorder="1" applyProtection="1">
      <protection hidden="1"/>
    </xf>
    <xf numFmtId="1" fontId="4" fillId="25" borderId="14" xfId="0" applyNumberFormat="1" applyFont="1" applyFill="1" applyBorder="1" applyAlignment="1" applyProtection="1">
      <alignment horizontal="center"/>
      <protection hidden="1"/>
    </xf>
    <xf numFmtId="1" fontId="76" fillId="25" borderId="18" xfId="0" applyNumberFormat="1" applyFont="1" applyFill="1" applyBorder="1" applyAlignment="1" applyProtection="1">
      <alignment horizontal="center" vertical="center"/>
      <protection hidden="1"/>
    </xf>
    <xf numFmtId="1" fontId="76" fillId="0" borderId="17" xfId="0" applyNumberFormat="1" applyFont="1" applyBorder="1" applyAlignment="1" applyProtection="1">
      <alignment vertical="center"/>
      <protection hidden="1"/>
    </xf>
    <xf numFmtId="1" fontId="76" fillId="0" borderId="19" xfId="0" applyNumberFormat="1" applyFont="1" applyBorder="1" applyAlignment="1" applyProtection="1">
      <alignment vertical="center"/>
      <protection hidden="1"/>
    </xf>
    <xf numFmtId="1" fontId="76" fillId="0" borderId="16" xfId="0" applyNumberFormat="1" applyFont="1" applyBorder="1" applyAlignment="1" applyProtection="1">
      <alignment vertical="center"/>
      <protection hidden="1"/>
    </xf>
    <xf numFmtId="1" fontId="76" fillId="0" borderId="11" xfId="0" applyNumberFormat="1" applyFont="1" applyBorder="1" applyAlignment="1" applyProtection="1">
      <alignment vertical="center"/>
      <protection hidden="1"/>
    </xf>
    <xf numFmtId="1" fontId="76" fillId="0" borderId="20" xfId="0" applyNumberFormat="1" applyFont="1" applyBorder="1" applyAlignment="1" applyProtection="1">
      <alignment vertical="center"/>
      <protection hidden="1"/>
    </xf>
    <xf numFmtId="1" fontId="5" fillId="38" borderId="12" xfId="0" applyNumberFormat="1" applyFont="1" applyFill="1" applyBorder="1" applyAlignment="1" applyProtection="1">
      <alignment horizontal="center"/>
      <protection locked="0" hidden="1"/>
    </xf>
    <xf numFmtId="1" fontId="5" fillId="38" borderId="14" xfId="0" applyNumberFormat="1" applyFont="1" applyFill="1" applyBorder="1" applyAlignment="1" applyProtection="1">
      <alignment horizontal="center"/>
      <protection locked="0" hidden="1"/>
    </xf>
    <xf numFmtId="1" fontId="5" fillId="38" borderId="12" xfId="0" applyNumberFormat="1" applyFont="1" applyFill="1" applyBorder="1" applyAlignment="1" applyProtection="1">
      <alignment horizontal="center" vertical="center"/>
      <protection hidden="1"/>
    </xf>
    <xf numFmtId="1" fontId="5" fillId="38" borderId="13" xfId="0" applyNumberFormat="1" applyFont="1" applyFill="1" applyBorder="1" applyAlignment="1" applyProtection="1">
      <alignment horizontal="center" vertical="center"/>
      <protection hidden="1"/>
    </xf>
    <xf numFmtId="1" fontId="5" fillId="38" borderId="14" xfId="0" applyNumberFormat="1" applyFont="1" applyFill="1" applyBorder="1" applyAlignment="1" applyProtection="1">
      <alignment horizontal="center" vertical="center"/>
      <protection hidden="1"/>
    </xf>
    <xf numFmtId="1" fontId="5" fillId="38" borderId="12" xfId="0" applyNumberFormat="1" applyFont="1" applyFill="1" applyBorder="1" applyAlignment="1" applyProtection="1">
      <alignment horizontal="center"/>
      <protection hidden="1"/>
    </xf>
    <xf numFmtId="1" fontId="5" fillId="38" borderId="13" xfId="0" applyNumberFormat="1" applyFont="1" applyFill="1" applyBorder="1" applyAlignment="1" applyProtection="1">
      <alignment horizontal="center"/>
      <protection hidden="1"/>
    </xf>
    <xf numFmtId="1" fontId="5" fillId="38" borderId="14" xfId="0" applyNumberFormat="1" applyFont="1" applyFill="1" applyBorder="1" applyAlignment="1" applyProtection="1">
      <alignment horizontal="center"/>
      <protection hidden="1"/>
    </xf>
    <xf numFmtId="1" fontId="5" fillId="38" borderId="16" xfId="0" applyNumberFormat="1" applyFont="1" applyFill="1" applyBorder="1" applyAlignment="1" applyProtection="1">
      <alignment horizontal="center"/>
      <protection hidden="1"/>
    </xf>
    <xf numFmtId="1" fontId="5" fillId="38" borderId="11" xfId="0" applyNumberFormat="1" applyFont="1" applyFill="1" applyBorder="1" applyAlignment="1" applyProtection="1">
      <alignment horizontal="center"/>
      <protection hidden="1"/>
    </xf>
    <xf numFmtId="1" fontId="5" fillId="38" borderId="20" xfId="0" applyNumberFormat="1" applyFont="1" applyFill="1" applyBorder="1" applyAlignment="1" applyProtection="1">
      <alignment horizontal="center"/>
      <protection hidden="1"/>
    </xf>
    <xf numFmtId="1" fontId="5" fillId="25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25" borderId="10" xfId="46" applyNumberFormat="1" applyFont="1" applyFill="1" applyBorder="1" applyAlignment="1" applyProtection="1">
      <alignment horizontal="center" vertical="center" wrapText="1"/>
      <protection hidden="1"/>
    </xf>
    <xf numFmtId="1" fontId="5" fillId="25" borderId="12" xfId="0" applyNumberFormat="1" applyFont="1" applyFill="1" applyBorder="1" applyAlignment="1" applyProtection="1">
      <alignment horizontal="center" vertical="center" wrapText="1"/>
      <protection hidden="1"/>
    </xf>
    <xf numFmtId="1" fontId="5" fillId="25" borderId="13" xfId="0" applyNumberFormat="1" applyFont="1" applyFill="1" applyBorder="1" applyAlignment="1" applyProtection="1">
      <alignment horizontal="center" vertical="center" wrapText="1"/>
      <protection hidden="1"/>
    </xf>
    <xf numFmtId="1" fontId="5" fillId="25" borderId="14" xfId="0" applyNumberFormat="1" applyFont="1" applyFill="1" applyBorder="1" applyAlignment="1" applyProtection="1">
      <alignment horizontal="center" vertical="center" wrapText="1"/>
      <protection hidden="1"/>
    </xf>
    <xf numFmtId="1" fontId="5" fillId="25" borderId="12" xfId="0" applyNumberFormat="1" applyFont="1" applyFill="1" applyBorder="1" applyAlignment="1" applyProtection="1">
      <alignment horizontal="center"/>
      <protection hidden="1"/>
    </xf>
    <xf numFmtId="1" fontId="5" fillId="25" borderId="14" xfId="0" applyNumberFormat="1" applyFont="1" applyFill="1" applyBorder="1" applyAlignment="1" applyProtection="1">
      <alignment horizontal="center"/>
      <protection hidden="1"/>
    </xf>
    <xf numFmtId="1" fontId="5" fillId="38" borderId="12" xfId="46" applyNumberFormat="1" applyFont="1" applyFill="1" applyBorder="1" applyAlignment="1" applyProtection="1">
      <alignment horizontal="center"/>
      <protection hidden="1"/>
    </xf>
    <xf numFmtId="1" fontId="5" fillId="38" borderId="14" xfId="46" applyNumberFormat="1" applyFont="1" applyFill="1" applyBorder="1" applyAlignment="1" applyProtection="1">
      <alignment horizontal="center"/>
      <protection hidden="1"/>
    </xf>
    <xf numFmtId="1" fontId="5" fillId="25" borderId="12" xfId="46" applyNumberFormat="1" applyFont="1" applyFill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1" fontId="5" fillId="25" borderId="14" xfId="46" applyNumberFormat="1" applyFont="1" applyFill="1" applyBorder="1" applyAlignment="1" applyProtection="1">
      <alignment horizontal="center"/>
      <protection hidden="1"/>
    </xf>
    <xf numFmtId="1" fontId="30" fillId="25" borderId="18" xfId="46" applyNumberFormat="1" applyFont="1" applyFill="1" applyBorder="1" applyAlignment="1" applyProtection="1">
      <alignment horizontal="center"/>
      <protection hidden="1"/>
    </xf>
    <xf numFmtId="1" fontId="30" fillId="25" borderId="17" xfId="46" applyNumberFormat="1" applyFont="1" applyFill="1" applyBorder="1" applyAlignment="1" applyProtection="1">
      <alignment horizontal="center"/>
      <protection hidden="1"/>
    </xf>
    <xf numFmtId="1" fontId="30" fillId="25" borderId="13" xfId="46" applyNumberFormat="1" applyFont="1" applyFill="1" applyBorder="1" applyAlignment="1" applyProtection="1">
      <alignment horizontal="center"/>
      <protection hidden="1"/>
    </xf>
    <xf numFmtId="1" fontId="30" fillId="25" borderId="14" xfId="46" applyNumberFormat="1" applyFont="1" applyFill="1" applyBorder="1" applyAlignment="1" applyProtection="1">
      <alignment horizontal="center"/>
      <protection hidden="1"/>
    </xf>
    <xf numFmtId="1" fontId="5" fillId="25" borderId="17" xfId="0" applyNumberFormat="1" applyFont="1" applyFill="1" applyBorder="1" applyAlignment="1" applyProtection="1">
      <alignment horizontal="center"/>
      <protection hidden="1"/>
    </xf>
    <xf numFmtId="1" fontId="5" fillId="25" borderId="19" xfId="0" applyNumberFormat="1" applyFont="1" applyFill="1" applyBorder="1" applyAlignment="1" applyProtection="1">
      <alignment horizontal="center"/>
      <protection hidden="1"/>
    </xf>
    <xf numFmtId="1" fontId="5" fillId="25" borderId="18" xfId="46" applyNumberFormat="1" applyFont="1" applyFill="1" applyBorder="1" applyAlignment="1" applyProtection="1">
      <alignment horizontal="center"/>
      <protection hidden="1"/>
    </xf>
    <xf numFmtId="1" fontId="5" fillId="25" borderId="17" xfId="46" applyNumberFormat="1" applyFont="1" applyFill="1" applyBorder="1" applyAlignment="1" applyProtection="1">
      <alignment horizontal="center"/>
      <protection hidden="1"/>
    </xf>
    <xf numFmtId="1" fontId="5" fillId="25" borderId="13" xfId="46" applyNumberFormat="1" applyFont="1" applyFill="1" applyBorder="1" applyAlignment="1" applyProtection="1">
      <alignment horizontal="center"/>
      <protection hidden="1"/>
    </xf>
    <xf numFmtId="1" fontId="5" fillId="25" borderId="19" xfId="46" applyNumberFormat="1" applyFont="1" applyFill="1" applyBorder="1" applyAlignment="1" applyProtection="1">
      <alignment horizontal="center"/>
      <protection hidden="1"/>
    </xf>
    <xf numFmtId="1" fontId="5" fillId="25" borderId="0" xfId="0" applyNumberFormat="1" applyFont="1" applyFill="1" applyBorder="1" applyAlignment="1" applyProtection="1">
      <alignment horizontal="center"/>
      <protection hidden="1"/>
    </xf>
    <xf numFmtId="1" fontId="38" fillId="25" borderId="18" xfId="46" applyNumberFormat="1" applyFont="1" applyFill="1" applyBorder="1" applyAlignment="1" applyProtection="1">
      <alignment horizontal="center"/>
      <protection hidden="1"/>
    </xf>
    <xf numFmtId="1" fontId="38" fillId="25" borderId="17" xfId="46" applyNumberFormat="1" applyFont="1" applyFill="1" applyBorder="1" applyAlignment="1" applyProtection="1">
      <alignment horizontal="center"/>
      <protection hidden="1"/>
    </xf>
    <xf numFmtId="1" fontId="38" fillId="25" borderId="19" xfId="46" applyNumberFormat="1" applyFont="1" applyFill="1" applyBorder="1" applyAlignment="1" applyProtection="1">
      <alignment horizontal="center"/>
      <protection hidden="1"/>
    </xf>
    <xf numFmtId="1" fontId="8" fillId="25" borderId="18" xfId="0" applyNumberFormat="1" applyFont="1" applyFill="1" applyBorder="1" applyAlignment="1" applyProtection="1">
      <alignment horizontal="center"/>
      <protection hidden="1"/>
    </xf>
    <xf numFmtId="1" fontId="8" fillId="25" borderId="19" xfId="0" applyNumberFormat="1" applyFont="1" applyFill="1" applyBorder="1" applyAlignment="1" applyProtection="1">
      <alignment horizontal="center"/>
      <protection hidden="1"/>
    </xf>
    <xf numFmtId="1" fontId="4" fillId="25" borderId="12" xfId="46" applyNumberFormat="1" applyFont="1" applyFill="1" applyBorder="1" applyAlignment="1" applyProtection="1">
      <alignment horizontal="center"/>
      <protection hidden="1"/>
    </xf>
    <xf numFmtId="1" fontId="4" fillId="25" borderId="14" xfId="46" applyNumberFormat="1" applyFont="1" applyFill="1" applyBorder="1" applyAlignment="1" applyProtection="1">
      <alignment horizontal="center"/>
      <protection hidden="1"/>
    </xf>
    <xf numFmtId="1" fontId="5" fillId="38" borderId="10" xfId="0" applyNumberFormat="1" applyFont="1" applyFill="1" applyBorder="1" applyAlignment="1" applyProtection="1">
      <alignment horizontal="center"/>
      <protection hidden="1"/>
    </xf>
    <xf numFmtId="1" fontId="38" fillId="25" borderId="36" xfId="46" applyNumberFormat="1" applyFont="1" applyFill="1" applyBorder="1" applyAlignment="1" applyProtection="1">
      <alignment horizontal="center"/>
      <protection hidden="1"/>
    </xf>
    <xf numFmtId="1" fontId="38" fillId="25" borderId="0" xfId="46" applyNumberFormat="1" applyFont="1" applyFill="1" applyBorder="1" applyAlignment="1" applyProtection="1">
      <alignment horizontal="center"/>
      <protection hidden="1"/>
    </xf>
    <xf numFmtId="1" fontId="38" fillId="25" borderId="35" xfId="46" applyNumberFormat="1" applyFont="1" applyFill="1" applyBorder="1" applyAlignment="1" applyProtection="1">
      <alignment horizontal="center"/>
      <protection hidden="1"/>
    </xf>
    <xf numFmtId="1" fontId="8" fillId="25" borderId="36" xfId="0" applyNumberFormat="1" applyFont="1" applyFill="1" applyBorder="1" applyAlignment="1" applyProtection="1">
      <alignment horizontal="center"/>
      <protection hidden="1"/>
    </xf>
    <xf numFmtId="1" fontId="8" fillId="25" borderId="35" xfId="0" applyNumberFormat="1" applyFont="1" applyFill="1" applyBorder="1" applyAlignment="1" applyProtection="1">
      <alignment horizontal="center"/>
      <protection hidden="1"/>
    </xf>
    <xf numFmtId="1" fontId="5" fillId="25" borderId="11" xfId="0" applyNumberFormat="1" applyFont="1" applyFill="1" applyBorder="1" applyAlignment="1" applyProtection="1">
      <alignment horizontal="center"/>
      <protection hidden="1"/>
    </xf>
    <xf numFmtId="1" fontId="5" fillId="25" borderId="16" xfId="0" applyNumberFormat="1" applyFont="1" applyFill="1" applyBorder="1" applyAlignment="1" applyProtection="1">
      <alignment horizontal="center"/>
      <protection hidden="1"/>
    </xf>
    <xf numFmtId="1" fontId="5" fillId="25" borderId="20" xfId="0" applyNumberFormat="1" applyFont="1" applyFill="1" applyBorder="1" applyAlignment="1" applyProtection="1">
      <alignment horizontal="center"/>
      <protection hidden="1"/>
    </xf>
    <xf numFmtId="1" fontId="5" fillId="25" borderId="36" xfId="0" applyNumberFormat="1" applyFont="1" applyFill="1" applyBorder="1" applyAlignment="1" applyProtection="1">
      <alignment horizontal="center"/>
      <protection hidden="1"/>
    </xf>
    <xf numFmtId="1" fontId="5" fillId="25" borderId="35" xfId="0" applyNumberFormat="1" applyFont="1" applyFill="1" applyBorder="1" applyAlignment="1" applyProtection="1">
      <alignment horizontal="center"/>
      <protection hidden="1"/>
    </xf>
    <xf numFmtId="1" fontId="5" fillId="38" borderId="18" xfId="0" applyNumberFormat="1" applyFont="1" applyFill="1" applyBorder="1" applyAlignment="1" applyProtection="1">
      <alignment horizontal="center"/>
      <protection hidden="1"/>
    </xf>
    <xf numFmtId="1" fontId="5" fillId="38" borderId="19" xfId="0" applyNumberFormat="1" applyFont="1" applyFill="1" applyBorder="1" applyAlignment="1" applyProtection="1">
      <alignment horizontal="center"/>
      <protection hidden="1"/>
    </xf>
    <xf numFmtId="1" fontId="5" fillId="25" borderId="13" xfId="0" applyNumberFormat="1" applyFont="1" applyFill="1" applyBorder="1" applyAlignment="1" applyProtection="1">
      <alignment horizontal="center"/>
      <protection hidden="1"/>
    </xf>
    <xf numFmtId="1" fontId="5" fillId="25" borderId="10" xfId="0" applyNumberFormat="1" applyFont="1" applyFill="1" applyBorder="1" applyAlignment="1" applyProtection="1">
      <alignment horizontal="center"/>
      <protection hidden="1"/>
    </xf>
    <xf numFmtId="1" fontId="5" fillId="38" borderId="12" xfId="0" applyNumberFormat="1" applyFont="1" applyFill="1" applyBorder="1" applyAlignment="1" applyProtection="1">
      <alignment horizontal="center"/>
      <protection locked="0"/>
    </xf>
    <xf numFmtId="1" fontId="5" fillId="38" borderId="13" xfId="0" applyNumberFormat="1" applyFont="1" applyFill="1" applyBorder="1" applyAlignment="1" applyProtection="1">
      <alignment horizontal="center"/>
      <protection locked="0"/>
    </xf>
    <xf numFmtId="1" fontId="5" fillId="38" borderId="14" xfId="0" applyNumberFormat="1" applyFont="1" applyFill="1" applyBorder="1" applyAlignment="1" applyProtection="1">
      <alignment horizontal="center"/>
      <protection locked="0"/>
    </xf>
    <xf numFmtId="1" fontId="5" fillId="38" borderId="10" xfId="0" quotePrefix="1" applyNumberFormat="1" applyFont="1" applyFill="1" applyBorder="1" applyAlignment="1" applyProtection="1">
      <alignment horizontal="center"/>
      <protection locked="0"/>
    </xf>
    <xf numFmtId="1" fontId="5" fillId="38" borderId="10" xfId="0" applyNumberFormat="1" applyFont="1" applyFill="1" applyBorder="1" applyAlignment="1" applyProtection="1">
      <alignment horizontal="center"/>
      <protection locked="0"/>
    </xf>
    <xf numFmtId="1" fontId="5" fillId="38" borderId="12" xfId="0" quotePrefix="1" applyNumberFormat="1" applyFont="1" applyFill="1" applyBorder="1" applyAlignment="1" applyProtection="1">
      <alignment horizontal="center"/>
      <protection locked="0"/>
    </xf>
    <xf numFmtId="1" fontId="5" fillId="38" borderId="16" xfId="0" quotePrefix="1" applyNumberFormat="1" applyFont="1" applyFill="1" applyBorder="1" applyAlignment="1" applyProtection="1">
      <alignment horizontal="center"/>
      <protection locked="0"/>
    </xf>
    <xf numFmtId="1" fontId="5" fillId="38" borderId="20" xfId="0" applyNumberFormat="1" applyFont="1" applyFill="1" applyBorder="1" applyAlignment="1" applyProtection="1">
      <alignment horizontal="center"/>
      <protection locked="0"/>
    </xf>
    <xf numFmtId="1" fontId="4" fillId="25" borderId="12" xfId="0" applyNumberFormat="1" applyFont="1" applyFill="1" applyBorder="1" applyAlignment="1" applyProtection="1">
      <alignment horizontal="center"/>
    </xf>
    <xf numFmtId="1" fontId="4" fillId="25" borderId="13" xfId="0" applyNumberFormat="1" applyFont="1" applyFill="1" applyBorder="1" applyAlignment="1" applyProtection="1">
      <alignment horizontal="center"/>
    </xf>
    <xf numFmtId="1" fontId="4" fillId="25" borderId="14" xfId="0" applyNumberFormat="1" applyFont="1" applyFill="1" applyBorder="1" applyAlignment="1" applyProtection="1">
      <alignment horizontal="center"/>
    </xf>
    <xf numFmtId="1" fontId="5" fillId="25" borderId="12" xfId="46" quotePrefix="1" applyNumberFormat="1" applyFont="1" applyFill="1" applyBorder="1" applyAlignment="1" applyProtection="1">
      <alignment horizontal="center"/>
      <protection locked="0"/>
    </xf>
    <xf numFmtId="1" fontId="5" fillId="25" borderId="14" xfId="46" applyNumberFormat="1" applyFont="1" applyFill="1" applyBorder="1" applyAlignment="1" applyProtection="1">
      <alignment horizontal="center"/>
      <protection locked="0"/>
    </xf>
    <xf numFmtId="1" fontId="5" fillId="25" borderId="12" xfId="0" applyNumberFormat="1" applyFont="1" applyFill="1" applyBorder="1" applyAlignment="1" applyProtection="1">
      <alignment horizontal="center"/>
      <protection locked="0"/>
    </xf>
    <xf numFmtId="1" fontId="5" fillId="25" borderId="13" xfId="0" applyNumberFormat="1" applyFont="1" applyFill="1" applyBorder="1" applyAlignment="1" applyProtection="1">
      <alignment horizontal="center"/>
      <protection locked="0"/>
    </xf>
    <xf numFmtId="1" fontId="5" fillId="25" borderId="14" xfId="0" applyNumberFormat="1" applyFont="1" applyFill="1" applyBorder="1" applyAlignment="1" applyProtection="1">
      <alignment horizontal="center"/>
      <protection locked="0"/>
    </xf>
    <xf numFmtId="1" fontId="5" fillId="25" borderId="18" xfId="46" applyNumberFormat="1" applyFont="1" applyFill="1" applyBorder="1" applyAlignment="1" applyProtection="1">
      <alignment horizontal="center" vertical="center" wrapText="1"/>
      <protection hidden="1"/>
    </xf>
    <xf numFmtId="1" fontId="5" fillId="25" borderId="17" xfId="46" applyNumberFormat="1" applyFont="1" applyFill="1" applyBorder="1" applyAlignment="1" applyProtection="1">
      <alignment horizontal="center" vertical="center" wrapText="1"/>
      <protection hidden="1"/>
    </xf>
    <xf numFmtId="1" fontId="8" fillId="25" borderId="36" xfId="46" applyNumberFormat="1" applyFont="1" applyFill="1" applyBorder="1" applyAlignment="1" applyProtection="1">
      <alignment horizontal="left" vertical="center" wrapText="1"/>
      <protection hidden="1"/>
    </xf>
    <xf numFmtId="1" fontId="8" fillId="25" borderId="0" xfId="46" applyNumberFormat="1" applyFont="1" applyFill="1" applyBorder="1" applyAlignment="1" applyProtection="1">
      <alignment horizontal="left" vertical="center" wrapText="1"/>
      <protection hidden="1"/>
    </xf>
    <xf numFmtId="1" fontId="8" fillId="25" borderId="35" xfId="46" applyNumberFormat="1" applyFont="1" applyFill="1" applyBorder="1" applyAlignment="1" applyProtection="1">
      <alignment horizontal="left" vertical="center" wrapText="1"/>
      <protection hidden="1"/>
    </xf>
    <xf numFmtId="1" fontId="98" fillId="25" borderId="12" xfId="46" applyNumberFormat="1" applyFont="1" applyFill="1" applyBorder="1" applyAlignment="1" applyProtection="1">
      <alignment horizontal="center"/>
      <protection locked="0"/>
    </xf>
    <xf numFmtId="1" fontId="98" fillId="25" borderId="13" xfId="46" applyNumberFormat="1" applyFont="1" applyFill="1" applyBorder="1" applyAlignment="1" applyProtection="1">
      <alignment horizontal="center"/>
      <protection locked="0"/>
    </xf>
    <xf numFmtId="1" fontId="98" fillId="25" borderId="14" xfId="46" applyNumberFormat="1" applyFont="1" applyFill="1" applyBorder="1" applyAlignment="1" applyProtection="1">
      <alignment horizontal="center"/>
      <protection locked="0"/>
    </xf>
    <xf numFmtId="1" fontId="5" fillId="38" borderId="13" xfId="46" applyNumberFormat="1" applyFont="1" applyFill="1" applyBorder="1" applyAlignment="1" applyProtection="1">
      <alignment horizontal="center"/>
      <protection locked="0" hidden="1"/>
    </xf>
    <xf numFmtId="1" fontId="5" fillId="38" borderId="13" xfId="0" applyNumberFormat="1" applyFont="1" applyFill="1" applyBorder="1" applyAlignment="1" applyProtection="1">
      <alignment horizontal="center"/>
      <protection locked="0" hidden="1"/>
    </xf>
    <xf numFmtId="1" fontId="0" fillId="38" borderId="13" xfId="0" applyNumberFormat="1" applyFill="1" applyBorder="1" applyAlignment="1" applyProtection="1">
      <alignment horizontal="center"/>
      <protection locked="0" hidden="1"/>
    </xf>
    <xf numFmtId="1" fontId="5" fillId="38" borderId="16" xfId="46" applyNumberFormat="1" applyFont="1" applyFill="1" applyBorder="1" applyAlignment="1" applyProtection="1">
      <alignment horizontal="center"/>
      <protection locked="0" hidden="1"/>
    </xf>
    <xf numFmtId="1" fontId="5" fillId="38" borderId="11" xfId="46" applyNumberFormat="1" applyFont="1" applyFill="1" applyBorder="1" applyAlignment="1" applyProtection="1">
      <alignment horizontal="center"/>
      <protection locked="0" hidden="1"/>
    </xf>
    <xf numFmtId="1" fontId="5" fillId="38" borderId="16" xfId="0" applyNumberFormat="1" applyFont="1" applyFill="1" applyBorder="1" applyAlignment="1" applyProtection="1">
      <alignment horizontal="left"/>
      <protection locked="0" hidden="1"/>
    </xf>
    <xf numFmtId="1" fontId="5" fillId="38" borderId="11" xfId="0" applyNumberFormat="1" applyFont="1" applyFill="1" applyBorder="1" applyAlignment="1" applyProtection="1">
      <alignment horizontal="left"/>
      <protection locked="0" hidden="1"/>
    </xf>
    <xf numFmtId="1" fontId="5" fillId="25" borderId="36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0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35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16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11" xfId="46" applyNumberFormat="1" applyFont="1" applyFill="1" applyBorder="1" applyAlignment="1" applyProtection="1">
      <alignment horizontal="left" vertical="center" wrapText="1"/>
      <protection hidden="1"/>
    </xf>
    <xf numFmtId="1" fontId="5" fillId="25" borderId="20" xfId="46" applyNumberFormat="1" applyFont="1" applyFill="1" applyBorder="1" applyAlignment="1" applyProtection="1">
      <alignment horizontal="left" vertical="center" wrapText="1"/>
      <protection hidden="1"/>
    </xf>
    <xf numFmtId="1" fontId="4" fillId="25" borderId="18" xfId="0" applyNumberFormat="1" applyFont="1" applyFill="1" applyBorder="1" applyAlignment="1" applyProtection="1">
      <alignment horizontal="center"/>
      <protection hidden="1"/>
    </xf>
    <xf numFmtId="1" fontId="4" fillId="25" borderId="17" xfId="0" applyNumberFormat="1" applyFont="1" applyFill="1" applyBorder="1" applyAlignment="1" applyProtection="1">
      <alignment horizontal="center"/>
      <protection hidden="1"/>
    </xf>
    <xf numFmtId="1" fontId="4" fillId="25" borderId="19" xfId="0" applyNumberFormat="1" applyFont="1" applyFill="1" applyBorder="1" applyAlignment="1" applyProtection="1">
      <alignment horizontal="center"/>
      <protection hidden="1"/>
    </xf>
    <xf numFmtId="1" fontId="52" fillId="25" borderId="16" xfId="0" applyNumberFormat="1" applyFont="1" applyFill="1" applyBorder="1" applyAlignment="1" applyProtection="1">
      <alignment horizontal="center"/>
      <protection hidden="1"/>
    </xf>
    <xf numFmtId="1" fontId="52" fillId="25" borderId="11" xfId="0" applyNumberFormat="1" applyFont="1" applyFill="1" applyBorder="1" applyAlignment="1" applyProtection="1">
      <alignment horizontal="center"/>
      <protection hidden="1"/>
    </xf>
    <xf numFmtId="1" fontId="52" fillId="25" borderId="20" xfId="0" applyNumberFormat="1" applyFont="1" applyFill="1" applyBorder="1" applyAlignment="1" applyProtection="1">
      <alignment horizontal="center"/>
      <protection hidden="1"/>
    </xf>
    <xf numFmtId="1" fontId="5" fillId="25" borderId="36" xfId="46" applyNumberFormat="1" applyFont="1" applyFill="1" applyBorder="1" applyAlignment="1" applyProtection="1">
      <protection hidden="1"/>
    </xf>
    <xf numFmtId="1" fontId="5" fillId="25" borderId="0" xfId="46" applyNumberFormat="1" applyFont="1" applyFill="1" applyBorder="1" applyAlignment="1" applyProtection="1">
      <protection hidden="1"/>
    </xf>
    <xf numFmtId="1" fontId="4" fillId="25" borderId="36" xfId="46" applyNumberFormat="1" applyFont="1" applyFill="1" applyBorder="1" applyAlignment="1" applyProtection="1">
      <alignment horizontal="center"/>
      <protection locked="0" hidden="1"/>
    </xf>
    <xf numFmtId="1" fontId="4" fillId="25" borderId="0" xfId="46" applyNumberFormat="1" applyFont="1" applyFill="1" applyBorder="1" applyAlignment="1" applyProtection="1">
      <alignment horizontal="center"/>
      <protection locked="0" hidden="1"/>
    </xf>
    <xf numFmtId="1" fontId="5" fillId="25" borderId="59" xfId="46" applyNumberFormat="1" applyFont="1" applyFill="1" applyBorder="1" applyAlignment="1" applyProtection="1">
      <alignment horizontal="center"/>
      <protection locked="0" hidden="1"/>
    </xf>
    <xf numFmtId="1" fontId="5" fillId="25" borderId="16" xfId="46" applyNumberFormat="1" applyFont="1" applyFill="1" applyBorder="1" applyAlignment="1" applyProtection="1">
      <alignment horizontal="center"/>
      <protection locked="0" hidden="1"/>
    </xf>
    <xf numFmtId="1" fontId="5" fillId="25" borderId="20" xfId="46" applyNumberFormat="1" applyFont="1" applyFill="1" applyBorder="1" applyAlignment="1" applyProtection="1">
      <alignment horizontal="center"/>
      <protection locked="0" hidden="1"/>
    </xf>
    <xf numFmtId="1" fontId="4" fillId="25" borderId="36" xfId="46" applyNumberFormat="1" applyFont="1" applyFill="1" applyBorder="1" applyAlignment="1" applyProtection="1">
      <alignment vertical="center"/>
      <protection locked="0" hidden="1"/>
    </xf>
    <xf numFmtId="1" fontId="4" fillId="25" borderId="35" xfId="46" applyNumberFormat="1" applyFont="1" applyFill="1" applyBorder="1" applyAlignment="1" applyProtection="1">
      <alignment vertical="center"/>
      <protection locked="0" hidden="1"/>
    </xf>
    <xf numFmtId="1" fontId="5" fillId="25" borderId="0" xfId="46" applyNumberFormat="1" applyFont="1" applyFill="1" applyBorder="1" applyAlignment="1" applyProtection="1">
      <alignment horizontal="right"/>
      <protection hidden="1"/>
    </xf>
    <xf numFmtId="1" fontId="5" fillId="25" borderId="35" xfId="46" applyNumberFormat="1" applyFont="1" applyFill="1" applyBorder="1" applyAlignment="1" applyProtection="1">
      <alignment horizontal="right"/>
      <protection hidden="1"/>
    </xf>
    <xf numFmtId="1" fontId="5" fillId="38" borderId="18" xfId="0" applyNumberFormat="1" applyFont="1" applyFill="1" applyBorder="1" applyAlignment="1" applyProtection="1">
      <alignment horizontal="center" vertical="top"/>
      <protection hidden="1"/>
    </xf>
    <xf numFmtId="1" fontId="5" fillId="38" borderId="17" xfId="0" applyNumberFormat="1" applyFont="1" applyFill="1" applyBorder="1" applyAlignment="1" applyProtection="1">
      <alignment horizontal="center" vertical="top"/>
      <protection hidden="1"/>
    </xf>
    <xf numFmtId="1" fontId="5" fillId="38" borderId="19" xfId="0" applyNumberFormat="1" applyFont="1" applyFill="1" applyBorder="1" applyAlignment="1" applyProtection="1">
      <alignment horizontal="center" vertical="top"/>
      <protection hidden="1"/>
    </xf>
    <xf numFmtId="1" fontId="5" fillId="38" borderId="48" xfId="0" applyNumberFormat="1" applyFont="1" applyFill="1" applyBorder="1" applyAlignment="1" applyProtection="1">
      <alignment horizontal="center" vertical="top"/>
      <protection hidden="1"/>
    </xf>
    <xf numFmtId="1" fontId="5" fillId="38" borderId="49" xfId="0" applyNumberFormat="1" applyFont="1" applyFill="1" applyBorder="1" applyAlignment="1" applyProtection="1">
      <alignment horizontal="center" vertical="top"/>
      <protection hidden="1"/>
    </xf>
    <xf numFmtId="1" fontId="5" fillId="38" borderId="36" xfId="0" applyNumberFormat="1" applyFont="1" applyFill="1" applyBorder="1" applyAlignment="1" applyProtection="1">
      <alignment horizontal="center" vertical="top" wrapText="1"/>
      <protection hidden="1"/>
    </xf>
    <xf numFmtId="1" fontId="5" fillId="38" borderId="0" xfId="0" applyNumberFormat="1" applyFont="1" applyFill="1" applyBorder="1" applyAlignment="1" applyProtection="1">
      <alignment horizontal="center" vertical="top" wrapText="1"/>
      <protection hidden="1"/>
    </xf>
    <xf numFmtId="1" fontId="5" fillId="38" borderId="49" xfId="0" applyNumberFormat="1" applyFont="1" applyFill="1" applyBorder="1" applyAlignment="1" applyProtection="1">
      <alignment horizontal="center" vertical="top" wrapText="1"/>
      <protection hidden="1"/>
    </xf>
    <xf numFmtId="1" fontId="5" fillId="38" borderId="16" xfId="0" applyNumberFormat="1" applyFont="1" applyFill="1" applyBorder="1" applyAlignment="1" applyProtection="1">
      <alignment horizontal="center" vertical="top" wrapText="1"/>
      <protection hidden="1"/>
    </xf>
    <xf numFmtId="1" fontId="5" fillId="38" borderId="11" xfId="0" applyNumberFormat="1" applyFont="1" applyFill="1" applyBorder="1" applyAlignment="1" applyProtection="1">
      <alignment horizontal="center" vertical="top" wrapText="1"/>
      <protection hidden="1"/>
    </xf>
    <xf numFmtId="1" fontId="5" fillId="38" borderId="50" xfId="0" applyNumberFormat="1" applyFont="1" applyFill="1" applyBorder="1" applyAlignment="1" applyProtection="1">
      <alignment horizontal="center" vertical="top" wrapText="1"/>
      <protection hidden="1"/>
    </xf>
    <xf numFmtId="1" fontId="5" fillId="38" borderId="16" xfId="46" applyNumberFormat="1" applyFont="1" applyFill="1" applyBorder="1" applyAlignment="1" applyProtection="1">
      <alignment horizontal="center"/>
      <protection hidden="1"/>
    </xf>
    <xf numFmtId="1" fontId="5" fillId="38" borderId="11" xfId="46" applyNumberFormat="1" applyFont="1" applyFill="1" applyBorder="1" applyAlignment="1" applyProtection="1">
      <alignment horizontal="center"/>
      <protection hidden="1"/>
    </xf>
    <xf numFmtId="1" fontId="5" fillId="25" borderId="0" xfId="46" applyNumberFormat="1" applyFont="1" applyFill="1" applyBorder="1" applyAlignment="1" applyProtection="1">
      <alignment horizontal="left"/>
      <protection hidden="1"/>
    </xf>
    <xf numFmtId="1" fontId="5" fillId="25" borderId="35" xfId="46" applyNumberFormat="1" applyFont="1" applyFill="1" applyBorder="1" applyAlignment="1" applyProtection="1">
      <alignment horizontal="left"/>
      <protection hidden="1"/>
    </xf>
    <xf numFmtId="1" fontId="5" fillId="25" borderId="36" xfId="46" applyNumberFormat="1" applyFont="1" applyFill="1" applyBorder="1" applyAlignment="1" applyProtection="1">
      <alignment horizontal="center"/>
      <protection hidden="1"/>
    </xf>
    <xf numFmtId="1" fontId="5" fillId="25" borderId="35" xfId="46" applyNumberFormat="1" applyFont="1" applyFill="1" applyBorder="1" applyAlignment="1" applyProtection="1">
      <alignment horizontal="center"/>
      <protection hidden="1"/>
    </xf>
    <xf numFmtId="1" fontId="98" fillId="25" borderId="12" xfId="46" applyNumberFormat="1" applyFont="1" applyFill="1" applyBorder="1" applyAlignment="1" applyProtection="1">
      <alignment horizontal="center"/>
      <protection hidden="1"/>
    </xf>
    <xf numFmtId="1" fontId="98" fillId="25" borderId="13" xfId="46" applyNumberFormat="1" applyFont="1" applyFill="1" applyBorder="1" applyAlignment="1" applyProtection="1">
      <alignment horizontal="center"/>
      <protection hidden="1"/>
    </xf>
    <xf numFmtId="1" fontId="98" fillId="25" borderId="20" xfId="46" applyNumberFormat="1" applyFont="1" applyFill="1" applyBorder="1" applyAlignment="1" applyProtection="1">
      <alignment horizontal="center"/>
      <protection hidden="1"/>
    </xf>
    <xf numFmtId="1" fontId="5" fillId="38" borderId="13" xfId="46" applyNumberFormat="1" applyFont="1" applyFill="1" applyBorder="1" applyAlignment="1" applyProtection="1">
      <alignment horizontal="center"/>
      <protection hidden="1"/>
    </xf>
    <xf numFmtId="1" fontId="0" fillId="38" borderId="13" xfId="0" applyNumberFormat="1" applyFill="1" applyBorder="1" applyAlignment="1" applyProtection="1">
      <alignment horizontal="center"/>
      <protection hidden="1"/>
    </xf>
    <xf numFmtId="1" fontId="4" fillId="25" borderId="36" xfId="46" applyNumberFormat="1" applyFont="1" applyFill="1" applyBorder="1" applyAlignment="1" applyProtection="1">
      <alignment horizontal="center"/>
      <protection hidden="1"/>
    </xf>
    <xf numFmtId="1" fontId="4" fillId="25" borderId="35" xfId="46" applyNumberFormat="1" applyFont="1" applyFill="1" applyBorder="1" applyAlignment="1" applyProtection="1">
      <alignment horizontal="center"/>
      <protection hidden="1"/>
    </xf>
    <xf numFmtId="1" fontId="4" fillId="25" borderId="16" xfId="46" applyNumberFormat="1" applyFont="1" applyFill="1" applyBorder="1" applyAlignment="1" applyProtection="1">
      <alignment horizontal="center" wrapText="1"/>
      <protection hidden="1"/>
    </xf>
    <xf numFmtId="1" fontId="4" fillId="25" borderId="20" xfId="46" applyNumberFormat="1" applyFon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4" fillId="0" borderId="10" xfId="0" applyFont="1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84" fillId="0" borderId="41" xfId="0" applyFont="1" applyBorder="1" applyAlignment="1">
      <alignment horizontal="center"/>
    </xf>
    <xf numFmtId="0" fontId="84" fillId="0" borderId="42" xfId="0" applyFont="1" applyBorder="1" applyAlignment="1">
      <alignment horizontal="center"/>
    </xf>
    <xf numFmtId="0" fontId="84" fillId="0" borderId="43" xfId="0" applyFont="1" applyBorder="1" applyAlignment="1">
      <alignment horizontal="center"/>
    </xf>
    <xf numFmtId="0" fontId="85" fillId="0" borderId="44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37" xfId="0" applyFont="1" applyBorder="1" applyAlignment="1">
      <alignment horizontal="center"/>
    </xf>
    <xf numFmtId="2" fontId="86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left" vertical="center"/>
      <protection locked="0" hidden="1"/>
    </xf>
    <xf numFmtId="0" fontId="0" fillId="0" borderId="21" xfId="0" applyBorder="1" applyAlignment="1" applyProtection="1">
      <alignment horizontal="left" vertical="center"/>
      <protection locked="0" hidden="1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5"/>
    <cellStyle name="Comma_From 16" xfId="46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_pay 2008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A50021"/>
      <color rgb="FF0000FF"/>
      <color rgb="FFFFFF00"/>
      <color rgb="FFFF99CC"/>
      <color rgb="FF00FF00"/>
      <color rgb="FFFF66CC"/>
      <color rgb="FF33CCCC"/>
      <color rgb="FFFFCC99"/>
      <color rgb="FFCC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59320</xdr:colOff>
      <xdr:row>1</xdr:row>
      <xdr:rowOff>50154</xdr:rowOff>
    </xdr:from>
    <xdr:to>
      <xdr:col>26</xdr:col>
      <xdr:colOff>115802</xdr:colOff>
      <xdr:row>1</xdr:row>
      <xdr:rowOff>276214</xdr:rowOff>
    </xdr:to>
    <xdr:sp macro="" textlink="">
      <xdr:nvSpPr>
        <xdr:cNvPr id="2" name="Right Arrow 1"/>
        <xdr:cNvSpPr/>
      </xdr:nvSpPr>
      <xdr:spPr>
        <a:xfrm>
          <a:off x="10600320" y="245539"/>
          <a:ext cx="1346020" cy="22606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21</xdr:col>
      <xdr:colOff>367553</xdr:colOff>
      <xdr:row>2</xdr:row>
      <xdr:rowOff>51155</xdr:rowOff>
    </xdr:from>
    <xdr:to>
      <xdr:col>23</xdr:col>
      <xdr:colOff>324599</xdr:colOff>
      <xdr:row>2</xdr:row>
      <xdr:rowOff>286605</xdr:rowOff>
    </xdr:to>
    <xdr:sp macro="" textlink="">
      <xdr:nvSpPr>
        <xdr:cNvPr id="3" name="Right Arrow 2"/>
        <xdr:cNvSpPr/>
      </xdr:nvSpPr>
      <xdr:spPr>
        <a:xfrm>
          <a:off x="9045388" y="445602"/>
          <a:ext cx="916270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13</xdr:col>
      <xdr:colOff>125507</xdr:colOff>
      <xdr:row>4</xdr:row>
      <xdr:rowOff>41072</xdr:rowOff>
    </xdr:from>
    <xdr:to>
      <xdr:col>14</xdr:col>
      <xdr:colOff>370355</xdr:colOff>
      <xdr:row>4</xdr:row>
      <xdr:rowOff>276522</xdr:rowOff>
    </xdr:to>
    <xdr:sp macro="" textlink="">
      <xdr:nvSpPr>
        <xdr:cNvPr id="5" name="Right Arrow 4"/>
        <xdr:cNvSpPr/>
      </xdr:nvSpPr>
      <xdr:spPr>
        <a:xfrm>
          <a:off x="5316072" y="1009260"/>
          <a:ext cx="728942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24</xdr:col>
      <xdr:colOff>91911</xdr:colOff>
      <xdr:row>4</xdr:row>
      <xdr:rowOff>32107</xdr:rowOff>
    </xdr:from>
    <xdr:to>
      <xdr:col>25</xdr:col>
      <xdr:colOff>395641</xdr:colOff>
      <xdr:row>4</xdr:row>
      <xdr:rowOff>267557</xdr:rowOff>
    </xdr:to>
    <xdr:sp macro="" textlink="">
      <xdr:nvSpPr>
        <xdr:cNvPr id="6" name="Right Arrow 5"/>
        <xdr:cNvSpPr/>
      </xdr:nvSpPr>
      <xdr:spPr>
        <a:xfrm>
          <a:off x="9700731" y="717907"/>
          <a:ext cx="715210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30</xdr:col>
      <xdr:colOff>457200</xdr:colOff>
      <xdr:row>2</xdr:row>
      <xdr:rowOff>15132</xdr:rowOff>
    </xdr:from>
    <xdr:to>
      <xdr:col>30</xdr:col>
      <xdr:colOff>630738</xdr:colOff>
      <xdr:row>3</xdr:row>
      <xdr:rowOff>242048</xdr:rowOff>
    </xdr:to>
    <xdr:sp macro="" textlink="">
      <xdr:nvSpPr>
        <xdr:cNvPr id="7" name="Right Arrow 6"/>
        <xdr:cNvSpPr/>
      </xdr:nvSpPr>
      <xdr:spPr>
        <a:xfrm rot="5400000">
          <a:off x="13223146" y="579704"/>
          <a:ext cx="513787" cy="173538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0</xdr:colOff>
      <xdr:row>5</xdr:row>
      <xdr:rowOff>30480</xdr:rowOff>
    </xdr:from>
    <xdr:to>
      <xdr:col>9</xdr:col>
      <xdr:colOff>246580</xdr:colOff>
      <xdr:row>5</xdr:row>
      <xdr:rowOff>265930</xdr:rowOff>
    </xdr:to>
    <xdr:sp macro="" textlink="">
      <xdr:nvSpPr>
        <xdr:cNvPr id="15" name="Right Arrow 14"/>
        <xdr:cNvSpPr/>
      </xdr:nvSpPr>
      <xdr:spPr>
        <a:xfrm>
          <a:off x="3147060" y="998220"/>
          <a:ext cx="711400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19</xdr:col>
      <xdr:colOff>30480</xdr:colOff>
      <xdr:row>5</xdr:row>
      <xdr:rowOff>45720</xdr:rowOff>
    </xdr:from>
    <xdr:to>
      <xdr:col>20</xdr:col>
      <xdr:colOff>414220</xdr:colOff>
      <xdr:row>5</xdr:row>
      <xdr:rowOff>281170</xdr:rowOff>
    </xdr:to>
    <xdr:sp macro="" textlink="">
      <xdr:nvSpPr>
        <xdr:cNvPr id="16" name="Right Arrow 15"/>
        <xdr:cNvSpPr/>
      </xdr:nvSpPr>
      <xdr:spPr>
        <a:xfrm>
          <a:off x="7459980" y="1013460"/>
          <a:ext cx="711400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21</xdr:col>
      <xdr:colOff>367553</xdr:colOff>
      <xdr:row>3</xdr:row>
      <xdr:rowOff>51155</xdr:rowOff>
    </xdr:from>
    <xdr:to>
      <xdr:col>23</xdr:col>
      <xdr:colOff>324599</xdr:colOff>
      <xdr:row>3</xdr:row>
      <xdr:rowOff>286605</xdr:rowOff>
    </xdr:to>
    <xdr:sp macro="" textlink="">
      <xdr:nvSpPr>
        <xdr:cNvPr id="11" name="Right Arrow 10"/>
        <xdr:cNvSpPr/>
      </xdr:nvSpPr>
      <xdr:spPr>
        <a:xfrm>
          <a:off x="9045388" y="445602"/>
          <a:ext cx="916270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13</xdr:row>
      <xdr:rowOff>225425</xdr:rowOff>
    </xdr:from>
    <xdr:to>
      <xdr:col>9</xdr:col>
      <xdr:colOff>241300</xdr:colOff>
      <xdr:row>16</xdr:row>
      <xdr:rowOff>206375</xdr:rowOff>
    </xdr:to>
    <xdr:sp macro="" textlink="">
      <xdr:nvSpPr>
        <xdr:cNvPr id="2" name="Rounded Rectangle 1"/>
        <xdr:cNvSpPr/>
      </xdr:nvSpPr>
      <xdr:spPr>
        <a:xfrm>
          <a:off x="5057775" y="4276725"/>
          <a:ext cx="1158875" cy="11049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REVENUE</a:t>
          </a:r>
          <a:r>
            <a:rPr lang="en-GB" sz="1100" baseline="0"/>
            <a:t> STAMP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00FF"/>
  </sheetPr>
  <dimension ref="A1:AL956"/>
  <sheetViews>
    <sheetView showGridLines="0" tabSelected="1" zoomScale="75" zoomScaleNormal="75" workbookViewId="0">
      <selection activeCell="N4" sqref="N4:X4"/>
    </sheetView>
  </sheetViews>
  <sheetFormatPr defaultColWidth="9.1796875" defaultRowHeight="12.5" zeroHeight="1"/>
  <cols>
    <col min="1" max="1" width="0.453125" style="18" customWidth="1" collapsed="1"/>
    <col min="2" max="2" width="5.1796875" style="6" hidden="1" customWidth="1" collapsed="1"/>
    <col min="3" max="3" width="18" style="151" customWidth="1" collapsed="1"/>
    <col min="4" max="4" width="9.36328125" style="151" customWidth="1" collapsed="1"/>
    <col min="5" max="5" width="5.54296875" style="151" customWidth="1" collapsed="1"/>
    <col min="6" max="7" width="5.81640625" style="151" customWidth="1" collapsed="1"/>
    <col min="8" max="8" width="9.36328125" style="151" customWidth="1" collapsed="1"/>
    <col min="9" max="9" width="7.6328125" style="151" customWidth="1" collapsed="1"/>
    <col min="10" max="10" width="4" style="151" customWidth="1" collapsed="1"/>
    <col min="11" max="12" width="6" style="151" customWidth="1" collapsed="1"/>
    <col min="13" max="13" width="4.81640625" style="151" customWidth="1" collapsed="1"/>
    <col min="14" max="14" width="9.81640625" style="151" customWidth="1" collapsed="1"/>
    <col min="15" max="15" width="8.54296875" style="151" customWidth="1" collapsed="1"/>
    <col min="16" max="16" width="5.81640625" style="151" customWidth="1" collapsed="1"/>
    <col min="17" max="17" width="7.81640625" style="151" customWidth="1" collapsed="1"/>
    <col min="18" max="18" width="7.1796875" style="151" customWidth="1"/>
    <col min="19" max="19" width="6" style="151" customWidth="1" collapsed="1"/>
    <col min="20" max="20" width="5.81640625" style="151" customWidth="1" collapsed="1"/>
    <col min="21" max="21" width="8.36328125" style="151" customWidth="1" collapsed="1"/>
    <col min="22" max="22" width="8" style="151" bestFit="1" customWidth="1" collapsed="1"/>
    <col min="23" max="23" width="4.1796875" style="151" customWidth="1" collapsed="1"/>
    <col min="24" max="24" width="4.6328125" style="151" customWidth="1" collapsed="1"/>
    <col min="25" max="25" width="6.81640625" style="151" customWidth="1" collapsed="1"/>
    <col min="26" max="26" width="7.1796875" style="151" customWidth="1" collapsed="1"/>
    <col min="27" max="27" width="5.453125" style="151" customWidth="1"/>
    <col min="28" max="28" width="7.453125" style="151" customWidth="1" collapsed="1"/>
    <col min="29" max="29" width="12.1796875" style="151" customWidth="1" collapsed="1"/>
    <col min="30" max="30" width="14.81640625" style="151" customWidth="1" collapsed="1"/>
    <col min="31" max="31" width="16.1796875" style="151" customWidth="1" collapsed="1"/>
    <col min="32" max="32" width="0.1796875" style="6" hidden="1" customWidth="1" collapsed="1"/>
    <col min="33" max="33" width="0.453125" style="6" hidden="1" customWidth="1" collapsed="1"/>
    <col min="34" max="34" width="9.1796875" style="6" hidden="1" customWidth="1" collapsed="1"/>
    <col min="35" max="35" width="17.90625" style="6" hidden="1" customWidth="1" collapsed="1"/>
    <col min="36" max="36" width="43.90625" style="6" customWidth="1" collapsed="1"/>
    <col min="37" max="37" width="15.81640625" style="6" customWidth="1" collapsed="1"/>
    <col min="38" max="38" width="20.81640625" style="6" customWidth="1" collapsed="1"/>
    <col min="39" max="39" width="14.453125" style="6" customWidth="1" collapsed="1"/>
    <col min="40" max="40" width="10" style="6" customWidth="1" collapsed="1"/>
    <col min="41" max="51" width="9.1796875" style="6" customWidth="1" collapsed="1"/>
    <col min="52" max="16384" width="9.1796875" style="6" collapsed="1"/>
  </cols>
  <sheetData>
    <row r="1" spans="1:35" ht="15" customHeight="1">
      <c r="C1" s="304" t="s">
        <v>205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5" ht="26" customHeight="1">
      <c r="C2" s="304"/>
      <c r="D2" s="309" t="s">
        <v>237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67"/>
      <c r="Z2" s="67"/>
      <c r="AA2" s="67"/>
      <c r="AB2" s="293" t="s">
        <v>190</v>
      </c>
      <c r="AC2" s="293"/>
      <c r="AD2" s="67"/>
      <c r="AE2" s="68" t="s">
        <v>149</v>
      </c>
    </row>
    <row r="3" spans="1:35" ht="26" customHeight="1">
      <c r="C3" s="304"/>
      <c r="D3" s="296" t="s">
        <v>207</v>
      </c>
      <c r="E3" s="312"/>
      <c r="F3" s="312"/>
      <c r="G3" s="312"/>
      <c r="H3" s="312"/>
      <c r="I3" s="312"/>
      <c r="J3" s="312"/>
      <c r="K3" s="313"/>
      <c r="L3" s="314" t="s">
        <v>190</v>
      </c>
      <c r="M3" s="315"/>
      <c r="N3" s="316" t="s">
        <v>112</v>
      </c>
      <c r="O3" s="317"/>
      <c r="P3" s="317"/>
      <c r="Q3" s="317"/>
      <c r="R3" s="317"/>
      <c r="S3" s="317"/>
      <c r="T3" s="317"/>
      <c r="U3" s="317"/>
      <c r="V3" s="317"/>
      <c r="W3" s="317"/>
      <c r="X3" s="318"/>
      <c r="Y3" s="305">
        <v>7</v>
      </c>
      <c r="Z3" s="305"/>
      <c r="AA3" s="79"/>
      <c r="AB3" s="69"/>
      <c r="AC3" s="67"/>
      <c r="AD3" s="67"/>
      <c r="AE3" s="67"/>
    </row>
    <row r="4" spans="1:35" ht="26" customHeight="1">
      <c r="C4" s="304"/>
      <c r="D4" s="296" t="s">
        <v>208</v>
      </c>
      <c r="E4" s="312"/>
      <c r="F4" s="312"/>
      <c r="G4" s="312"/>
      <c r="H4" s="312"/>
      <c r="I4" s="312"/>
      <c r="J4" s="312"/>
      <c r="K4" s="313"/>
      <c r="L4" s="293" t="s">
        <v>190</v>
      </c>
      <c r="M4" s="293"/>
      <c r="N4" s="316" t="s">
        <v>112</v>
      </c>
      <c r="O4" s="317"/>
      <c r="P4" s="317"/>
      <c r="Q4" s="317"/>
      <c r="R4" s="317"/>
      <c r="S4" s="317"/>
      <c r="T4" s="317"/>
      <c r="U4" s="317"/>
      <c r="V4" s="317"/>
      <c r="W4" s="317"/>
      <c r="X4" s="318"/>
      <c r="Y4" s="305">
        <v>7</v>
      </c>
      <c r="Z4" s="305"/>
      <c r="AA4" s="79"/>
      <c r="AB4" s="69"/>
      <c r="AC4" s="67"/>
      <c r="AD4" s="67"/>
      <c r="AE4" s="67"/>
    </row>
    <row r="5" spans="1:35" ht="26" customHeight="1">
      <c r="C5" s="304"/>
      <c r="D5" s="296" t="s">
        <v>204</v>
      </c>
      <c r="E5" s="296"/>
      <c r="F5" s="296"/>
      <c r="G5" s="296"/>
      <c r="H5" s="296"/>
      <c r="I5" s="296"/>
      <c r="J5" s="296"/>
      <c r="K5" s="296"/>
      <c r="L5" s="296"/>
      <c r="M5" s="296"/>
      <c r="N5" s="70"/>
      <c r="O5" s="70"/>
      <c r="P5" s="293" t="s">
        <v>211</v>
      </c>
      <c r="Q5" s="293"/>
      <c r="R5" s="71"/>
      <c r="S5" s="295" t="s">
        <v>201</v>
      </c>
      <c r="T5" s="295"/>
      <c r="U5" s="295"/>
      <c r="V5" s="295"/>
      <c r="W5" s="295"/>
      <c r="X5" s="295"/>
      <c r="Y5" s="72"/>
      <c r="Z5" s="72"/>
      <c r="AA5" s="72"/>
      <c r="AB5" s="294" t="s">
        <v>190</v>
      </c>
      <c r="AC5" s="294"/>
      <c r="AD5" s="67"/>
      <c r="AE5" s="73">
        <v>0.08</v>
      </c>
    </row>
    <row r="6" spans="1:35" ht="26" customHeight="1">
      <c r="C6" s="304"/>
      <c r="D6" s="319" t="s">
        <v>199</v>
      </c>
      <c r="E6" s="319"/>
      <c r="F6" s="319"/>
      <c r="G6" s="319"/>
      <c r="H6" s="319"/>
      <c r="I6" s="64"/>
      <c r="J6" s="64"/>
      <c r="K6" s="311">
        <v>43800</v>
      </c>
      <c r="L6" s="311"/>
      <c r="M6" s="311"/>
      <c r="N6" s="310" t="s">
        <v>193</v>
      </c>
      <c r="O6" s="310"/>
      <c r="P6" s="310"/>
      <c r="Q6" s="310"/>
      <c r="R6" s="310"/>
      <c r="S6" s="310"/>
      <c r="T6" s="65"/>
      <c r="U6" s="65"/>
      <c r="V6" s="306" t="s">
        <v>196</v>
      </c>
      <c r="W6" s="307"/>
      <c r="X6" s="307"/>
      <c r="Y6" s="307"/>
      <c r="Z6" s="307"/>
      <c r="AA6" s="308"/>
      <c r="AB6" s="302" t="s">
        <v>202</v>
      </c>
      <c r="AC6" s="302"/>
      <c r="AD6" s="302"/>
      <c r="AE6" s="302"/>
    </row>
    <row r="7" spans="1:35" ht="7.25" customHeight="1">
      <c r="C7" s="304"/>
      <c r="D7" s="74"/>
      <c r="E7" s="74"/>
      <c r="F7" s="74"/>
      <c r="G7" s="74"/>
      <c r="H7" s="74"/>
      <c r="I7" s="75"/>
      <c r="J7" s="75"/>
      <c r="K7" s="76"/>
      <c r="L7" s="76"/>
      <c r="M7" s="75"/>
      <c r="N7" s="76"/>
      <c r="O7" s="76"/>
      <c r="P7" s="76"/>
      <c r="Q7" s="76"/>
      <c r="R7" s="76"/>
      <c r="S7" s="76"/>
      <c r="T7" s="77"/>
      <c r="U7" s="77"/>
      <c r="V7" s="78"/>
      <c r="W7" s="78"/>
      <c r="X7" s="78"/>
      <c r="Y7" s="78"/>
      <c r="Z7" s="78"/>
      <c r="AA7" s="78"/>
      <c r="AB7" s="303"/>
      <c r="AC7" s="303"/>
      <c r="AD7" s="303"/>
      <c r="AE7" s="303"/>
    </row>
    <row r="8" spans="1:35" ht="36" customHeight="1">
      <c r="C8" s="299" t="s">
        <v>178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</row>
    <row r="9" spans="1:35" ht="30.65" customHeight="1">
      <c r="C9" s="300" t="s">
        <v>186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I9" s="60"/>
    </row>
    <row r="10" spans="1:35" s="16" customFormat="1" ht="25.75" customHeight="1">
      <c r="A10" s="21"/>
      <c r="C10" s="320" t="s">
        <v>179</v>
      </c>
      <c r="D10" s="330" t="s">
        <v>241</v>
      </c>
      <c r="E10" s="331"/>
      <c r="F10" s="331"/>
      <c r="G10" s="331"/>
      <c r="H10" s="331"/>
      <c r="I10" s="322" t="s">
        <v>240</v>
      </c>
      <c r="J10" s="323"/>
      <c r="K10" s="323"/>
      <c r="L10" s="323"/>
      <c r="M10" s="323"/>
      <c r="N10" s="324"/>
      <c r="O10" s="325" t="s">
        <v>242</v>
      </c>
      <c r="P10" s="328"/>
      <c r="Q10" s="328"/>
      <c r="R10" s="328"/>
      <c r="S10" s="329"/>
      <c r="T10" s="322" t="s">
        <v>239</v>
      </c>
      <c r="U10" s="324"/>
      <c r="V10" s="325" t="s">
        <v>243</v>
      </c>
      <c r="W10" s="326"/>
      <c r="X10" s="326"/>
      <c r="Y10" s="326"/>
      <c r="Z10" s="326"/>
      <c r="AA10" s="327"/>
      <c r="AB10" s="297" t="s">
        <v>180</v>
      </c>
      <c r="AC10" s="297"/>
      <c r="AD10" s="301" t="s">
        <v>244</v>
      </c>
      <c r="AE10" s="301"/>
      <c r="AI10" s="61"/>
    </row>
    <row r="11" spans="1:35" s="16" customFormat="1" ht="22.25" customHeight="1">
      <c r="A11" s="21"/>
      <c r="C11" s="321"/>
      <c r="D11" s="331"/>
      <c r="E11" s="331"/>
      <c r="F11" s="331"/>
      <c r="G11" s="331"/>
      <c r="H11" s="331"/>
      <c r="I11" s="322" t="s">
        <v>206</v>
      </c>
      <c r="J11" s="323"/>
      <c r="K11" s="323"/>
      <c r="L11" s="323"/>
      <c r="M11" s="323"/>
      <c r="N11" s="324"/>
      <c r="O11" s="332"/>
      <c r="P11" s="333"/>
      <c r="Q11" s="333"/>
      <c r="R11" s="333"/>
      <c r="S11" s="334"/>
      <c r="T11" s="322" t="s">
        <v>143</v>
      </c>
      <c r="U11" s="323"/>
      <c r="V11" s="325" t="s">
        <v>212</v>
      </c>
      <c r="W11" s="326"/>
      <c r="X11" s="326"/>
      <c r="Y11" s="326"/>
      <c r="Z11" s="326"/>
      <c r="AA11" s="327"/>
      <c r="AB11" s="297" t="s">
        <v>181</v>
      </c>
      <c r="AC11" s="297"/>
      <c r="AD11" s="298">
        <v>9784379510</v>
      </c>
      <c r="AE11" s="298"/>
      <c r="AI11" s="61"/>
    </row>
    <row r="12" spans="1:35" s="13" customFormat="1" ht="121.25" customHeight="1">
      <c r="A12" s="22"/>
      <c r="C12" s="156" t="s">
        <v>14</v>
      </c>
      <c r="D12" s="157" t="s">
        <v>2</v>
      </c>
      <c r="E12" s="157" t="s">
        <v>3</v>
      </c>
      <c r="F12" s="157" t="s">
        <v>91</v>
      </c>
      <c r="G12" s="157" t="s">
        <v>24</v>
      </c>
      <c r="H12" s="157" t="s">
        <v>25</v>
      </c>
      <c r="I12" s="157" t="s">
        <v>147</v>
      </c>
      <c r="J12" s="157" t="s">
        <v>96</v>
      </c>
      <c r="K12" s="157" t="s">
        <v>141</v>
      </c>
      <c r="L12" s="157" t="s">
        <v>144</v>
      </c>
      <c r="M12" s="157" t="s">
        <v>145</v>
      </c>
      <c r="N12" s="158" t="s">
        <v>95</v>
      </c>
      <c r="O12" s="157" t="str">
        <f>IF(AB2="No","GPF","Emp. C.Pen.F.")</f>
        <v>Emp. C.Pen.F.</v>
      </c>
      <c r="P12" s="157" t="str">
        <f>IF(AB2="No","GPF LOAN","")</f>
        <v/>
      </c>
      <c r="Q12" s="157" t="s">
        <v>15</v>
      </c>
      <c r="R12" s="157" t="s">
        <v>200</v>
      </c>
      <c r="S12" s="157" t="s">
        <v>1</v>
      </c>
      <c r="T12" s="157" t="s">
        <v>16</v>
      </c>
      <c r="U12" s="157" t="s">
        <v>6</v>
      </c>
      <c r="V12" s="157" t="s">
        <v>140</v>
      </c>
      <c r="W12" s="157" t="s">
        <v>93</v>
      </c>
      <c r="X12" s="157" t="s">
        <v>92</v>
      </c>
      <c r="Y12" s="157" t="s">
        <v>90</v>
      </c>
      <c r="Z12" s="157" t="s">
        <v>191</v>
      </c>
      <c r="AA12" s="157" t="s">
        <v>209</v>
      </c>
      <c r="AB12" s="157" t="s">
        <v>192</v>
      </c>
      <c r="AC12" s="157" t="s">
        <v>94</v>
      </c>
      <c r="AD12" s="158" t="s">
        <v>142</v>
      </c>
      <c r="AE12" s="159" t="s">
        <v>184</v>
      </c>
      <c r="AI12" s="62"/>
    </row>
    <row r="13" spans="1:35" s="14" customFormat="1" ht="23.4" customHeight="1">
      <c r="A13" s="23"/>
      <c r="B13" s="14">
        <v>3</v>
      </c>
      <c r="C13" s="136">
        <v>43891</v>
      </c>
      <c r="D13" s="137">
        <f>IF($V$6="All India Service",ROUND(K6*15/31,0),IF($V$6="State service",ROUND(K6*15/31,0),IF($V$6="Subordinate",ROUND(K6*15/31,0),IF($V$6="Ministrial",ROUND(K6*22/31,0),IF($V$6="Class IV",ROUND(K6*31/31,0))))))</f>
        <v>21194</v>
      </c>
      <c r="E13" s="137">
        <v>0</v>
      </c>
      <c r="F13" s="137">
        <v>0</v>
      </c>
      <c r="G13" s="137">
        <v>0</v>
      </c>
      <c r="H13" s="137">
        <f>ROUND(17%*D13,0)</f>
        <v>3603</v>
      </c>
      <c r="I13" s="137">
        <f>IF($V$6="All India Service",ROUND(K6*AE5*15/31,0),IF($V$6="State service",ROUND(K6*AE5*15/31,0),IF($V$6="Subordinate",ROUND(K6*AE5*15/31,0),IF($V$6="Ministrial",ROUND(K6*AE5*22/31,0),IF($V$6="Class IV",ROUND(K6*AE5*31/31,0))))))</f>
        <v>1695</v>
      </c>
      <c r="J13" s="137">
        <v>0</v>
      </c>
      <c r="K13" s="137">
        <v>0</v>
      </c>
      <c r="L13" s="137">
        <v>0</v>
      </c>
      <c r="M13" s="137">
        <v>0</v>
      </c>
      <c r="N13" s="138">
        <f>SUM(D13:M13)</f>
        <v>26492</v>
      </c>
      <c r="O13" s="137">
        <f>IF($AB$2="Yes",ROUNDDOWN((D13+H13)*0.1,0),IF($AB$2="No",0))</f>
        <v>2479</v>
      </c>
      <c r="P13" s="137">
        <v>0</v>
      </c>
      <c r="Q13" s="137">
        <v>0</v>
      </c>
      <c r="R13" s="137"/>
      <c r="S13" s="137">
        <v>0</v>
      </c>
      <c r="T13" s="137">
        <f>IF($AB$2="No",IF(K6&lt;18001,242,IF(K6&lt;33501,402,IF(K6&lt;54001,602,800))),0)</f>
        <v>0</v>
      </c>
      <c r="U13" s="137"/>
      <c r="V13" s="137">
        <v>0</v>
      </c>
      <c r="W13" s="137"/>
      <c r="X13" s="137"/>
      <c r="Y13" s="137">
        <v>1000</v>
      </c>
      <c r="Z13" s="137"/>
      <c r="AA13" s="137"/>
      <c r="AB13" s="137">
        <f>IF($V$6="All India Service",ROUND(K6*5/31,0),IF($V$6="State service",ROUND(K6*5/31,0),IF($V$6="Subordinate",ROUND(K6*3/31,0),IF($V$6="Ministrial",ROUND(K6*2/31,0),IF($V$6="Class IV",ROUND(K6*1/31,0))))))</f>
        <v>4239</v>
      </c>
      <c r="AC13" s="139">
        <f>SUM(O13:AB13)</f>
        <v>7718</v>
      </c>
      <c r="AD13" s="140">
        <f t="shared" ref="AD13" si="0">N13-AC13</f>
        <v>18774</v>
      </c>
      <c r="AE13" s="137"/>
      <c r="AI13" s="63" t="s">
        <v>195</v>
      </c>
    </row>
    <row r="14" spans="1:35" s="14" customFormat="1" ht="23.4" customHeight="1">
      <c r="A14" s="23"/>
      <c r="B14" s="14">
        <v>4</v>
      </c>
      <c r="C14" s="136">
        <v>43922</v>
      </c>
      <c r="D14" s="137">
        <f>K6</f>
        <v>43800</v>
      </c>
      <c r="E14" s="137">
        <f>IF(E$13=0,0,ROUND(D14/2,0))</f>
        <v>0</v>
      </c>
      <c r="F14" s="137">
        <f t="shared" ref="F14:G19" si="1">IF(F$13=0,0,F13)</f>
        <v>0</v>
      </c>
      <c r="G14" s="137">
        <f t="shared" si="1"/>
        <v>0</v>
      </c>
      <c r="H14" s="137">
        <f t="shared" ref="H14:H24" si="2">ROUND(17%*D14,0)</f>
        <v>7446</v>
      </c>
      <c r="I14" s="137">
        <f>IF($AE$5=16%,ROUND(0.16*D14,0),ROUND(0.08*D14,0))</f>
        <v>3504</v>
      </c>
      <c r="J14" s="137">
        <f t="shared" ref="J14:J24" si="3">IF(J$13=0,0,J13)</f>
        <v>0</v>
      </c>
      <c r="K14" s="137">
        <f t="shared" ref="K14:L24" si="4">IF(K$13=0,0,K13)</f>
        <v>0</v>
      </c>
      <c r="L14" s="137">
        <f t="shared" si="4"/>
        <v>0</v>
      </c>
      <c r="M14" s="137"/>
      <c r="N14" s="138">
        <f t="shared" ref="N14:N33" si="5">SUM(D14:M14)</f>
        <v>54750</v>
      </c>
      <c r="O14" s="137">
        <f t="shared" ref="O14:O24" si="6">IF($AB$2="Yes",ROUND((D14+H14)*0.1,0),IF($AB$2="No",IF(D14&lt;23101,1450,IF(D14&lt;28501,1625,IF(D14&lt;38501,2100,IF(D14&lt;51501,2850,IF(D14&lt;62001,3575,IF(D14&lt;72001,4200,IF(D14&lt;80001,4800,IF(D14&lt;116001,6150,IF(D14&lt;167001,8900,10500))))))))),0))</f>
        <v>5125</v>
      </c>
      <c r="P14" s="137">
        <f>P13</f>
        <v>0</v>
      </c>
      <c r="Q14" s="137">
        <v>3000</v>
      </c>
      <c r="R14" s="137"/>
      <c r="S14" s="137">
        <f>S13</f>
        <v>0</v>
      </c>
      <c r="T14" s="137">
        <f t="shared" ref="T14" si="7">IF($AB$2="No",IF(D14&lt;18001,242,IF(D14&lt;33501,402,IF(D14&lt;54001,602,800))),0)</f>
        <v>0</v>
      </c>
      <c r="U14" s="137">
        <f>U13</f>
        <v>0</v>
      </c>
      <c r="V14" s="141">
        <v>220</v>
      </c>
      <c r="W14" s="137">
        <f t="shared" ref="W14:Y24" si="8">W13</f>
        <v>0</v>
      </c>
      <c r="X14" s="137">
        <f t="shared" si="8"/>
        <v>0</v>
      </c>
      <c r="Y14" s="137">
        <f>Y13</f>
        <v>1000</v>
      </c>
      <c r="Z14" s="137"/>
      <c r="AA14" s="137"/>
      <c r="AB14" s="137"/>
      <c r="AC14" s="139">
        <f t="shared" ref="AC14:AC33" si="9">SUM(O14:AB14)</f>
        <v>9345</v>
      </c>
      <c r="AD14" s="140">
        <f t="shared" ref="AD14:AD30" si="10">N14-AC14</f>
        <v>45405</v>
      </c>
      <c r="AE14" s="137"/>
      <c r="AI14" s="63" t="s">
        <v>196</v>
      </c>
    </row>
    <row r="15" spans="1:35" s="14" customFormat="1" ht="23.4" customHeight="1">
      <c r="A15" s="23"/>
      <c r="B15" s="14">
        <v>5</v>
      </c>
      <c r="C15" s="136">
        <v>43952</v>
      </c>
      <c r="D15" s="137">
        <f t="shared" ref="D15:D16" si="11">D14</f>
        <v>43800</v>
      </c>
      <c r="E15" s="137">
        <f t="shared" ref="E15:E24" si="12">IF($E$13=0,0,ROUND(D15/2,0))</f>
        <v>0</v>
      </c>
      <c r="F15" s="137">
        <f t="shared" si="1"/>
        <v>0</v>
      </c>
      <c r="G15" s="137">
        <f t="shared" si="1"/>
        <v>0</v>
      </c>
      <c r="H15" s="137">
        <f t="shared" si="2"/>
        <v>7446</v>
      </c>
      <c r="I15" s="137">
        <f>IF($AE$5=16%,ROUND(0.16*D15,0),ROUND(0.08*D15,0))</f>
        <v>3504</v>
      </c>
      <c r="J15" s="137">
        <f t="shared" si="3"/>
        <v>0</v>
      </c>
      <c r="K15" s="137"/>
      <c r="L15" s="137">
        <f>IF(L$13=0,0,L14)</f>
        <v>0</v>
      </c>
      <c r="M15" s="137">
        <f>IF(M$13=0,0,M14)</f>
        <v>0</v>
      </c>
      <c r="N15" s="138">
        <f t="shared" si="5"/>
        <v>54750</v>
      </c>
      <c r="O15" s="137">
        <f t="shared" si="6"/>
        <v>5125</v>
      </c>
      <c r="P15" s="137">
        <f t="shared" ref="P15:P24" si="13">P14</f>
        <v>0</v>
      </c>
      <c r="Q15" s="137">
        <f t="shared" ref="Q15:Q24" si="14">Q14</f>
        <v>3000</v>
      </c>
      <c r="R15" s="137">
        <f>Q14</f>
        <v>3000</v>
      </c>
      <c r="S15" s="137">
        <f t="shared" ref="S15:S24" si="15">S14</f>
        <v>0</v>
      </c>
      <c r="T15" s="137">
        <f>IF($AB$2="No",IF(D15&lt;18001,288,IF(D15&lt;33501,478,IF(D15&lt;54001,714,950))),0)</f>
        <v>0</v>
      </c>
      <c r="U15" s="137">
        <f t="shared" ref="U15:U24" si="16">U14</f>
        <v>0</v>
      </c>
      <c r="V15" s="137">
        <v>0</v>
      </c>
      <c r="W15" s="137">
        <f t="shared" si="8"/>
        <v>0</v>
      </c>
      <c r="X15" s="137">
        <f t="shared" si="8"/>
        <v>0</v>
      </c>
      <c r="Y15" s="137">
        <f t="shared" si="8"/>
        <v>1000</v>
      </c>
      <c r="Z15" s="137"/>
      <c r="AA15" s="137"/>
      <c r="AB15" s="137"/>
      <c r="AC15" s="139">
        <f t="shared" si="9"/>
        <v>12125</v>
      </c>
      <c r="AD15" s="140">
        <f t="shared" si="10"/>
        <v>42625</v>
      </c>
      <c r="AE15" s="137"/>
      <c r="AI15" s="63" t="s">
        <v>197</v>
      </c>
    </row>
    <row r="16" spans="1:35" s="14" customFormat="1" ht="23.4" customHeight="1">
      <c r="A16" s="23"/>
      <c r="B16" s="14">
        <v>6</v>
      </c>
      <c r="C16" s="136">
        <v>43983</v>
      </c>
      <c r="D16" s="137">
        <f t="shared" si="11"/>
        <v>43800</v>
      </c>
      <c r="E16" s="137">
        <f t="shared" si="12"/>
        <v>0</v>
      </c>
      <c r="F16" s="137">
        <f t="shared" si="1"/>
        <v>0</v>
      </c>
      <c r="G16" s="137">
        <f t="shared" si="1"/>
        <v>0</v>
      </c>
      <c r="H16" s="137">
        <f t="shared" si="2"/>
        <v>7446</v>
      </c>
      <c r="I16" s="137">
        <f t="shared" ref="I16:I24" si="17">IF($AE$5=16%,ROUND(0.16*D16,0),ROUND(0.08*D16,0))</f>
        <v>3504</v>
      </c>
      <c r="J16" s="137">
        <f t="shared" si="3"/>
        <v>0</v>
      </c>
      <c r="K16" s="137">
        <f t="shared" si="4"/>
        <v>0</v>
      </c>
      <c r="L16" s="137"/>
      <c r="M16" s="137">
        <f t="shared" ref="M16:M24" si="18">IF(M$13=0,0,M15)</f>
        <v>0</v>
      </c>
      <c r="N16" s="138">
        <f t="shared" si="5"/>
        <v>54750</v>
      </c>
      <c r="O16" s="137">
        <f t="shared" si="6"/>
        <v>5125</v>
      </c>
      <c r="P16" s="137">
        <f t="shared" si="13"/>
        <v>0</v>
      </c>
      <c r="Q16" s="137">
        <f t="shared" si="14"/>
        <v>3000</v>
      </c>
      <c r="R16" s="137"/>
      <c r="S16" s="137">
        <f t="shared" si="15"/>
        <v>0</v>
      </c>
      <c r="T16" s="137">
        <f>IF($AB$2="No",IF(D16&lt;18001,265,IF(D16&lt;33501,440,IF(D16&lt;54001,658,875))),0)</f>
        <v>0</v>
      </c>
      <c r="U16" s="137">
        <f t="shared" si="16"/>
        <v>0</v>
      </c>
      <c r="V16" s="137">
        <v>0</v>
      </c>
      <c r="W16" s="137">
        <f t="shared" si="8"/>
        <v>0</v>
      </c>
      <c r="X16" s="137">
        <f t="shared" si="8"/>
        <v>0</v>
      </c>
      <c r="Y16" s="137">
        <f t="shared" si="8"/>
        <v>1000</v>
      </c>
      <c r="Z16" s="137"/>
      <c r="AA16" s="137"/>
      <c r="AB16" s="137"/>
      <c r="AC16" s="139">
        <f t="shared" si="9"/>
        <v>9125</v>
      </c>
      <c r="AD16" s="140">
        <f t="shared" si="10"/>
        <v>45625</v>
      </c>
      <c r="AE16" s="137"/>
      <c r="AI16" s="63" t="s">
        <v>198</v>
      </c>
    </row>
    <row r="17" spans="1:35" s="14" customFormat="1" ht="23.4" customHeight="1">
      <c r="A17" s="23"/>
      <c r="B17" s="14">
        <v>7</v>
      </c>
      <c r="C17" s="136">
        <v>44013</v>
      </c>
      <c r="D17" s="137">
        <f>MROUND(ROUND(1.03*D16,0),100)</f>
        <v>45100</v>
      </c>
      <c r="E17" s="137">
        <f t="shared" si="12"/>
        <v>0</v>
      </c>
      <c r="F17" s="137">
        <f>IF(F$13=0,0,F16)</f>
        <v>0</v>
      </c>
      <c r="G17" s="137">
        <f>IF(G$13=0,0,G16)</f>
        <v>0</v>
      </c>
      <c r="H17" s="137">
        <f t="shared" si="2"/>
        <v>7667</v>
      </c>
      <c r="I17" s="137">
        <f t="shared" si="17"/>
        <v>3608</v>
      </c>
      <c r="J17" s="137">
        <f>IF(J$13=0,0,J16)</f>
        <v>0</v>
      </c>
      <c r="K17" s="137">
        <f t="shared" ref="K17" si="19">IF(K$13=0,0,K16)</f>
        <v>0</v>
      </c>
      <c r="L17" s="137">
        <f>IF(L$13=0,0,L16)</f>
        <v>0</v>
      </c>
      <c r="M17" s="137">
        <f>IF(M$13=0,0,M16)</f>
        <v>0</v>
      </c>
      <c r="N17" s="138">
        <f t="shared" si="5"/>
        <v>56375</v>
      </c>
      <c r="O17" s="137">
        <f t="shared" si="6"/>
        <v>5277</v>
      </c>
      <c r="P17" s="137">
        <f>P16</f>
        <v>0</v>
      </c>
      <c r="Q17" s="137">
        <f>Q16</f>
        <v>3000</v>
      </c>
      <c r="R17" s="137"/>
      <c r="S17" s="137">
        <f>S16</f>
        <v>0</v>
      </c>
      <c r="T17" s="137">
        <f t="shared" ref="T17:T24" si="20">IF($AB$2="No",IF(D17&lt;18001,265,IF(D17&lt;33501,440,IF(D17&lt;54001,658,875))),0)</f>
        <v>0</v>
      </c>
      <c r="U17" s="137">
        <f>U16</f>
        <v>0</v>
      </c>
      <c r="V17" s="137">
        <v>0</v>
      </c>
      <c r="W17" s="137">
        <f>W16</f>
        <v>0</v>
      </c>
      <c r="X17" s="137">
        <f>X16</f>
        <v>0</v>
      </c>
      <c r="Y17" s="137">
        <f t="shared" ref="Y17:Y23" si="21">Y16</f>
        <v>1000</v>
      </c>
      <c r="Z17" s="137"/>
      <c r="AA17" s="137"/>
      <c r="AB17" s="137"/>
      <c r="AC17" s="139">
        <f t="shared" si="9"/>
        <v>9277</v>
      </c>
      <c r="AD17" s="140">
        <f t="shared" si="10"/>
        <v>47098</v>
      </c>
      <c r="AE17" s="137"/>
      <c r="AI17" s="63" t="s">
        <v>194</v>
      </c>
    </row>
    <row r="18" spans="1:35" s="14" customFormat="1" ht="23.4" customHeight="1">
      <c r="A18" s="23"/>
      <c r="B18" s="14">
        <v>8</v>
      </c>
      <c r="C18" s="136">
        <v>44044</v>
      </c>
      <c r="D18" s="137">
        <f t="shared" ref="D18:D24" si="22">D17</f>
        <v>45100</v>
      </c>
      <c r="E18" s="137">
        <f t="shared" si="12"/>
        <v>0</v>
      </c>
      <c r="F18" s="137">
        <f t="shared" si="1"/>
        <v>0</v>
      </c>
      <c r="G18" s="137">
        <f t="shared" si="1"/>
        <v>0</v>
      </c>
      <c r="H18" s="137">
        <f t="shared" si="2"/>
        <v>7667</v>
      </c>
      <c r="I18" s="137">
        <f t="shared" si="17"/>
        <v>3608</v>
      </c>
      <c r="J18" s="137">
        <f t="shared" si="3"/>
        <v>0</v>
      </c>
      <c r="K18" s="137">
        <f t="shared" si="4"/>
        <v>0</v>
      </c>
      <c r="L18" s="137">
        <f t="shared" si="4"/>
        <v>0</v>
      </c>
      <c r="M18" s="137">
        <f t="shared" si="18"/>
        <v>0</v>
      </c>
      <c r="N18" s="138">
        <f t="shared" si="5"/>
        <v>56375</v>
      </c>
      <c r="O18" s="137">
        <f t="shared" si="6"/>
        <v>5277</v>
      </c>
      <c r="P18" s="137">
        <f t="shared" si="13"/>
        <v>0</v>
      </c>
      <c r="Q18" s="137">
        <f t="shared" si="14"/>
        <v>3000</v>
      </c>
      <c r="R18" s="137"/>
      <c r="S18" s="137">
        <f t="shared" si="15"/>
        <v>0</v>
      </c>
      <c r="T18" s="137">
        <f t="shared" si="20"/>
        <v>0</v>
      </c>
      <c r="U18" s="137">
        <f t="shared" si="16"/>
        <v>0</v>
      </c>
      <c r="V18" s="137">
        <v>0</v>
      </c>
      <c r="W18" s="137">
        <f t="shared" si="8"/>
        <v>0</v>
      </c>
      <c r="X18" s="137">
        <f t="shared" si="8"/>
        <v>0</v>
      </c>
      <c r="Y18" s="137">
        <f t="shared" si="21"/>
        <v>1000</v>
      </c>
      <c r="Z18" s="137"/>
      <c r="AA18" s="137"/>
      <c r="AB18" s="137"/>
      <c r="AC18" s="139">
        <f t="shared" si="9"/>
        <v>9277</v>
      </c>
      <c r="AD18" s="140">
        <f t="shared" si="10"/>
        <v>47098</v>
      </c>
      <c r="AE18" s="137"/>
    </row>
    <row r="19" spans="1:35" s="14" customFormat="1" ht="23.4" customHeight="1">
      <c r="A19" s="23"/>
      <c r="B19" s="14">
        <v>9</v>
      </c>
      <c r="C19" s="136">
        <v>44075</v>
      </c>
      <c r="D19" s="137">
        <f t="shared" si="22"/>
        <v>45100</v>
      </c>
      <c r="E19" s="137">
        <f t="shared" si="12"/>
        <v>0</v>
      </c>
      <c r="F19" s="137">
        <f t="shared" si="1"/>
        <v>0</v>
      </c>
      <c r="G19" s="137">
        <f t="shared" si="1"/>
        <v>0</v>
      </c>
      <c r="H19" s="137">
        <f t="shared" si="2"/>
        <v>7667</v>
      </c>
      <c r="I19" s="137">
        <f t="shared" si="17"/>
        <v>3608</v>
      </c>
      <c r="J19" s="137">
        <f t="shared" si="3"/>
        <v>0</v>
      </c>
      <c r="K19" s="137">
        <f t="shared" si="4"/>
        <v>0</v>
      </c>
      <c r="L19" s="137">
        <f t="shared" si="4"/>
        <v>0</v>
      </c>
      <c r="M19" s="137">
        <f t="shared" si="18"/>
        <v>0</v>
      </c>
      <c r="N19" s="138">
        <f t="shared" si="5"/>
        <v>56375</v>
      </c>
      <c r="O19" s="137">
        <f t="shared" si="6"/>
        <v>5277</v>
      </c>
      <c r="P19" s="137">
        <f t="shared" si="13"/>
        <v>0</v>
      </c>
      <c r="Q19" s="137">
        <f t="shared" si="14"/>
        <v>3000</v>
      </c>
      <c r="R19" s="137"/>
      <c r="S19" s="137">
        <f t="shared" si="15"/>
        <v>0</v>
      </c>
      <c r="T19" s="137">
        <f t="shared" si="20"/>
        <v>0</v>
      </c>
      <c r="U19" s="137">
        <f t="shared" si="16"/>
        <v>0</v>
      </c>
      <c r="V19" s="137">
        <v>0</v>
      </c>
      <c r="W19" s="137">
        <f t="shared" si="8"/>
        <v>0</v>
      </c>
      <c r="X19" s="137">
        <f t="shared" si="8"/>
        <v>0</v>
      </c>
      <c r="Y19" s="137">
        <f t="shared" si="21"/>
        <v>1000</v>
      </c>
      <c r="Z19" s="137"/>
      <c r="AA19" s="137"/>
      <c r="AB19" s="137">
        <f>IF($V$6="All India Service",ROUND(N19*2/30,0),IF($V$6="State service",ROUND(N19*2/30,0),IF($V$6="Subordinate",ROUND(N19*1/30,0),IF($V$6="Ministrial",ROUND(N19*1/30,0),IF($V$6="Class IV",ROUND(N19*1/30,0))))))</f>
        <v>1879</v>
      </c>
      <c r="AC19" s="139">
        <f t="shared" si="9"/>
        <v>11156</v>
      </c>
      <c r="AD19" s="140">
        <f t="shared" si="10"/>
        <v>45219</v>
      </c>
      <c r="AE19" s="137"/>
    </row>
    <row r="20" spans="1:35" s="14" customFormat="1" ht="23.4" customHeight="1">
      <c r="A20" s="23"/>
      <c r="B20" s="14">
        <v>10</v>
      </c>
      <c r="C20" s="136">
        <v>44105</v>
      </c>
      <c r="D20" s="137">
        <f t="shared" si="22"/>
        <v>45100</v>
      </c>
      <c r="E20" s="137">
        <f t="shared" si="12"/>
        <v>0</v>
      </c>
      <c r="F20" s="137">
        <f>IF(F$13=0,0,F19)</f>
        <v>0</v>
      </c>
      <c r="G20" s="137">
        <f t="shared" ref="G20:G24" si="23">IF(G$13=0,0,G19)</f>
        <v>0</v>
      </c>
      <c r="H20" s="137">
        <f t="shared" si="2"/>
        <v>7667</v>
      </c>
      <c r="I20" s="137">
        <f t="shared" si="17"/>
        <v>3608</v>
      </c>
      <c r="J20" s="137">
        <f t="shared" si="3"/>
        <v>0</v>
      </c>
      <c r="K20" s="137">
        <f t="shared" si="4"/>
        <v>0</v>
      </c>
      <c r="L20" s="137">
        <f t="shared" si="4"/>
        <v>0</v>
      </c>
      <c r="M20" s="137">
        <f t="shared" si="18"/>
        <v>0</v>
      </c>
      <c r="N20" s="138">
        <f t="shared" si="5"/>
        <v>56375</v>
      </c>
      <c r="O20" s="137">
        <f t="shared" si="6"/>
        <v>5277</v>
      </c>
      <c r="P20" s="137">
        <f t="shared" si="13"/>
        <v>0</v>
      </c>
      <c r="Q20" s="137">
        <f t="shared" si="14"/>
        <v>3000</v>
      </c>
      <c r="R20" s="137"/>
      <c r="S20" s="137">
        <f t="shared" si="15"/>
        <v>0</v>
      </c>
      <c r="T20" s="137">
        <f t="shared" si="20"/>
        <v>0</v>
      </c>
      <c r="U20" s="137">
        <f t="shared" si="16"/>
        <v>0</v>
      </c>
      <c r="V20" s="137">
        <v>0</v>
      </c>
      <c r="W20" s="137">
        <f t="shared" si="8"/>
        <v>0</v>
      </c>
      <c r="X20" s="137">
        <f t="shared" si="8"/>
        <v>0</v>
      </c>
      <c r="Y20" s="137">
        <f t="shared" si="21"/>
        <v>1000</v>
      </c>
      <c r="Z20" s="137"/>
      <c r="AA20" s="137"/>
      <c r="AB20" s="137">
        <f>IF($V$6="All India Service",ROUND(N20*2/31,0),IF($V$6="State service",ROUND(N20*2/31,0),IF($V$6="Subordinate",ROUND(N20*1/31,0),IF($V$6="Ministrial",ROUND(N20*1/31,0),IF($V$6="Class IV",ROUND(N20*1/31,0))))))</f>
        <v>1819</v>
      </c>
      <c r="AC20" s="139">
        <f t="shared" si="9"/>
        <v>11096</v>
      </c>
      <c r="AD20" s="140">
        <f t="shared" si="10"/>
        <v>45279</v>
      </c>
      <c r="AE20" s="137"/>
    </row>
    <row r="21" spans="1:35" s="14" customFormat="1" ht="23.4" customHeight="1">
      <c r="A21" s="23"/>
      <c r="B21" s="14">
        <v>11</v>
      </c>
      <c r="C21" s="136">
        <v>44136</v>
      </c>
      <c r="D21" s="137">
        <f t="shared" si="22"/>
        <v>45100</v>
      </c>
      <c r="E21" s="137">
        <f t="shared" si="12"/>
        <v>0</v>
      </c>
      <c r="F21" s="137">
        <f>IF(F$13=0,0,F20)</f>
        <v>0</v>
      </c>
      <c r="G21" s="137">
        <f t="shared" si="23"/>
        <v>0</v>
      </c>
      <c r="H21" s="137">
        <f t="shared" si="2"/>
        <v>7667</v>
      </c>
      <c r="I21" s="137">
        <f t="shared" si="17"/>
        <v>3608</v>
      </c>
      <c r="J21" s="137">
        <f t="shared" si="3"/>
        <v>0</v>
      </c>
      <c r="K21" s="137">
        <f t="shared" si="4"/>
        <v>0</v>
      </c>
      <c r="L21" s="137">
        <f t="shared" si="4"/>
        <v>0</v>
      </c>
      <c r="M21" s="137">
        <f t="shared" si="18"/>
        <v>0</v>
      </c>
      <c r="N21" s="138">
        <f t="shared" si="5"/>
        <v>56375</v>
      </c>
      <c r="O21" s="137">
        <f t="shared" si="6"/>
        <v>5277</v>
      </c>
      <c r="P21" s="137">
        <f t="shared" si="13"/>
        <v>0</v>
      </c>
      <c r="Q21" s="137">
        <f t="shared" si="14"/>
        <v>3000</v>
      </c>
      <c r="R21" s="137"/>
      <c r="S21" s="137">
        <f t="shared" si="15"/>
        <v>0</v>
      </c>
      <c r="T21" s="137">
        <f t="shared" si="20"/>
        <v>0</v>
      </c>
      <c r="U21" s="137">
        <f t="shared" si="16"/>
        <v>0</v>
      </c>
      <c r="V21" s="137">
        <v>0</v>
      </c>
      <c r="W21" s="137">
        <f t="shared" si="8"/>
        <v>0</v>
      </c>
      <c r="X21" s="137">
        <f t="shared" si="8"/>
        <v>0</v>
      </c>
      <c r="Y21" s="137">
        <f t="shared" si="21"/>
        <v>1000</v>
      </c>
      <c r="Z21" s="137"/>
      <c r="AA21" s="137"/>
      <c r="AB21" s="137"/>
      <c r="AC21" s="139">
        <f t="shared" si="9"/>
        <v>9277</v>
      </c>
      <c r="AD21" s="140">
        <f t="shared" si="10"/>
        <v>47098</v>
      </c>
      <c r="AE21" s="137"/>
    </row>
    <row r="22" spans="1:35" s="14" customFormat="1" ht="23.4" customHeight="1">
      <c r="A22" s="23"/>
      <c r="B22" s="14">
        <v>12</v>
      </c>
      <c r="C22" s="136">
        <v>44166</v>
      </c>
      <c r="D22" s="137">
        <f t="shared" si="22"/>
        <v>45100</v>
      </c>
      <c r="E22" s="137">
        <f t="shared" si="12"/>
        <v>0</v>
      </c>
      <c r="F22" s="137">
        <f>IF(F$13=0,0,F21)</f>
        <v>0</v>
      </c>
      <c r="G22" s="137">
        <f t="shared" si="23"/>
        <v>0</v>
      </c>
      <c r="H22" s="137">
        <f t="shared" si="2"/>
        <v>7667</v>
      </c>
      <c r="I22" s="137">
        <f t="shared" si="17"/>
        <v>3608</v>
      </c>
      <c r="J22" s="137">
        <f t="shared" si="3"/>
        <v>0</v>
      </c>
      <c r="K22" s="137">
        <f>IF(K$13=0,0,K21)</f>
        <v>0</v>
      </c>
      <c r="L22" s="137">
        <f t="shared" si="4"/>
        <v>0</v>
      </c>
      <c r="M22" s="137">
        <f t="shared" si="18"/>
        <v>0</v>
      </c>
      <c r="N22" s="138">
        <f t="shared" si="5"/>
        <v>56375</v>
      </c>
      <c r="O22" s="137">
        <f t="shared" si="6"/>
        <v>5277</v>
      </c>
      <c r="P22" s="137">
        <f t="shared" si="13"/>
        <v>0</v>
      </c>
      <c r="Q22" s="137">
        <f t="shared" si="14"/>
        <v>3000</v>
      </c>
      <c r="R22" s="137"/>
      <c r="S22" s="137">
        <f t="shared" si="15"/>
        <v>0</v>
      </c>
      <c r="T22" s="137">
        <f t="shared" si="20"/>
        <v>0</v>
      </c>
      <c r="U22" s="137">
        <f t="shared" si="16"/>
        <v>0</v>
      </c>
      <c r="V22" s="137">
        <v>0</v>
      </c>
      <c r="W22" s="137">
        <f t="shared" si="8"/>
        <v>0</v>
      </c>
      <c r="X22" s="137">
        <f t="shared" si="8"/>
        <v>0</v>
      </c>
      <c r="Y22" s="137">
        <f t="shared" si="21"/>
        <v>1000</v>
      </c>
      <c r="Z22" s="137"/>
      <c r="AA22" s="137">
        <f>IF(V6="State Service",500,250)</f>
        <v>250</v>
      </c>
      <c r="AB22" s="137"/>
      <c r="AC22" s="139">
        <f t="shared" si="9"/>
        <v>9527</v>
      </c>
      <c r="AD22" s="140">
        <f t="shared" si="10"/>
        <v>46848</v>
      </c>
      <c r="AE22" s="137"/>
    </row>
    <row r="23" spans="1:35" s="14" customFormat="1" ht="23.4" customHeight="1">
      <c r="A23" s="23"/>
      <c r="B23" s="14">
        <v>1</v>
      </c>
      <c r="C23" s="136">
        <v>44197</v>
      </c>
      <c r="D23" s="137">
        <f t="shared" si="22"/>
        <v>45100</v>
      </c>
      <c r="E23" s="137">
        <f t="shared" si="12"/>
        <v>0</v>
      </c>
      <c r="F23" s="137">
        <f>IF(F$13=0,0,F22)</f>
        <v>0</v>
      </c>
      <c r="G23" s="137">
        <f t="shared" si="23"/>
        <v>0</v>
      </c>
      <c r="H23" s="137">
        <f t="shared" si="2"/>
        <v>7667</v>
      </c>
      <c r="I23" s="137">
        <f t="shared" si="17"/>
        <v>3608</v>
      </c>
      <c r="J23" s="137">
        <f t="shared" si="3"/>
        <v>0</v>
      </c>
      <c r="K23" s="137">
        <f t="shared" si="4"/>
        <v>0</v>
      </c>
      <c r="L23" s="137">
        <f t="shared" si="4"/>
        <v>0</v>
      </c>
      <c r="M23" s="137">
        <f t="shared" si="18"/>
        <v>0</v>
      </c>
      <c r="N23" s="138">
        <f t="shared" si="5"/>
        <v>56375</v>
      </c>
      <c r="O23" s="137">
        <f t="shared" si="6"/>
        <v>5277</v>
      </c>
      <c r="P23" s="137">
        <f t="shared" si="13"/>
        <v>0</v>
      </c>
      <c r="Q23" s="137">
        <f t="shared" si="14"/>
        <v>3000</v>
      </c>
      <c r="R23" s="137"/>
      <c r="S23" s="137">
        <f t="shared" si="15"/>
        <v>0</v>
      </c>
      <c r="T23" s="137">
        <f t="shared" si="20"/>
        <v>0</v>
      </c>
      <c r="U23" s="137">
        <f t="shared" si="16"/>
        <v>0</v>
      </c>
      <c r="V23" s="137">
        <v>0</v>
      </c>
      <c r="W23" s="137">
        <f t="shared" si="8"/>
        <v>0</v>
      </c>
      <c r="X23" s="137">
        <f t="shared" si="8"/>
        <v>0</v>
      </c>
      <c r="Y23" s="137">
        <f t="shared" si="21"/>
        <v>1000</v>
      </c>
      <c r="Z23" s="137"/>
      <c r="AA23" s="137"/>
      <c r="AB23" s="137"/>
      <c r="AC23" s="139">
        <f t="shared" si="9"/>
        <v>9277</v>
      </c>
      <c r="AD23" s="140">
        <f t="shared" si="10"/>
        <v>47098</v>
      </c>
      <c r="AE23" s="137"/>
    </row>
    <row r="24" spans="1:35" s="14" customFormat="1" ht="23.4" customHeight="1">
      <c r="A24" s="23"/>
      <c r="B24" s="14">
        <v>2</v>
      </c>
      <c r="C24" s="136">
        <v>44228</v>
      </c>
      <c r="D24" s="137">
        <f t="shared" si="22"/>
        <v>45100</v>
      </c>
      <c r="E24" s="137">
        <f t="shared" si="12"/>
        <v>0</v>
      </c>
      <c r="F24" s="137">
        <f>IF(F$13=0,0,F23)</f>
        <v>0</v>
      </c>
      <c r="G24" s="137">
        <f t="shared" si="23"/>
        <v>0</v>
      </c>
      <c r="H24" s="137">
        <f t="shared" si="2"/>
        <v>7667</v>
      </c>
      <c r="I24" s="137">
        <f t="shared" si="17"/>
        <v>3608</v>
      </c>
      <c r="J24" s="137">
        <f t="shared" si="3"/>
        <v>0</v>
      </c>
      <c r="K24" s="137">
        <f t="shared" si="4"/>
        <v>0</v>
      </c>
      <c r="L24" s="137">
        <f t="shared" si="4"/>
        <v>0</v>
      </c>
      <c r="M24" s="137">
        <f t="shared" si="18"/>
        <v>0</v>
      </c>
      <c r="N24" s="138">
        <f t="shared" si="5"/>
        <v>56375</v>
      </c>
      <c r="O24" s="137">
        <f t="shared" si="6"/>
        <v>5277</v>
      </c>
      <c r="P24" s="137">
        <f t="shared" si="13"/>
        <v>0</v>
      </c>
      <c r="Q24" s="137">
        <f t="shared" si="14"/>
        <v>3000</v>
      </c>
      <c r="R24" s="137"/>
      <c r="S24" s="137">
        <f t="shared" si="15"/>
        <v>0</v>
      </c>
      <c r="T24" s="137">
        <f t="shared" si="20"/>
        <v>0</v>
      </c>
      <c r="U24" s="137">
        <f t="shared" si="16"/>
        <v>0</v>
      </c>
      <c r="V24" s="137">
        <v>0</v>
      </c>
      <c r="W24" s="137">
        <f t="shared" si="8"/>
        <v>0</v>
      </c>
      <c r="X24" s="137">
        <f t="shared" si="8"/>
        <v>0</v>
      </c>
      <c r="Y24" s="137"/>
      <c r="Z24" s="137"/>
      <c r="AA24" s="137"/>
      <c r="AB24" s="137"/>
      <c r="AC24" s="139">
        <f t="shared" si="9"/>
        <v>8277</v>
      </c>
      <c r="AD24" s="140">
        <f t="shared" si="10"/>
        <v>48098</v>
      </c>
      <c r="AE24" s="137"/>
    </row>
    <row r="25" spans="1:35" s="14" customFormat="1" ht="42.65" customHeight="1">
      <c r="A25" s="23"/>
      <c r="C25" s="148" t="s">
        <v>235</v>
      </c>
      <c r="D25" s="137"/>
      <c r="E25" s="137"/>
      <c r="F25" s="137"/>
      <c r="G25" s="137"/>
      <c r="H25" s="137">
        <f>(ROUND(17%*D14,0)-ROUND(12%*D14,0))*6+IF(L4="NO",0,IF(AND(Y4&gt;6,Y4&lt;13),ROUND(17%*D14/2,0)-ROUND(12%*D14/2,0),0))</f>
        <v>14235</v>
      </c>
      <c r="I25" s="137"/>
      <c r="J25" s="137"/>
      <c r="K25" s="137"/>
      <c r="L25" s="137"/>
      <c r="M25" s="137"/>
      <c r="N25" s="138">
        <f t="shared" si="5"/>
        <v>14235</v>
      </c>
      <c r="O25" s="137">
        <f>IF($AB$2="Yes",ROUND(N25*10/100,0),IF($AB$2="No",H25,0))</f>
        <v>1424</v>
      </c>
      <c r="P25" s="137"/>
      <c r="Q25" s="137">
        <v>0</v>
      </c>
      <c r="R25" s="137"/>
      <c r="S25" s="137"/>
      <c r="T25" s="137"/>
      <c r="U25" s="137">
        <v>0</v>
      </c>
      <c r="V25" s="137"/>
      <c r="W25" s="137"/>
      <c r="X25" s="137"/>
      <c r="Y25" s="137"/>
      <c r="Z25" s="137"/>
      <c r="AA25" s="137"/>
      <c r="AB25" s="137"/>
      <c r="AC25" s="139">
        <f t="shared" si="9"/>
        <v>1424</v>
      </c>
      <c r="AD25" s="140">
        <f t="shared" si="10"/>
        <v>12811</v>
      </c>
      <c r="AE25" s="137"/>
    </row>
    <row r="26" spans="1:35" s="14" customFormat="1" ht="42.65" customHeight="1">
      <c r="A26" s="23"/>
      <c r="C26" s="148" t="s">
        <v>236</v>
      </c>
      <c r="D26" s="137"/>
      <c r="E26" s="137"/>
      <c r="F26" s="137"/>
      <c r="G26" s="137"/>
      <c r="H26" s="137">
        <f>(ROUND(17%*D14,0)-ROUND(12%*D14,0))*2+IF(L4="NO",0,IF(AND(Y4&gt;0,Y4&lt;4),ROUND(17%*D14,0)-ROUND(12%*D14,0),0))</f>
        <v>4380</v>
      </c>
      <c r="I26" s="137"/>
      <c r="J26" s="137"/>
      <c r="K26" s="137"/>
      <c r="L26" s="137"/>
      <c r="M26" s="137"/>
      <c r="N26" s="138">
        <f t="shared" ref="N26" si="24">SUM(D26:M26)</f>
        <v>4380</v>
      </c>
      <c r="O26" s="137">
        <f>IF($AB$2="Yes",ROUND(N26*10/100,0),IF($AB$2="No",H26,0))</f>
        <v>438</v>
      </c>
      <c r="P26" s="137"/>
      <c r="Q26" s="137">
        <v>0</v>
      </c>
      <c r="R26" s="137"/>
      <c r="S26" s="137"/>
      <c r="T26" s="137"/>
      <c r="U26" s="137">
        <v>0</v>
      </c>
      <c r="V26" s="137"/>
      <c r="W26" s="137"/>
      <c r="X26" s="137"/>
      <c r="Y26" s="137"/>
      <c r="Z26" s="137"/>
      <c r="AA26" s="137"/>
      <c r="AB26" s="137"/>
      <c r="AC26" s="139">
        <f t="shared" ref="AC26" si="25">SUM(O26:AB26)</f>
        <v>438</v>
      </c>
      <c r="AD26" s="140">
        <f t="shared" ref="AD26" si="26">N26-AC26</f>
        <v>3942</v>
      </c>
      <c r="AE26" s="137"/>
    </row>
    <row r="27" spans="1:35" s="14" customFormat="1" ht="26.15" customHeight="1">
      <c r="A27" s="23"/>
      <c r="C27" s="149" t="s">
        <v>187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>
        <f>H27</f>
        <v>0</v>
      </c>
      <c r="O27" s="137">
        <f>IF($AB$2="Yes",ROUND((ROUND(17%*D27,0)-ROUND(12%*D27,0))*10%,0)*1,IF($AB$2="No",H27,0))</f>
        <v>0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9">
        <f>SUM(O27:AB27)</f>
        <v>0</v>
      </c>
      <c r="AD27" s="140">
        <f>N27-O27</f>
        <v>0</v>
      </c>
      <c r="AE27" s="137"/>
    </row>
    <row r="28" spans="1:35" s="14" customFormat="1" ht="19" customHeight="1">
      <c r="A28" s="23"/>
      <c r="C28" s="149" t="s">
        <v>70</v>
      </c>
      <c r="D28" s="142">
        <f>IF(L3="NO",0,IF(Y3=3,D24,VLOOKUP(Y3,B13:D24,3,FALSE)))/2</f>
        <v>22550</v>
      </c>
      <c r="E28" s="142"/>
      <c r="F28" s="142"/>
      <c r="G28" s="142"/>
      <c r="H28" s="142">
        <f>IF(AND(Y3&gt;3,Y3&lt;9),ROUND(17%*D28,0),ROUND(17%*D28,0))</f>
        <v>3834</v>
      </c>
      <c r="I28" s="142"/>
      <c r="J28" s="142"/>
      <c r="K28" s="142"/>
      <c r="L28" s="142"/>
      <c r="M28" s="142"/>
      <c r="N28" s="138">
        <f t="shared" si="5"/>
        <v>26384</v>
      </c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9">
        <f t="shared" si="9"/>
        <v>0</v>
      </c>
      <c r="AD28" s="140">
        <f t="shared" si="10"/>
        <v>26384</v>
      </c>
      <c r="AE28" s="137"/>
    </row>
    <row r="29" spans="1:35" s="14" customFormat="1" ht="19" customHeight="1">
      <c r="A29" s="23"/>
      <c r="C29" s="149" t="s">
        <v>71</v>
      </c>
      <c r="D29" s="137">
        <f>IF(AB5="Yes",6774,0)</f>
        <v>6774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38">
        <f t="shared" si="5"/>
        <v>6774</v>
      </c>
      <c r="O29" s="137">
        <f>IF($AB$2="NO",ROUND(D29*75/100,0),IF($AB$2="No",D29,0))</f>
        <v>0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>
        <f>IF($AB$2="Yes",ROUND(D29*75/100,0),IF($AB$2="YES",D29,0))</f>
        <v>5081</v>
      </c>
      <c r="AA29" s="137"/>
      <c r="AB29" s="137"/>
      <c r="AC29" s="139">
        <f t="shared" si="9"/>
        <v>5081</v>
      </c>
      <c r="AD29" s="140">
        <f t="shared" si="10"/>
        <v>1693</v>
      </c>
      <c r="AE29" s="137"/>
    </row>
    <row r="30" spans="1:35" s="14" customFormat="1" ht="24" customHeight="1">
      <c r="A30" s="23"/>
      <c r="C30" s="150" t="s">
        <v>86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3">
        <f t="shared" si="5"/>
        <v>0</v>
      </c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41">
        <f t="shared" si="9"/>
        <v>0</v>
      </c>
      <c r="AD30" s="144">
        <f t="shared" si="10"/>
        <v>0</v>
      </c>
      <c r="AE30" s="137"/>
    </row>
    <row r="31" spans="1:35" s="14" customFormat="1" ht="24" customHeight="1">
      <c r="A31" s="23"/>
      <c r="C31" s="150" t="s">
        <v>171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3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41">
        <f t="shared" si="9"/>
        <v>0</v>
      </c>
      <c r="AD31" s="144">
        <f t="shared" ref="AD31:AD33" si="27">N31-AC31</f>
        <v>0</v>
      </c>
      <c r="AE31" s="137"/>
    </row>
    <row r="32" spans="1:35" s="14" customFormat="1" ht="24" customHeight="1">
      <c r="A32" s="23"/>
      <c r="C32" s="150" t="s">
        <v>172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3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41">
        <f t="shared" si="9"/>
        <v>0</v>
      </c>
      <c r="AD32" s="144">
        <f t="shared" si="27"/>
        <v>0</v>
      </c>
      <c r="AE32" s="137"/>
    </row>
    <row r="33" spans="1:38" s="14" customFormat="1" ht="24" customHeight="1">
      <c r="A33" s="23"/>
      <c r="C33" s="150" t="s">
        <v>188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3">
        <f t="shared" si="5"/>
        <v>0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>
        <f t="shared" ref="Y33" si="28">ROUNDUP(N33*0.2,-1)</f>
        <v>0</v>
      </c>
      <c r="Z33" s="137">
        <f t="shared" ref="Z33:AB33" si="29">Z30</f>
        <v>0</v>
      </c>
      <c r="AA33" s="137"/>
      <c r="AB33" s="137">
        <f t="shared" si="29"/>
        <v>0</v>
      </c>
      <c r="AC33" s="141">
        <f t="shared" si="9"/>
        <v>0</v>
      </c>
      <c r="AD33" s="144">
        <f t="shared" si="27"/>
        <v>0</v>
      </c>
      <c r="AE33" s="137"/>
    </row>
    <row r="34" spans="1:38" s="15" customFormat="1" ht="84" customHeight="1">
      <c r="A34" s="24"/>
      <c r="C34" s="145" t="s">
        <v>61</v>
      </c>
      <c r="D34" s="146">
        <f t="shared" ref="D34:AD34" si="30">SUM(D13:D33)</f>
        <v>542718</v>
      </c>
      <c r="E34" s="146">
        <f t="shared" si="30"/>
        <v>0</v>
      </c>
      <c r="F34" s="146">
        <f t="shared" si="30"/>
        <v>0</v>
      </c>
      <c r="G34" s="146">
        <f t="shared" si="30"/>
        <v>0</v>
      </c>
      <c r="H34" s="146">
        <f t="shared" si="30"/>
        <v>109726</v>
      </c>
      <c r="I34" s="146">
        <f t="shared" si="30"/>
        <v>41071</v>
      </c>
      <c r="J34" s="146">
        <f t="shared" si="30"/>
        <v>0</v>
      </c>
      <c r="K34" s="146">
        <f t="shared" si="30"/>
        <v>0</v>
      </c>
      <c r="L34" s="146">
        <f t="shared" si="30"/>
        <v>0</v>
      </c>
      <c r="M34" s="146">
        <f t="shared" si="30"/>
        <v>0</v>
      </c>
      <c r="N34" s="146">
        <f t="shared" si="30"/>
        <v>693515</v>
      </c>
      <c r="O34" s="146">
        <f t="shared" si="30"/>
        <v>61932</v>
      </c>
      <c r="P34" s="146">
        <f t="shared" si="30"/>
        <v>0</v>
      </c>
      <c r="Q34" s="146">
        <f t="shared" si="30"/>
        <v>33000</v>
      </c>
      <c r="R34" s="146">
        <f t="shared" si="30"/>
        <v>3000</v>
      </c>
      <c r="S34" s="146">
        <f t="shared" si="30"/>
        <v>0</v>
      </c>
      <c r="T34" s="146">
        <f t="shared" si="30"/>
        <v>0</v>
      </c>
      <c r="U34" s="146">
        <f t="shared" si="30"/>
        <v>0</v>
      </c>
      <c r="V34" s="147">
        <f t="shared" si="30"/>
        <v>220</v>
      </c>
      <c r="W34" s="146">
        <f t="shared" si="30"/>
        <v>0</v>
      </c>
      <c r="X34" s="146">
        <f t="shared" si="30"/>
        <v>0</v>
      </c>
      <c r="Y34" s="146">
        <f t="shared" si="30"/>
        <v>11000</v>
      </c>
      <c r="Z34" s="146">
        <f t="shared" si="30"/>
        <v>5081</v>
      </c>
      <c r="AA34" s="146">
        <f>SUM(AA13:AA33)</f>
        <v>250</v>
      </c>
      <c r="AB34" s="146">
        <f t="shared" si="30"/>
        <v>7937</v>
      </c>
      <c r="AC34" s="147">
        <f t="shared" si="30"/>
        <v>122420</v>
      </c>
      <c r="AD34" s="147">
        <f t="shared" si="30"/>
        <v>571095</v>
      </c>
      <c r="AE34" s="146"/>
      <c r="AL34" s="14"/>
    </row>
    <row r="35" spans="1:38" s="7" customFormat="1" ht="13">
      <c r="A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L35" s="14"/>
    </row>
    <row r="36" spans="1:38" s="7" customFormat="1" ht="13">
      <c r="A36" s="2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L36" s="14"/>
    </row>
    <row r="37" spans="1:38" s="7" customFormat="1" ht="13">
      <c r="A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L37" s="14"/>
    </row>
    <row r="38" spans="1:38" ht="13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L38" s="14"/>
    </row>
    <row r="39" spans="1:38" ht="13">
      <c r="C39" s="3"/>
      <c r="D39" s="3"/>
      <c r="E39" s="17" t="s">
        <v>62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7" t="s">
        <v>63</v>
      </c>
      <c r="AE39" s="3"/>
      <c r="AL39" s="14"/>
    </row>
    <row r="40" spans="1:38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8" ht="13"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</row>
    <row r="42" spans="1:38" ht="0.65" customHeight="1"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</row>
    <row r="43" spans="1:38" hidden="1"/>
    <row r="44" spans="1:38" hidden="1"/>
    <row r="45" spans="1:38" hidden="1"/>
    <row r="46" spans="1:38" hidden="1"/>
    <row r="47" spans="1:38" hidden="1"/>
    <row r="48" spans="1:38" hidden="1"/>
    <row r="49" spans="1:1" hidden="1"/>
    <row r="50" spans="1:1" hidden="1"/>
    <row r="51" spans="1:1" hidden="1">
      <c r="A51" s="6"/>
    </row>
    <row r="52" spans="1:1" hidden="1">
      <c r="A52" s="6"/>
    </row>
    <row r="53" spans="1:1" hidden="1">
      <c r="A53" s="6"/>
    </row>
    <row r="54" spans="1:1" hidden="1">
      <c r="A54" s="6"/>
    </row>
    <row r="55" spans="1:1" hidden="1">
      <c r="A55" s="6"/>
    </row>
    <row r="56" spans="1:1" hidden="1">
      <c r="A56" s="6"/>
    </row>
    <row r="57" spans="1:1" hidden="1">
      <c r="A57" s="6"/>
    </row>
    <row r="58" spans="1:1" hidden="1">
      <c r="A58" s="6"/>
    </row>
    <row r="59" spans="1:1" hidden="1">
      <c r="A59" s="6"/>
    </row>
    <row r="60" spans="1:1" hidden="1">
      <c r="A60" s="6"/>
    </row>
    <row r="61" spans="1:1" hidden="1">
      <c r="A61" s="6"/>
    </row>
    <row r="62" spans="1:1" hidden="1">
      <c r="A62" s="6"/>
    </row>
    <row r="63" spans="1:1" hidden="1">
      <c r="A63" s="6"/>
    </row>
    <row r="64" spans="1:1" hidden="1">
      <c r="A64" s="6"/>
    </row>
    <row r="65" spans="1:1" hidden="1">
      <c r="A65" s="6"/>
    </row>
    <row r="66" spans="1:1" hidden="1">
      <c r="A66" s="6"/>
    </row>
    <row r="67" spans="1:1" hidden="1">
      <c r="A67" s="6"/>
    </row>
    <row r="68" spans="1:1" hidden="1">
      <c r="A68" s="6"/>
    </row>
    <row r="69" spans="1:1" hidden="1">
      <c r="A69" s="6"/>
    </row>
    <row r="70" spans="1:1" hidden="1">
      <c r="A70" s="6"/>
    </row>
    <row r="71" spans="1:1" hidden="1">
      <c r="A71" s="6"/>
    </row>
    <row r="72" spans="1:1" hidden="1">
      <c r="A72" s="6"/>
    </row>
    <row r="73" spans="1:1" hidden="1">
      <c r="A73" s="6"/>
    </row>
    <row r="74" spans="1:1" hidden="1">
      <c r="A74" s="6"/>
    </row>
    <row r="75" spans="1:1" hidden="1">
      <c r="A75" s="6"/>
    </row>
    <row r="76" spans="1:1" hidden="1">
      <c r="A76" s="6"/>
    </row>
    <row r="77" spans="1:1" hidden="1">
      <c r="A77" s="6"/>
    </row>
    <row r="78" spans="1:1" hidden="1">
      <c r="A78" s="6"/>
    </row>
    <row r="79" spans="1:1" hidden="1">
      <c r="A79" s="6"/>
    </row>
    <row r="80" spans="1:1" hidden="1">
      <c r="A80" s="6"/>
    </row>
    <row r="81" spans="1:1" hidden="1">
      <c r="A81" s="6"/>
    </row>
    <row r="82" spans="1:1" hidden="1">
      <c r="A82" s="6"/>
    </row>
    <row r="83" spans="1:1" hidden="1">
      <c r="A83" s="6"/>
    </row>
    <row r="84" spans="1:1" hidden="1">
      <c r="A84" s="6"/>
    </row>
    <row r="85" spans="1:1" hidden="1">
      <c r="A85" s="6"/>
    </row>
    <row r="86" spans="1:1" hidden="1">
      <c r="A86" s="6"/>
    </row>
    <row r="87" spans="1:1" hidden="1">
      <c r="A87" s="6"/>
    </row>
    <row r="88" spans="1:1" hidden="1">
      <c r="A88" s="6"/>
    </row>
    <row r="89" spans="1:1" hidden="1">
      <c r="A89" s="6"/>
    </row>
    <row r="90" spans="1:1" hidden="1">
      <c r="A90" s="6"/>
    </row>
    <row r="91" spans="1:1" hidden="1">
      <c r="A91" s="6"/>
    </row>
    <row r="92" spans="1:1" hidden="1">
      <c r="A92" s="6"/>
    </row>
    <row r="93" spans="1:1" hidden="1">
      <c r="A93" s="6"/>
    </row>
    <row r="94" spans="1:1" hidden="1">
      <c r="A94" s="6"/>
    </row>
    <row r="95" spans="1:1" hidden="1">
      <c r="A95" s="6"/>
    </row>
    <row r="96" spans="1:1" hidden="1">
      <c r="A96" s="6"/>
    </row>
    <row r="97" spans="1:1" hidden="1">
      <c r="A97" s="6"/>
    </row>
    <row r="98" spans="1:1" hidden="1">
      <c r="A98" s="6"/>
    </row>
    <row r="99" spans="1:1" hidden="1">
      <c r="A99" s="6"/>
    </row>
    <row r="100" spans="1:1" hidden="1">
      <c r="A100" s="6"/>
    </row>
    <row r="101" spans="1:1" hidden="1">
      <c r="A101" s="6"/>
    </row>
    <row r="102" spans="1:1" hidden="1">
      <c r="A102" s="6"/>
    </row>
    <row r="103" spans="1:1" hidden="1">
      <c r="A103" s="6"/>
    </row>
    <row r="104" spans="1:1" hidden="1">
      <c r="A104" s="6"/>
    </row>
    <row r="105" spans="1:1" hidden="1">
      <c r="A105" s="6"/>
    </row>
    <row r="106" spans="1:1" hidden="1">
      <c r="A106" s="6"/>
    </row>
    <row r="107" spans="1:1" hidden="1">
      <c r="A107" s="6"/>
    </row>
    <row r="108" spans="1:1" hidden="1">
      <c r="A108" s="6"/>
    </row>
    <row r="109" spans="1:1" hidden="1">
      <c r="A109" s="6"/>
    </row>
    <row r="110" spans="1:1" hidden="1">
      <c r="A110" s="6"/>
    </row>
    <row r="111" spans="1:1" hidden="1">
      <c r="A111" s="6"/>
    </row>
    <row r="112" spans="1:1" hidden="1">
      <c r="A112" s="6"/>
    </row>
    <row r="113" spans="1:1" hidden="1">
      <c r="A113" s="6"/>
    </row>
    <row r="114" spans="1:1" hidden="1">
      <c r="A114" s="6"/>
    </row>
    <row r="115" spans="1:1" hidden="1">
      <c r="A115" s="6"/>
    </row>
    <row r="116" spans="1:1" hidden="1">
      <c r="A116" s="6"/>
    </row>
    <row r="117" spans="1:1" hidden="1">
      <c r="A117" s="6"/>
    </row>
    <row r="118" spans="1:1" hidden="1">
      <c r="A118" s="6"/>
    </row>
    <row r="119" spans="1:1" hidden="1">
      <c r="A119" s="6"/>
    </row>
    <row r="120" spans="1:1" hidden="1">
      <c r="A120" s="6"/>
    </row>
    <row r="121" spans="1:1" hidden="1">
      <c r="A121" s="6"/>
    </row>
    <row r="122" spans="1:1" hidden="1">
      <c r="A122" s="6"/>
    </row>
    <row r="123" spans="1:1" hidden="1">
      <c r="A123" s="6"/>
    </row>
    <row r="124" spans="1:1" hidden="1">
      <c r="A124" s="6"/>
    </row>
    <row r="125" spans="1:1" hidden="1">
      <c r="A125" s="6"/>
    </row>
    <row r="126" spans="1:1" hidden="1">
      <c r="A126" s="6"/>
    </row>
    <row r="127" spans="1:1" hidden="1">
      <c r="A127" s="6"/>
    </row>
    <row r="128" spans="1:1" hidden="1">
      <c r="A128" s="6"/>
    </row>
    <row r="129" spans="1:1" hidden="1">
      <c r="A129" s="6"/>
    </row>
    <row r="130" spans="1:1" hidden="1">
      <c r="A130" s="6"/>
    </row>
    <row r="131" spans="1:1" hidden="1">
      <c r="A131" s="6"/>
    </row>
    <row r="132" spans="1:1" hidden="1">
      <c r="A132" s="6"/>
    </row>
    <row r="133" spans="1:1" hidden="1">
      <c r="A133" s="6"/>
    </row>
    <row r="134" spans="1:1" hidden="1">
      <c r="A134" s="6"/>
    </row>
    <row r="135" spans="1:1" hidden="1">
      <c r="A135" s="6"/>
    </row>
    <row r="136" spans="1:1" hidden="1">
      <c r="A136" s="6"/>
    </row>
    <row r="137" spans="1:1" hidden="1">
      <c r="A137" s="6"/>
    </row>
    <row r="138" spans="1:1" hidden="1">
      <c r="A138" s="6"/>
    </row>
    <row r="139" spans="1:1" hidden="1">
      <c r="A139" s="6"/>
    </row>
    <row r="140" spans="1:1" hidden="1">
      <c r="A140" s="6"/>
    </row>
    <row r="141" spans="1:1" hidden="1">
      <c r="A141" s="6"/>
    </row>
    <row r="142" spans="1:1" hidden="1">
      <c r="A142" s="6"/>
    </row>
    <row r="143" spans="1:1" hidden="1">
      <c r="A143" s="6"/>
    </row>
    <row r="144" spans="1:1" hidden="1">
      <c r="A144" s="6"/>
    </row>
    <row r="145" spans="1:1" hidden="1">
      <c r="A145" s="6"/>
    </row>
    <row r="146" spans="1:1" hidden="1">
      <c r="A146" s="6"/>
    </row>
    <row r="147" spans="1:1" hidden="1">
      <c r="A147" s="6"/>
    </row>
    <row r="148" spans="1:1" hidden="1">
      <c r="A148" s="6"/>
    </row>
    <row r="149" spans="1:1" hidden="1">
      <c r="A149" s="6"/>
    </row>
    <row r="150" spans="1:1" hidden="1">
      <c r="A150" s="6"/>
    </row>
    <row r="151" spans="1:1" hidden="1">
      <c r="A151" s="6"/>
    </row>
    <row r="152" spans="1:1" hidden="1">
      <c r="A152" s="6"/>
    </row>
    <row r="153" spans="1:1" hidden="1">
      <c r="A153" s="6"/>
    </row>
    <row r="154" spans="1:1" hidden="1">
      <c r="A154" s="6"/>
    </row>
    <row r="155" spans="1:1" hidden="1">
      <c r="A155" s="6"/>
    </row>
    <row r="156" spans="1:1" hidden="1">
      <c r="A156" s="6"/>
    </row>
    <row r="157" spans="1:1" hidden="1">
      <c r="A157" s="6"/>
    </row>
    <row r="158" spans="1:1" hidden="1">
      <c r="A158" s="6"/>
    </row>
    <row r="159" spans="1:1" hidden="1">
      <c r="A159" s="6"/>
    </row>
    <row r="160" spans="1:1" hidden="1">
      <c r="A160" s="6"/>
    </row>
    <row r="161" spans="1:1" hidden="1">
      <c r="A161" s="6"/>
    </row>
    <row r="162" spans="1:1" hidden="1">
      <c r="A162" s="6"/>
    </row>
    <row r="163" spans="1:1" hidden="1">
      <c r="A163" s="6"/>
    </row>
    <row r="164" spans="1:1" hidden="1">
      <c r="A164" s="6"/>
    </row>
    <row r="165" spans="1:1" hidden="1">
      <c r="A165" s="6"/>
    </row>
    <row r="166" spans="1:1" hidden="1">
      <c r="A166" s="6"/>
    </row>
    <row r="167" spans="1:1" hidden="1">
      <c r="A167" s="6"/>
    </row>
    <row r="168" spans="1:1" hidden="1">
      <c r="A168" s="6"/>
    </row>
    <row r="169" spans="1:1" hidden="1">
      <c r="A169" s="6"/>
    </row>
    <row r="170" spans="1:1" hidden="1">
      <c r="A170" s="6"/>
    </row>
    <row r="171" spans="1:1" hidden="1">
      <c r="A171" s="6"/>
    </row>
    <row r="172" spans="1:1" hidden="1">
      <c r="A172" s="6"/>
    </row>
    <row r="173" spans="1:1" hidden="1">
      <c r="A173" s="6"/>
    </row>
    <row r="174" spans="1:1" hidden="1">
      <c r="A174" s="6"/>
    </row>
    <row r="175" spans="1:1" hidden="1">
      <c r="A175" s="6"/>
    </row>
    <row r="176" spans="1:1" hidden="1">
      <c r="A176" s="6"/>
    </row>
    <row r="177" spans="1:1" hidden="1">
      <c r="A177" s="6"/>
    </row>
    <row r="178" spans="1:1" hidden="1">
      <c r="A178" s="6"/>
    </row>
    <row r="179" spans="1:1" hidden="1">
      <c r="A179" s="6"/>
    </row>
    <row r="180" spans="1:1" hidden="1">
      <c r="A180" s="6"/>
    </row>
    <row r="181" spans="1:1" hidden="1">
      <c r="A181" s="6"/>
    </row>
    <row r="182" spans="1:1" hidden="1">
      <c r="A182" s="6"/>
    </row>
    <row r="183" spans="1:1" hidden="1">
      <c r="A183" s="6"/>
    </row>
    <row r="184" spans="1:1" hidden="1">
      <c r="A184" s="6"/>
    </row>
    <row r="185" spans="1:1" hidden="1">
      <c r="A185" s="6"/>
    </row>
    <row r="186" spans="1:1" hidden="1">
      <c r="A186" s="6"/>
    </row>
    <row r="187" spans="1:1" hidden="1">
      <c r="A187" s="6"/>
    </row>
    <row r="188" spans="1:1" hidden="1">
      <c r="A188" s="6"/>
    </row>
    <row r="189" spans="1:1" hidden="1">
      <c r="A189" s="6"/>
    </row>
    <row r="190" spans="1:1" hidden="1">
      <c r="A190" s="6"/>
    </row>
    <row r="191" spans="1:1" hidden="1">
      <c r="A191" s="6"/>
    </row>
    <row r="192" spans="1:1" hidden="1">
      <c r="A192" s="6"/>
    </row>
    <row r="193" spans="1:1" hidden="1">
      <c r="A193" s="6"/>
    </row>
    <row r="194" spans="1:1" hidden="1">
      <c r="A194" s="6"/>
    </row>
    <row r="195" spans="1:1" hidden="1">
      <c r="A195" s="6"/>
    </row>
    <row r="196" spans="1:1" hidden="1">
      <c r="A196" s="6"/>
    </row>
    <row r="197" spans="1:1" hidden="1">
      <c r="A197" s="6"/>
    </row>
    <row r="198" spans="1:1" hidden="1">
      <c r="A198" s="6"/>
    </row>
    <row r="199" spans="1:1" hidden="1">
      <c r="A199" s="6"/>
    </row>
    <row r="200" spans="1:1" hidden="1">
      <c r="A200" s="6"/>
    </row>
    <row r="201" spans="1:1" hidden="1">
      <c r="A201" s="6"/>
    </row>
    <row r="202" spans="1:1" hidden="1">
      <c r="A202" s="6"/>
    </row>
    <row r="203" spans="1:1" hidden="1">
      <c r="A203" s="6"/>
    </row>
    <row r="204" spans="1:1" hidden="1">
      <c r="A204" s="6"/>
    </row>
    <row r="205" spans="1:1" hidden="1">
      <c r="A205" s="6"/>
    </row>
    <row r="206" spans="1:1" hidden="1">
      <c r="A206" s="6"/>
    </row>
    <row r="207" spans="1:1" hidden="1">
      <c r="A207" s="6"/>
    </row>
    <row r="208" spans="1:1" hidden="1">
      <c r="A208" s="6"/>
    </row>
    <row r="209" spans="1:1" hidden="1">
      <c r="A209" s="6"/>
    </row>
    <row r="210" spans="1:1" hidden="1">
      <c r="A210" s="6"/>
    </row>
    <row r="211" spans="1:1" hidden="1">
      <c r="A211" s="6"/>
    </row>
    <row r="212" spans="1:1" hidden="1">
      <c r="A212" s="6"/>
    </row>
    <row r="213" spans="1:1" hidden="1">
      <c r="A213" s="6"/>
    </row>
    <row r="214" spans="1:1" hidden="1">
      <c r="A214" s="6"/>
    </row>
    <row r="215" spans="1:1" hidden="1">
      <c r="A215" s="6"/>
    </row>
    <row r="216" spans="1:1" hidden="1">
      <c r="A216" s="6"/>
    </row>
    <row r="217" spans="1:1" hidden="1">
      <c r="A217" s="6"/>
    </row>
    <row r="218" spans="1:1" hidden="1">
      <c r="A218" s="6"/>
    </row>
    <row r="219" spans="1:1" hidden="1">
      <c r="A219" s="6"/>
    </row>
    <row r="220" spans="1:1" hidden="1">
      <c r="A220" s="6"/>
    </row>
    <row r="221" spans="1:1" hidden="1">
      <c r="A221" s="6"/>
    </row>
    <row r="222" spans="1:1" hidden="1">
      <c r="A222" s="6"/>
    </row>
    <row r="223" spans="1:1" hidden="1">
      <c r="A223" s="6"/>
    </row>
    <row r="224" spans="1:1" hidden="1">
      <c r="A224" s="6"/>
    </row>
    <row r="225" spans="1:1" hidden="1">
      <c r="A225" s="6"/>
    </row>
    <row r="226" spans="1:1" hidden="1">
      <c r="A226" s="6"/>
    </row>
    <row r="227" spans="1:1" hidden="1">
      <c r="A227" s="6"/>
    </row>
    <row r="228" spans="1:1" hidden="1">
      <c r="A228" s="6"/>
    </row>
    <row r="229" spans="1:1" hidden="1">
      <c r="A229" s="6"/>
    </row>
    <row r="230" spans="1:1" hidden="1">
      <c r="A230" s="6"/>
    </row>
    <row r="231" spans="1:1" hidden="1">
      <c r="A231" s="6"/>
    </row>
    <row r="232" spans="1:1" hidden="1">
      <c r="A232" s="6"/>
    </row>
    <row r="233" spans="1:1" hidden="1">
      <c r="A233" s="6"/>
    </row>
    <row r="234" spans="1:1" hidden="1">
      <c r="A234" s="6"/>
    </row>
    <row r="235" spans="1:1" hidden="1">
      <c r="A235" s="6"/>
    </row>
    <row r="236" spans="1:1" hidden="1">
      <c r="A236" s="6"/>
    </row>
    <row r="237" spans="1:1" hidden="1">
      <c r="A237" s="6"/>
    </row>
    <row r="238" spans="1:1" hidden="1">
      <c r="A238" s="6"/>
    </row>
    <row r="239" spans="1:1" hidden="1">
      <c r="A239" s="6"/>
    </row>
    <row r="240" spans="1:1" hidden="1">
      <c r="A240" s="6"/>
    </row>
    <row r="241" spans="1:1" hidden="1">
      <c r="A241" s="6"/>
    </row>
    <row r="242" spans="1:1" hidden="1">
      <c r="A242" s="6"/>
    </row>
    <row r="243" spans="1:1" hidden="1">
      <c r="A243" s="6"/>
    </row>
    <row r="244" spans="1:1" hidden="1">
      <c r="A244" s="6"/>
    </row>
    <row r="245" spans="1:1" hidden="1">
      <c r="A245" s="6"/>
    </row>
    <row r="246" spans="1:1" hidden="1">
      <c r="A246" s="6"/>
    </row>
    <row r="247" spans="1:1" hidden="1">
      <c r="A247" s="6"/>
    </row>
    <row r="248" spans="1:1" hidden="1">
      <c r="A248" s="6"/>
    </row>
    <row r="249" spans="1:1" hidden="1">
      <c r="A249" s="6"/>
    </row>
    <row r="250" spans="1:1" hidden="1">
      <c r="A250" s="6"/>
    </row>
    <row r="251" spans="1:1" hidden="1">
      <c r="A251" s="6"/>
    </row>
    <row r="252" spans="1:1" hidden="1">
      <c r="A252" s="6"/>
    </row>
    <row r="253" spans="1:1" hidden="1">
      <c r="A253" s="6"/>
    </row>
    <row r="254" spans="1:1" hidden="1">
      <c r="A254" s="6"/>
    </row>
    <row r="255" spans="1:1" hidden="1">
      <c r="A255" s="6"/>
    </row>
    <row r="256" spans="1:1" hidden="1">
      <c r="A256" s="6"/>
    </row>
    <row r="257" spans="1:1" hidden="1">
      <c r="A257" s="6"/>
    </row>
    <row r="258" spans="1:1" hidden="1">
      <c r="A258" s="6"/>
    </row>
    <row r="259" spans="1:1" hidden="1">
      <c r="A259" s="6"/>
    </row>
    <row r="260" spans="1:1" hidden="1">
      <c r="A260" s="6"/>
    </row>
    <row r="261" spans="1:1" hidden="1">
      <c r="A261" s="6"/>
    </row>
    <row r="262" spans="1:1" hidden="1">
      <c r="A262" s="6"/>
    </row>
    <row r="263" spans="1:1" hidden="1">
      <c r="A263" s="6"/>
    </row>
    <row r="264" spans="1:1" hidden="1">
      <c r="A264" s="6"/>
    </row>
    <row r="265" spans="1:1" hidden="1">
      <c r="A265" s="6"/>
    </row>
    <row r="266" spans="1:1" hidden="1">
      <c r="A266" s="6"/>
    </row>
    <row r="267" spans="1:1" hidden="1">
      <c r="A267" s="6"/>
    </row>
    <row r="268" spans="1:1" hidden="1">
      <c r="A268" s="6"/>
    </row>
    <row r="269" spans="1:1" hidden="1">
      <c r="A269" s="6"/>
    </row>
    <row r="270" spans="1:1" hidden="1">
      <c r="A270" s="6"/>
    </row>
    <row r="271" spans="1:1" hidden="1">
      <c r="A271" s="6"/>
    </row>
    <row r="272" spans="1:1" hidden="1">
      <c r="A272" s="6"/>
    </row>
    <row r="273" spans="1:1" hidden="1">
      <c r="A273" s="6"/>
    </row>
    <row r="274" spans="1:1" hidden="1">
      <c r="A274" s="6"/>
    </row>
    <row r="275" spans="1:1" hidden="1">
      <c r="A275" s="6"/>
    </row>
    <row r="276" spans="1:1" hidden="1">
      <c r="A276" s="6"/>
    </row>
    <row r="277" spans="1:1" hidden="1">
      <c r="A277" s="6"/>
    </row>
    <row r="278" spans="1:1" hidden="1">
      <c r="A278" s="6"/>
    </row>
    <row r="279" spans="1:1" hidden="1">
      <c r="A279" s="6"/>
    </row>
    <row r="280" spans="1:1" hidden="1">
      <c r="A280" s="6"/>
    </row>
    <row r="281" spans="1:1" hidden="1">
      <c r="A281" s="6"/>
    </row>
    <row r="282" spans="1:1" hidden="1">
      <c r="A282" s="6"/>
    </row>
    <row r="283" spans="1:1" hidden="1">
      <c r="A283" s="6"/>
    </row>
    <row r="284" spans="1:1" hidden="1">
      <c r="A284" s="6"/>
    </row>
    <row r="285" spans="1:1" hidden="1">
      <c r="A285" s="6"/>
    </row>
    <row r="286" spans="1:1" hidden="1">
      <c r="A286" s="6"/>
    </row>
    <row r="287" spans="1:1" hidden="1">
      <c r="A287" s="6"/>
    </row>
    <row r="288" spans="1:1" hidden="1">
      <c r="A288" s="6"/>
    </row>
    <row r="289" spans="1:1" hidden="1">
      <c r="A289" s="6"/>
    </row>
    <row r="290" spans="1:1" hidden="1">
      <c r="A290" s="6"/>
    </row>
    <row r="291" spans="1:1" hidden="1">
      <c r="A291" s="6"/>
    </row>
    <row r="292" spans="1:1" hidden="1">
      <c r="A292" s="6"/>
    </row>
    <row r="293" spans="1:1" hidden="1">
      <c r="A293" s="6"/>
    </row>
    <row r="294" spans="1:1" hidden="1">
      <c r="A294" s="6"/>
    </row>
    <row r="295" spans="1:1" hidden="1">
      <c r="A295" s="6"/>
    </row>
    <row r="296" spans="1:1" hidden="1">
      <c r="A296" s="6"/>
    </row>
    <row r="297" spans="1:1" hidden="1">
      <c r="A297" s="6"/>
    </row>
    <row r="298" spans="1:1" hidden="1">
      <c r="A298" s="6"/>
    </row>
    <row r="299" spans="1:1" hidden="1">
      <c r="A299" s="6"/>
    </row>
    <row r="300" spans="1:1" hidden="1">
      <c r="A300" s="6"/>
    </row>
    <row r="301" spans="1:1" hidden="1">
      <c r="A301" s="6"/>
    </row>
    <row r="302" spans="1:1" hidden="1">
      <c r="A302" s="6"/>
    </row>
    <row r="303" spans="1:1" hidden="1">
      <c r="A303" s="6"/>
    </row>
    <row r="304" spans="1:1" hidden="1">
      <c r="A304" s="6"/>
    </row>
    <row r="305" spans="1:1" hidden="1">
      <c r="A305" s="6"/>
    </row>
    <row r="306" spans="1:1" hidden="1">
      <c r="A306" s="6"/>
    </row>
    <row r="307" spans="1:1" hidden="1">
      <c r="A307" s="6"/>
    </row>
    <row r="308" spans="1:1" hidden="1">
      <c r="A308" s="6"/>
    </row>
    <row r="309" spans="1:1" hidden="1">
      <c r="A309" s="6"/>
    </row>
    <row r="310" spans="1:1" hidden="1">
      <c r="A310" s="6"/>
    </row>
    <row r="311" spans="1:1" hidden="1">
      <c r="A311" s="6"/>
    </row>
    <row r="312" spans="1:1" hidden="1">
      <c r="A312" s="6"/>
    </row>
    <row r="313" spans="1:1" hidden="1">
      <c r="A313" s="6"/>
    </row>
    <row r="314" spans="1:1" hidden="1">
      <c r="A314" s="6"/>
    </row>
    <row r="315" spans="1:1" hidden="1">
      <c r="A315" s="6"/>
    </row>
    <row r="316" spans="1:1" hidden="1">
      <c r="A316" s="6"/>
    </row>
    <row r="317" spans="1:1" hidden="1">
      <c r="A317" s="6"/>
    </row>
    <row r="318" spans="1:1" hidden="1">
      <c r="A318" s="6"/>
    </row>
    <row r="319" spans="1:1" hidden="1">
      <c r="A319" s="6"/>
    </row>
    <row r="320" spans="1:1" hidden="1">
      <c r="A320" s="6"/>
    </row>
    <row r="321" spans="1:1" hidden="1">
      <c r="A321" s="6"/>
    </row>
    <row r="322" spans="1:1" hidden="1">
      <c r="A322" s="6"/>
    </row>
    <row r="323" spans="1:1" hidden="1">
      <c r="A323" s="6"/>
    </row>
    <row r="324" spans="1:1" hidden="1">
      <c r="A324" s="6"/>
    </row>
    <row r="325" spans="1:1" hidden="1">
      <c r="A325" s="6"/>
    </row>
    <row r="326" spans="1:1" hidden="1">
      <c r="A326" s="6"/>
    </row>
    <row r="327" spans="1:1" hidden="1">
      <c r="A327" s="6"/>
    </row>
    <row r="328" spans="1:1" hidden="1">
      <c r="A328" s="6"/>
    </row>
    <row r="329" spans="1:1" hidden="1">
      <c r="A329" s="6"/>
    </row>
    <row r="330" spans="1:1" hidden="1">
      <c r="A330" s="6"/>
    </row>
    <row r="331" spans="1:1" hidden="1">
      <c r="A331" s="6"/>
    </row>
    <row r="332" spans="1:1" hidden="1">
      <c r="A332" s="6"/>
    </row>
    <row r="333" spans="1:1" hidden="1">
      <c r="A333" s="6"/>
    </row>
    <row r="334" spans="1:1" hidden="1">
      <c r="A334" s="6"/>
    </row>
    <row r="335" spans="1:1" hidden="1">
      <c r="A335" s="6"/>
    </row>
    <row r="336" spans="1:1" hidden="1">
      <c r="A336" s="6"/>
    </row>
    <row r="337" spans="1:1" hidden="1">
      <c r="A337" s="6"/>
    </row>
    <row r="338" spans="1:1" hidden="1">
      <c r="A338" s="6"/>
    </row>
    <row r="339" spans="1:1" hidden="1">
      <c r="A339" s="6"/>
    </row>
    <row r="340" spans="1:1" hidden="1">
      <c r="A340" s="6"/>
    </row>
    <row r="341" spans="1:1" hidden="1">
      <c r="A341" s="6"/>
    </row>
    <row r="342" spans="1:1" hidden="1">
      <c r="A342" s="6"/>
    </row>
    <row r="343" spans="1:1" hidden="1">
      <c r="A343" s="6"/>
    </row>
    <row r="344" spans="1:1" hidden="1">
      <c r="A344" s="6"/>
    </row>
    <row r="345" spans="1:1" hidden="1">
      <c r="A345" s="6"/>
    </row>
    <row r="346" spans="1:1" hidden="1">
      <c r="A346" s="6"/>
    </row>
    <row r="347" spans="1:1" hidden="1">
      <c r="A347" s="6"/>
    </row>
    <row r="348" spans="1:1" hidden="1">
      <c r="A348" s="6"/>
    </row>
    <row r="349" spans="1:1" hidden="1">
      <c r="A349" s="6"/>
    </row>
    <row r="350" spans="1:1" hidden="1">
      <c r="A350" s="6"/>
    </row>
    <row r="351" spans="1:1" hidden="1">
      <c r="A351" s="6"/>
    </row>
    <row r="352" spans="1:1" hidden="1">
      <c r="A352" s="6"/>
    </row>
    <row r="353" spans="1:1" hidden="1">
      <c r="A353" s="6"/>
    </row>
    <row r="354" spans="1:1" hidden="1">
      <c r="A354" s="6"/>
    </row>
    <row r="355" spans="1:1" hidden="1">
      <c r="A355" s="6"/>
    </row>
    <row r="356" spans="1:1" hidden="1">
      <c r="A356" s="6"/>
    </row>
    <row r="357" spans="1:1" hidden="1">
      <c r="A357" s="6"/>
    </row>
    <row r="358" spans="1:1" hidden="1">
      <c r="A358" s="6"/>
    </row>
    <row r="359" spans="1:1" hidden="1">
      <c r="A359" s="6"/>
    </row>
    <row r="360" spans="1:1" hidden="1">
      <c r="A360" s="6"/>
    </row>
    <row r="361" spans="1:1" hidden="1">
      <c r="A361" s="6"/>
    </row>
    <row r="362" spans="1:1" hidden="1">
      <c r="A362" s="6"/>
    </row>
    <row r="363" spans="1:1" hidden="1">
      <c r="A363" s="6"/>
    </row>
    <row r="364" spans="1:1" hidden="1">
      <c r="A364" s="6"/>
    </row>
    <row r="365" spans="1:1" hidden="1">
      <c r="A365" s="6"/>
    </row>
    <row r="366" spans="1:1" hidden="1">
      <c r="A366" s="6"/>
    </row>
    <row r="367" spans="1:1" hidden="1">
      <c r="A367" s="6"/>
    </row>
    <row r="368" spans="1:1" hidden="1">
      <c r="A368" s="6"/>
    </row>
    <row r="369" spans="1:1" hidden="1">
      <c r="A369" s="6"/>
    </row>
    <row r="370" spans="1:1" hidden="1">
      <c r="A370" s="6"/>
    </row>
    <row r="371" spans="1:1" hidden="1">
      <c r="A371" s="6"/>
    </row>
    <row r="372" spans="1:1" hidden="1">
      <c r="A372" s="6"/>
    </row>
    <row r="373" spans="1:1" hidden="1">
      <c r="A373" s="6"/>
    </row>
    <row r="374" spans="1:1" hidden="1">
      <c r="A374" s="6"/>
    </row>
    <row r="375" spans="1:1" hidden="1">
      <c r="A375" s="6"/>
    </row>
    <row r="376" spans="1:1" hidden="1">
      <c r="A376" s="6"/>
    </row>
    <row r="377" spans="1:1" hidden="1">
      <c r="A377" s="6"/>
    </row>
    <row r="378" spans="1:1" hidden="1">
      <c r="A378" s="6"/>
    </row>
    <row r="379" spans="1:1" hidden="1">
      <c r="A379" s="6"/>
    </row>
    <row r="380" spans="1:1" hidden="1">
      <c r="A380" s="6"/>
    </row>
    <row r="381" spans="1:1" hidden="1">
      <c r="A381" s="6"/>
    </row>
    <row r="382" spans="1:1" hidden="1">
      <c r="A382" s="6"/>
    </row>
    <row r="383" spans="1:1" hidden="1">
      <c r="A383" s="6"/>
    </row>
    <row r="384" spans="1:1" hidden="1">
      <c r="A384" s="6"/>
    </row>
    <row r="385" spans="1:1" hidden="1">
      <c r="A385" s="6"/>
    </row>
    <row r="386" spans="1:1" hidden="1">
      <c r="A386" s="6"/>
    </row>
    <row r="387" spans="1:1" hidden="1">
      <c r="A387" s="6"/>
    </row>
    <row r="388" spans="1:1" hidden="1">
      <c r="A388" s="6"/>
    </row>
    <row r="389" spans="1:1" hidden="1">
      <c r="A389" s="6"/>
    </row>
    <row r="390" spans="1:1" hidden="1">
      <c r="A390" s="6"/>
    </row>
    <row r="391" spans="1:1" hidden="1">
      <c r="A391" s="6"/>
    </row>
    <row r="392" spans="1:1" hidden="1">
      <c r="A392" s="6"/>
    </row>
    <row r="393" spans="1:1" hidden="1">
      <c r="A393" s="6"/>
    </row>
    <row r="394" spans="1:1" hidden="1">
      <c r="A394" s="6"/>
    </row>
    <row r="395" spans="1:1" hidden="1">
      <c r="A395" s="6"/>
    </row>
    <row r="396" spans="1:1" hidden="1">
      <c r="A396" s="6"/>
    </row>
    <row r="397" spans="1:1" hidden="1">
      <c r="A397" s="6"/>
    </row>
    <row r="398" spans="1:1" hidden="1">
      <c r="A398" s="6"/>
    </row>
    <row r="399" spans="1:1" hidden="1">
      <c r="A399" s="6"/>
    </row>
    <row r="400" spans="1:1" hidden="1">
      <c r="A400" s="6"/>
    </row>
    <row r="401" spans="1:1" hidden="1">
      <c r="A401" s="6"/>
    </row>
    <row r="402" spans="1:1" hidden="1">
      <c r="A402" s="6"/>
    </row>
    <row r="403" spans="1:1" hidden="1">
      <c r="A403" s="6"/>
    </row>
    <row r="404" spans="1:1" hidden="1">
      <c r="A404" s="6"/>
    </row>
    <row r="405" spans="1:1" hidden="1">
      <c r="A405" s="6"/>
    </row>
    <row r="406" spans="1:1" hidden="1">
      <c r="A406" s="6"/>
    </row>
    <row r="407" spans="1:1" hidden="1">
      <c r="A407" s="6"/>
    </row>
    <row r="408" spans="1:1" hidden="1">
      <c r="A408" s="6"/>
    </row>
    <row r="409" spans="1:1" hidden="1">
      <c r="A409" s="6"/>
    </row>
    <row r="410" spans="1:1" hidden="1">
      <c r="A410" s="6"/>
    </row>
    <row r="411" spans="1:1" hidden="1">
      <c r="A411" s="6"/>
    </row>
    <row r="412" spans="1:1" hidden="1">
      <c r="A412" s="6"/>
    </row>
    <row r="413" spans="1:1" hidden="1">
      <c r="A413" s="6"/>
    </row>
    <row r="414" spans="1:1" hidden="1">
      <c r="A414" s="6"/>
    </row>
    <row r="415" spans="1:1" hidden="1">
      <c r="A415" s="6"/>
    </row>
    <row r="416" spans="1:1" hidden="1">
      <c r="A416" s="6"/>
    </row>
    <row r="417" spans="1:1" hidden="1">
      <c r="A417" s="6"/>
    </row>
    <row r="418" spans="1:1" hidden="1">
      <c r="A418" s="6"/>
    </row>
    <row r="419" spans="1:1" hidden="1">
      <c r="A419" s="6"/>
    </row>
    <row r="420" spans="1:1" hidden="1">
      <c r="A420" s="6"/>
    </row>
    <row r="421" spans="1:1" hidden="1">
      <c r="A421" s="6"/>
    </row>
    <row r="422" spans="1:1" hidden="1">
      <c r="A422" s="6"/>
    </row>
    <row r="423" spans="1:1" hidden="1">
      <c r="A423" s="6"/>
    </row>
    <row r="424" spans="1:1" hidden="1">
      <c r="A424" s="6"/>
    </row>
    <row r="425" spans="1:1" hidden="1">
      <c r="A425" s="6"/>
    </row>
    <row r="426" spans="1:1" hidden="1">
      <c r="A426" s="6"/>
    </row>
    <row r="427" spans="1:1" hidden="1">
      <c r="A427" s="6"/>
    </row>
    <row r="428" spans="1:1" hidden="1">
      <c r="A428" s="6"/>
    </row>
    <row r="429" spans="1:1" hidden="1">
      <c r="A429" s="6"/>
    </row>
    <row r="430" spans="1:1" hidden="1">
      <c r="A430" s="6"/>
    </row>
    <row r="431" spans="1:1" hidden="1">
      <c r="A431" s="6"/>
    </row>
    <row r="432" spans="1:1" hidden="1">
      <c r="A432" s="6"/>
    </row>
    <row r="433" spans="1:1" hidden="1">
      <c r="A433" s="6"/>
    </row>
    <row r="434" spans="1:1" hidden="1">
      <c r="A434" s="6"/>
    </row>
    <row r="435" spans="1:1" hidden="1">
      <c r="A435" s="6"/>
    </row>
    <row r="436" spans="1:1" hidden="1">
      <c r="A436" s="6"/>
    </row>
    <row r="437" spans="1:1" hidden="1">
      <c r="A437" s="6"/>
    </row>
    <row r="438" spans="1:1" hidden="1">
      <c r="A438" s="6"/>
    </row>
    <row r="439" spans="1:1" hidden="1">
      <c r="A439" s="6"/>
    </row>
    <row r="440" spans="1:1" hidden="1">
      <c r="A440" s="6"/>
    </row>
    <row r="441" spans="1:1" hidden="1">
      <c r="A441" s="6"/>
    </row>
    <row r="442" spans="1:1" hidden="1">
      <c r="A442" s="6"/>
    </row>
    <row r="443" spans="1:1" hidden="1">
      <c r="A443" s="6"/>
    </row>
    <row r="444" spans="1:1" hidden="1">
      <c r="A444" s="6"/>
    </row>
    <row r="445" spans="1:1" hidden="1">
      <c r="A445" s="6"/>
    </row>
    <row r="446" spans="1:1" hidden="1">
      <c r="A446" s="6"/>
    </row>
    <row r="447" spans="1:1" hidden="1">
      <c r="A447" s="6"/>
    </row>
    <row r="448" spans="1:1" hidden="1">
      <c r="A448" s="6"/>
    </row>
    <row r="449" spans="1:1" hidden="1">
      <c r="A449" s="6"/>
    </row>
    <row r="450" spans="1:1" hidden="1">
      <c r="A450" s="6"/>
    </row>
    <row r="451" spans="1:1" hidden="1">
      <c r="A451" s="6"/>
    </row>
    <row r="452" spans="1:1" hidden="1">
      <c r="A452" s="6"/>
    </row>
    <row r="453" spans="1:1" hidden="1">
      <c r="A453" s="6"/>
    </row>
    <row r="454" spans="1:1" hidden="1">
      <c r="A454" s="6"/>
    </row>
    <row r="455" spans="1:1" hidden="1">
      <c r="A455" s="6"/>
    </row>
    <row r="456" spans="1:1" hidden="1">
      <c r="A456" s="6"/>
    </row>
    <row r="457" spans="1:1" hidden="1">
      <c r="A457" s="6"/>
    </row>
    <row r="458" spans="1:1" hidden="1">
      <c r="A458" s="6"/>
    </row>
    <row r="459" spans="1:1" hidden="1">
      <c r="A459" s="6"/>
    </row>
    <row r="460" spans="1:1" hidden="1">
      <c r="A460" s="6"/>
    </row>
    <row r="461" spans="1:1" hidden="1">
      <c r="A461" s="6"/>
    </row>
    <row r="462" spans="1:1" hidden="1">
      <c r="A462" s="6"/>
    </row>
    <row r="463" spans="1:1" hidden="1">
      <c r="A463" s="6"/>
    </row>
    <row r="464" spans="1:1" hidden="1">
      <c r="A464" s="6"/>
    </row>
    <row r="465" spans="1:1" hidden="1">
      <c r="A465" s="6"/>
    </row>
    <row r="466" spans="1:1" hidden="1">
      <c r="A466" s="6"/>
    </row>
    <row r="467" spans="1:1" hidden="1">
      <c r="A467" s="6"/>
    </row>
    <row r="468" spans="1:1" hidden="1">
      <c r="A468" s="6"/>
    </row>
    <row r="469" spans="1:1" hidden="1">
      <c r="A469" s="6"/>
    </row>
    <row r="470" spans="1:1" hidden="1">
      <c r="A470" s="6"/>
    </row>
    <row r="471" spans="1:1" hidden="1">
      <c r="A471" s="6"/>
    </row>
    <row r="472" spans="1:1" hidden="1">
      <c r="A472" s="6"/>
    </row>
    <row r="473" spans="1:1" hidden="1">
      <c r="A473" s="6"/>
    </row>
    <row r="474" spans="1:1" hidden="1">
      <c r="A474" s="6"/>
    </row>
    <row r="475" spans="1:1" hidden="1">
      <c r="A475" s="6"/>
    </row>
    <row r="476" spans="1:1" hidden="1">
      <c r="A476" s="6"/>
    </row>
    <row r="477" spans="1:1" hidden="1">
      <c r="A477" s="6"/>
    </row>
    <row r="478" spans="1:1" hidden="1">
      <c r="A478" s="6"/>
    </row>
    <row r="479" spans="1:1" hidden="1">
      <c r="A479" s="6"/>
    </row>
    <row r="480" spans="1:1" hidden="1">
      <c r="A480" s="6"/>
    </row>
    <row r="481" spans="1:1" hidden="1">
      <c r="A481" s="6"/>
    </row>
    <row r="482" spans="1:1" hidden="1">
      <c r="A482" s="6"/>
    </row>
    <row r="483" spans="1:1" hidden="1">
      <c r="A483" s="6"/>
    </row>
    <row r="484" spans="1:1" hidden="1">
      <c r="A484" s="6"/>
    </row>
    <row r="485" spans="1:1" hidden="1">
      <c r="A485" s="6"/>
    </row>
    <row r="486" spans="1:1" hidden="1">
      <c r="A486" s="6"/>
    </row>
    <row r="487" spans="1:1" hidden="1">
      <c r="A487" s="6"/>
    </row>
    <row r="488" spans="1:1" hidden="1">
      <c r="A488" s="6"/>
    </row>
    <row r="489" spans="1:1" hidden="1">
      <c r="A489" s="6"/>
    </row>
    <row r="490" spans="1:1" hidden="1">
      <c r="A490" s="6"/>
    </row>
    <row r="491" spans="1:1" hidden="1">
      <c r="A491" s="6"/>
    </row>
    <row r="492" spans="1:1" hidden="1">
      <c r="A492" s="6"/>
    </row>
    <row r="493" spans="1:1" hidden="1">
      <c r="A493" s="6"/>
    </row>
    <row r="494" spans="1:1" hidden="1">
      <c r="A494" s="6"/>
    </row>
    <row r="495" spans="1:1" hidden="1">
      <c r="A495" s="6"/>
    </row>
    <row r="496" spans="1:1" hidden="1">
      <c r="A496" s="6"/>
    </row>
    <row r="497" spans="1:1" hidden="1">
      <c r="A497" s="6"/>
    </row>
    <row r="498" spans="1:1" hidden="1">
      <c r="A498" s="6"/>
    </row>
    <row r="499" spans="1:1" hidden="1">
      <c r="A499" s="6"/>
    </row>
    <row r="500" spans="1:1" hidden="1">
      <c r="A500" s="6"/>
    </row>
    <row r="501" spans="1:1" hidden="1">
      <c r="A501" s="6"/>
    </row>
    <row r="502" spans="1:1" hidden="1">
      <c r="A502" s="6"/>
    </row>
    <row r="503" spans="1:1" hidden="1">
      <c r="A503" s="6"/>
    </row>
    <row r="504" spans="1:1" hidden="1">
      <c r="A504" s="6"/>
    </row>
    <row r="505" spans="1:1" hidden="1">
      <c r="A505" s="6"/>
    </row>
    <row r="506" spans="1:1" hidden="1">
      <c r="A506" s="6"/>
    </row>
    <row r="507" spans="1:1" hidden="1">
      <c r="A507" s="6"/>
    </row>
    <row r="508" spans="1:1" hidden="1">
      <c r="A508" s="6"/>
    </row>
    <row r="509" spans="1:1" hidden="1">
      <c r="A509" s="6"/>
    </row>
    <row r="510" spans="1:1" hidden="1">
      <c r="A510" s="6"/>
    </row>
    <row r="511" spans="1:1" hidden="1">
      <c r="A511" s="6"/>
    </row>
    <row r="512" spans="1:1" hidden="1">
      <c r="A512" s="6"/>
    </row>
    <row r="513" spans="1:1" hidden="1">
      <c r="A513" s="6"/>
    </row>
    <row r="514" spans="1:1" hidden="1">
      <c r="A514" s="6"/>
    </row>
    <row r="515" spans="1:1" hidden="1">
      <c r="A515" s="6"/>
    </row>
    <row r="516" spans="1:1" hidden="1">
      <c r="A516" s="6"/>
    </row>
    <row r="517" spans="1:1" hidden="1">
      <c r="A517" s="6"/>
    </row>
    <row r="518" spans="1:1" hidden="1">
      <c r="A518" s="6"/>
    </row>
    <row r="519" spans="1:1" hidden="1">
      <c r="A519" s="6"/>
    </row>
    <row r="520" spans="1:1" hidden="1">
      <c r="A520" s="6"/>
    </row>
    <row r="521" spans="1:1" hidden="1">
      <c r="A521" s="6"/>
    </row>
    <row r="522" spans="1:1" hidden="1">
      <c r="A522" s="6"/>
    </row>
    <row r="523" spans="1:1" hidden="1">
      <c r="A523" s="6"/>
    </row>
    <row r="524" spans="1:1" hidden="1">
      <c r="A524" s="6"/>
    </row>
    <row r="525" spans="1:1" hidden="1">
      <c r="A525" s="6"/>
    </row>
    <row r="526" spans="1:1" hidden="1">
      <c r="A526" s="6"/>
    </row>
    <row r="527" spans="1:1" hidden="1">
      <c r="A527" s="6"/>
    </row>
    <row r="528" spans="1:1" hidden="1">
      <c r="A528" s="6"/>
    </row>
    <row r="529" spans="1:1" hidden="1">
      <c r="A529" s="6"/>
    </row>
    <row r="530" spans="1:1" hidden="1">
      <c r="A530" s="6"/>
    </row>
    <row r="531" spans="1:1" hidden="1">
      <c r="A531" s="6"/>
    </row>
    <row r="532" spans="1:1" hidden="1">
      <c r="A532" s="6"/>
    </row>
    <row r="533" spans="1:1" hidden="1">
      <c r="A533" s="6"/>
    </row>
    <row r="534" spans="1:1" hidden="1">
      <c r="A534" s="6"/>
    </row>
    <row r="535" spans="1:1" hidden="1">
      <c r="A535" s="6"/>
    </row>
    <row r="536" spans="1:1" hidden="1">
      <c r="A536" s="6"/>
    </row>
    <row r="537" spans="1:1" hidden="1">
      <c r="A537" s="6"/>
    </row>
    <row r="538" spans="1:1" hidden="1">
      <c r="A538" s="6"/>
    </row>
    <row r="539" spans="1:1" hidden="1">
      <c r="A539" s="6"/>
    </row>
    <row r="540" spans="1:1" hidden="1">
      <c r="A540" s="6"/>
    </row>
    <row r="541" spans="1:1" hidden="1">
      <c r="A541" s="6"/>
    </row>
    <row r="542" spans="1:1" hidden="1">
      <c r="A542" s="6"/>
    </row>
    <row r="543" spans="1:1" hidden="1">
      <c r="A543" s="6"/>
    </row>
    <row r="544" spans="1:1" hidden="1">
      <c r="A544" s="6"/>
    </row>
    <row r="545" spans="1:1" hidden="1">
      <c r="A545" s="6"/>
    </row>
    <row r="546" spans="1:1" hidden="1">
      <c r="A546" s="6"/>
    </row>
    <row r="547" spans="1:1" hidden="1">
      <c r="A547" s="6"/>
    </row>
    <row r="548" spans="1:1" hidden="1">
      <c r="A548" s="6"/>
    </row>
    <row r="549" spans="1:1" hidden="1">
      <c r="A549" s="6"/>
    </row>
    <row r="550" spans="1:1" hidden="1">
      <c r="A550" s="6"/>
    </row>
    <row r="551" spans="1:1" hidden="1">
      <c r="A551" s="6"/>
    </row>
    <row r="552" spans="1:1" hidden="1">
      <c r="A552" s="6"/>
    </row>
    <row r="553" spans="1:1" hidden="1">
      <c r="A553" s="6"/>
    </row>
    <row r="554" spans="1:1" hidden="1">
      <c r="A554" s="6"/>
    </row>
    <row r="555" spans="1:1" hidden="1">
      <c r="A555" s="6"/>
    </row>
    <row r="556" spans="1:1" hidden="1">
      <c r="A556" s="6"/>
    </row>
    <row r="557" spans="1:1" hidden="1">
      <c r="A557" s="6"/>
    </row>
    <row r="558" spans="1:1" hidden="1">
      <c r="A558" s="6"/>
    </row>
    <row r="559" spans="1:1" hidden="1">
      <c r="A559" s="6"/>
    </row>
    <row r="560" spans="1:1" hidden="1">
      <c r="A560" s="6"/>
    </row>
    <row r="561" spans="1:1" hidden="1">
      <c r="A561" s="6"/>
    </row>
    <row r="562" spans="1:1" hidden="1">
      <c r="A562" s="6"/>
    </row>
    <row r="563" spans="1:1" hidden="1">
      <c r="A563" s="6"/>
    </row>
    <row r="564" spans="1:1" hidden="1">
      <c r="A564" s="6"/>
    </row>
    <row r="565" spans="1:1" hidden="1">
      <c r="A565" s="6"/>
    </row>
    <row r="566" spans="1:1" hidden="1">
      <c r="A566" s="6"/>
    </row>
    <row r="567" spans="1:1" hidden="1">
      <c r="A567" s="6"/>
    </row>
    <row r="568" spans="1:1" hidden="1">
      <c r="A568" s="6"/>
    </row>
    <row r="569" spans="1:1" hidden="1">
      <c r="A569" s="6"/>
    </row>
    <row r="570" spans="1:1" hidden="1">
      <c r="A570" s="6"/>
    </row>
    <row r="571" spans="1:1" hidden="1">
      <c r="A571" s="6"/>
    </row>
    <row r="572" spans="1:1" hidden="1">
      <c r="A572" s="6"/>
    </row>
    <row r="573" spans="1:1" hidden="1">
      <c r="A573" s="6"/>
    </row>
    <row r="574" spans="1:1" hidden="1">
      <c r="A574" s="6"/>
    </row>
    <row r="575" spans="1:1" hidden="1">
      <c r="A575" s="6"/>
    </row>
    <row r="576" spans="1:1" hidden="1">
      <c r="A576" s="6"/>
    </row>
    <row r="577" spans="1:1" hidden="1">
      <c r="A577" s="6"/>
    </row>
    <row r="578" spans="1:1" hidden="1">
      <c r="A578" s="6"/>
    </row>
    <row r="579" spans="1:1" hidden="1">
      <c r="A579" s="6"/>
    </row>
    <row r="580" spans="1:1" hidden="1">
      <c r="A580" s="6"/>
    </row>
    <row r="581" spans="1:1" hidden="1">
      <c r="A581" s="6"/>
    </row>
    <row r="582" spans="1:1" hidden="1">
      <c r="A582" s="6"/>
    </row>
    <row r="583" spans="1:1" hidden="1">
      <c r="A583" s="6"/>
    </row>
    <row r="584" spans="1:1" hidden="1">
      <c r="A584" s="6"/>
    </row>
    <row r="585" spans="1:1" hidden="1">
      <c r="A585" s="6"/>
    </row>
    <row r="586" spans="1:1" hidden="1">
      <c r="A586" s="6"/>
    </row>
    <row r="587" spans="1:1" hidden="1">
      <c r="A587" s="6"/>
    </row>
    <row r="588" spans="1:1" hidden="1">
      <c r="A588" s="6"/>
    </row>
    <row r="589" spans="1:1" hidden="1">
      <c r="A589" s="6"/>
    </row>
    <row r="590" spans="1:1" hidden="1">
      <c r="A590" s="6"/>
    </row>
    <row r="591" spans="1:1" hidden="1">
      <c r="A591" s="6"/>
    </row>
    <row r="592" spans="1:1" hidden="1">
      <c r="A592" s="6"/>
    </row>
    <row r="593" spans="1:1" hidden="1">
      <c r="A593" s="6"/>
    </row>
    <row r="594" spans="1:1" hidden="1">
      <c r="A594" s="6"/>
    </row>
    <row r="595" spans="1:1" hidden="1">
      <c r="A595" s="6"/>
    </row>
    <row r="596" spans="1:1" hidden="1">
      <c r="A596" s="6"/>
    </row>
    <row r="597" spans="1:1" hidden="1">
      <c r="A597" s="6"/>
    </row>
    <row r="598" spans="1:1" hidden="1">
      <c r="A598" s="6"/>
    </row>
    <row r="599" spans="1:1" hidden="1">
      <c r="A599" s="6"/>
    </row>
    <row r="600" spans="1:1" hidden="1">
      <c r="A600" s="6"/>
    </row>
    <row r="601" spans="1:1" hidden="1">
      <c r="A601" s="6"/>
    </row>
    <row r="602" spans="1:1" hidden="1">
      <c r="A602" s="6"/>
    </row>
    <row r="603" spans="1:1" hidden="1">
      <c r="A603" s="6"/>
    </row>
    <row r="604" spans="1:1" hidden="1">
      <c r="A604" s="6"/>
    </row>
    <row r="605" spans="1:1" hidden="1">
      <c r="A605" s="6"/>
    </row>
    <row r="606" spans="1:1" hidden="1">
      <c r="A606" s="6"/>
    </row>
    <row r="607" spans="1:1" hidden="1">
      <c r="A607" s="6"/>
    </row>
    <row r="608" spans="1:1" hidden="1">
      <c r="A608" s="6"/>
    </row>
    <row r="609" spans="1:1" hidden="1">
      <c r="A609" s="6"/>
    </row>
    <row r="610" spans="1:1" hidden="1">
      <c r="A610" s="6"/>
    </row>
    <row r="611" spans="1:1" hidden="1">
      <c r="A611" s="6"/>
    </row>
    <row r="612" spans="1:1" hidden="1">
      <c r="A612" s="6"/>
    </row>
    <row r="613" spans="1:1" hidden="1">
      <c r="A613" s="6"/>
    </row>
    <row r="614" spans="1:1" hidden="1">
      <c r="A614" s="6"/>
    </row>
    <row r="615" spans="1:1" hidden="1">
      <c r="A615" s="6"/>
    </row>
    <row r="616" spans="1:1" hidden="1">
      <c r="A616" s="6"/>
    </row>
    <row r="617" spans="1:1" hidden="1">
      <c r="A617" s="6"/>
    </row>
    <row r="618" spans="1:1" hidden="1">
      <c r="A618" s="6"/>
    </row>
    <row r="619" spans="1:1" hidden="1">
      <c r="A619" s="6"/>
    </row>
    <row r="620" spans="1:1" hidden="1">
      <c r="A620" s="6"/>
    </row>
    <row r="621" spans="1:1" hidden="1">
      <c r="A621" s="6"/>
    </row>
    <row r="622" spans="1:1" hidden="1">
      <c r="A622" s="6"/>
    </row>
    <row r="623" spans="1:1" hidden="1">
      <c r="A623" s="6"/>
    </row>
    <row r="624" spans="1:1" hidden="1">
      <c r="A624" s="6"/>
    </row>
    <row r="625" spans="1:1" hidden="1">
      <c r="A625" s="6"/>
    </row>
    <row r="626" spans="1:1" hidden="1">
      <c r="A626" s="6"/>
    </row>
    <row r="627" spans="1:1" hidden="1">
      <c r="A627" s="6"/>
    </row>
    <row r="628" spans="1:1" hidden="1">
      <c r="A628" s="6"/>
    </row>
    <row r="629" spans="1:1" hidden="1">
      <c r="A629" s="6"/>
    </row>
    <row r="630" spans="1:1" hidden="1">
      <c r="A630" s="6"/>
    </row>
    <row r="631" spans="1:1" hidden="1">
      <c r="A631" s="6"/>
    </row>
    <row r="632" spans="1:1" hidden="1">
      <c r="A632" s="6"/>
    </row>
    <row r="633" spans="1:1" hidden="1">
      <c r="A633" s="6"/>
    </row>
    <row r="634" spans="1:1" hidden="1">
      <c r="A634" s="6"/>
    </row>
    <row r="635" spans="1:1" hidden="1">
      <c r="A635" s="6"/>
    </row>
    <row r="636" spans="1:1" hidden="1">
      <c r="A636" s="6"/>
    </row>
    <row r="637" spans="1:1" hidden="1">
      <c r="A637" s="6"/>
    </row>
    <row r="638" spans="1:1" hidden="1">
      <c r="A638" s="6"/>
    </row>
    <row r="639" spans="1:1" hidden="1">
      <c r="A639" s="6"/>
    </row>
    <row r="640" spans="1:1" hidden="1">
      <c r="A640" s="6"/>
    </row>
    <row r="641" spans="1:1" hidden="1">
      <c r="A641" s="6"/>
    </row>
    <row r="642" spans="1:1" hidden="1">
      <c r="A642" s="6"/>
    </row>
    <row r="643" spans="1:1" hidden="1">
      <c r="A643" s="6"/>
    </row>
    <row r="644" spans="1:1" hidden="1">
      <c r="A644" s="6"/>
    </row>
    <row r="645" spans="1:1" hidden="1">
      <c r="A645" s="6"/>
    </row>
    <row r="646" spans="1:1" hidden="1">
      <c r="A646" s="6"/>
    </row>
    <row r="647" spans="1:1" hidden="1">
      <c r="A647" s="6"/>
    </row>
    <row r="648" spans="1:1" hidden="1">
      <c r="A648" s="6"/>
    </row>
    <row r="649" spans="1:1" hidden="1">
      <c r="A649" s="6"/>
    </row>
    <row r="650" spans="1:1" hidden="1">
      <c r="A650" s="6"/>
    </row>
    <row r="651" spans="1:1" hidden="1">
      <c r="A651" s="6"/>
    </row>
    <row r="652" spans="1:1" hidden="1">
      <c r="A652" s="6"/>
    </row>
    <row r="653" spans="1:1" hidden="1">
      <c r="A653" s="6"/>
    </row>
    <row r="654" spans="1:1" hidden="1">
      <c r="A654" s="6"/>
    </row>
    <row r="655" spans="1:1" hidden="1">
      <c r="A655" s="6"/>
    </row>
    <row r="656" spans="1:1" hidden="1">
      <c r="A656" s="6"/>
    </row>
    <row r="657" spans="1:1" hidden="1">
      <c r="A657" s="6"/>
    </row>
    <row r="658" spans="1:1" hidden="1">
      <c r="A658" s="6"/>
    </row>
    <row r="659" spans="1:1" hidden="1">
      <c r="A659" s="6"/>
    </row>
    <row r="660" spans="1:1" hidden="1">
      <c r="A660" s="6"/>
    </row>
    <row r="661" spans="1:1" hidden="1">
      <c r="A661" s="6"/>
    </row>
    <row r="662" spans="1:1" hidden="1">
      <c r="A662" s="6"/>
    </row>
    <row r="663" spans="1:1" hidden="1">
      <c r="A663" s="6"/>
    </row>
    <row r="664" spans="1:1" hidden="1">
      <c r="A664" s="6"/>
    </row>
    <row r="665" spans="1:1" hidden="1">
      <c r="A665" s="6"/>
    </row>
    <row r="666" spans="1:1" hidden="1">
      <c r="A666" s="6"/>
    </row>
    <row r="667" spans="1:1" hidden="1">
      <c r="A667" s="6"/>
    </row>
    <row r="668" spans="1:1" hidden="1">
      <c r="A668" s="6"/>
    </row>
    <row r="669" spans="1:1" hidden="1">
      <c r="A669" s="6"/>
    </row>
    <row r="670" spans="1:1" hidden="1">
      <c r="A670" s="6"/>
    </row>
    <row r="671" spans="1:1" hidden="1">
      <c r="A671" s="6"/>
    </row>
    <row r="672" spans="1:1" hidden="1">
      <c r="A672" s="6"/>
    </row>
    <row r="673" spans="1:1" hidden="1">
      <c r="A673" s="6"/>
    </row>
    <row r="674" spans="1:1" hidden="1">
      <c r="A674" s="6"/>
    </row>
    <row r="675" spans="1:1" hidden="1">
      <c r="A675" s="6"/>
    </row>
    <row r="676" spans="1:1" hidden="1">
      <c r="A676" s="6"/>
    </row>
    <row r="677" spans="1:1" hidden="1">
      <c r="A677" s="6"/>
    </row>
    <row r="678" spans="1:1" hidden="1">
      <c r="A678" s="6"/>
    </row>
    <row r="679" spans="1:1" hidden="1">
      <c r="A679" s="6"/>
    </row>
    <row r="680" spans="1:1" hidden="1">
      <c r="A680" s="6"/>
    </row>
    <row r="681" spans="1:1" hidden="1">
      <c r="A681" s="6"/>
    </row>
    <row r="682" spans="1:1" hidden="1">
      <c r="A682" s="6"/>
    </row>
    <row r="683" spans="1:1" hidden="1">
      <c r="A683" s="6"/>
    </row>
    <row r="684" spans="1:1" hidden="1">
      <c r="A684" s="6"/>
    </row>
    <row r="685" spans="1:1" hidden="1">
      <c r="A685" s="6"/>
    </row>
    <row r="686" spans="1:1" hidden="1">
      <c r="A686" s="6"/>
    </row>
    <row r="687" spans="1:1" hidden="1">
      <c r="A687" s="6"/>
    </row>
    <row r="688" spans="1:1" hidden="1">
      <c r="A688" s="6"/>
    </row>
    <row r="689" spans="1:1" hidden="1">
      <c r="A689" s="6"/>
    </row>
    <row r="690" spans="1:1" hidden="1">
      <c r="A690" s="6"/>
    </row>
    <row r="691" spans="1:1" hidden="1">
      <c r="A691" s="6"/>
    </row>
    <row r="692" spans="1:1" hidden="1">
      <c r="A692" s="6"/>
    </row>
    <row r="693" spans="1:1" hidden="1">
      <c r="A693" s="6"/>
    </row>
    <row r="694" spans="1:1" hidden="1">
      <c r="A694" s="6"/>
    </row>
    <row r="695" spans="1:1" hidden="1">
      <c r="A695" s="6"/>
    </row>
    <row r="696" spans="1:1" hidden="1">
      <c r="A696" s="6"/>
    </row>
    <row r="697" spans="1:1" hidden="1">
      <c r="A697" s="6"/>
    </row>
    <row r="698" spans="1:1" hidden="1">
      <c r="A698" s="6"/>
    </row>
    <row r="699" spans="1:1" hidden="1">
      <c r="A699" s="6"/>
    </row>
    <row r="700" spans="1:1" hidden="1">
      <c r="A700" s="6"/>
    </row>
    <row r="701" spans="1:1" hidden="1">
      <c r="A701" s="6"/>
    </row>
    <row r="702" spans="1:1" hidden="1">
      <c r="A702" s="6"/>
    </row>
    <row r="703" spans="1:1" hidden="1">
      <c r="A703" s="6"/>
    </row>
    <row r="704" spans="1:1" hidden="1">
      <c r="A704" s="6"/>
    </row>
    <row r="705" spans="1:1" hidden="1">
      <c r="A705" s="6"/>
    </row>
    <row r="706" spans="1:1" hidden="1">
      <c r="A706" s="6"/>
    </row>
    <row r="707" spans="1:1" hidden="1">
      <c r="A707" s="6"/>
    </row>
    <row r="708" spans="1:1" hidden="1">
      <c r="A708" s="6"/>
    </row>
    <row r="709" spans="1:1" hidden="1">
      <c r="A709" s="6"/>
    </row>
    <row r="710" spans="1:1" hidden="1">
      <c r="A710" s="6"/>
    </row>
    <row r="711" spans="1:1" hidden="1">
      <c r="A711" s="6"/>
    </row>
    <row r="712" spans="1:1" hidden="1">
      <c r="A712" s="6"/>
    </row>
    <row r="713" spans="1:1" hidden="1">
      <c r="A713" s="6"/>
    </row>
    <row r="714" spans="1:1" hidden="1">
      <c r="A714" s="6"/>
    </row>
    <row r="715" spans="1:1" hidden="1">
      <c r="A715" s="6"/>
    </row>
    <row r="716" spans="1:1" hidden="1">
      <c r="A716" s="6"/>
    </row>
    <row r="717" spans="1:1" hidden="1">
      <c r="A717" s="6"/>
    </row>
    <row r="718" spans="1:1" hidden="1">
      <c r="A718" s="6"/>
    </row>
    <row r="719" spans="1:1" hidden="1">
      <c r="A719" s="6"/>
    </row>
    <row r="720" spans="1:1" hidden="1">
      <c r="A720" s="6"/>
    </row>
    <row r="721" spans="1:1" hidden="1">
      <c r="A721" s="6"/>
    </row>
    <row r="722" spans="1:1" hidden="1">
      <c r="A722" s="6"/>
    </row>
    <row r="723" spans="1:1" hidden="1">
      <c r="A723" s="6"/>
    </row>
    <row r="724" spans="1:1" hidden="1">
      <c r="A724" s="6"/>
    </row>
    <row r="725" spans="1:1" hidden="1">
      <c r="A725" s="6"/>
    </row>
    <row r="726" spans="1:1" hidden="1">
      <c r="A726" s="6"/>
    </row>
    <row r="727" spans="1:1" hidden="1">
      <c r="A727" s="6"/>
    </row>
    <row r="728" spans="1:1" hidden="1">
      <c r="A728" s="6"/>
    </row>
    <row r="729" spans="1:1" hidden="1">
      <c r="A729" s="6"/>
    </row>
    <row r="730" spans="1:1" hidden="1">
      <c r="A730" s="6"/>
    </row>
    <row r="731" spans="1:1" hidden="1">
      <c r="A731" s="6"/>
    </row>
    <row r="732" spans="1:1" hidden="1">
      <c r="A732" s="6"/>
    </row>
    <row r="733" spans="1:1" hidden="1">
      <c r="A733" s="6"/>
    </row>
    <row r="734" spans="1:1" hidden="1">
      <c r="A734" s="6"/>
    </row>
    <row r="735" spans="1:1" hidden="1">
      <c r="A735" s="6"/>
    </row>
    <row r="736" spans="1:1" hidden="1">
      <c r="A736" s="6"/>
    </row>
    <row r="737" spans="1:1" hidden="1">
      <c r="A737" s="6"/>
    </row>
    <row r="738" spans="1:1" hidden="1">
      <c r="A738" s="6"/>
    </row>
    <row r="739" spans="1:1" hidden="1">
      <c r="A739" s="6"/>
    </row>
    <row r="740" spans="1:1" hidden="1">
      <c r="A740" s="6"/>
    </row>
    <row r="741" spans="1:1" hidden="1">
      <c r="A741" s="6"/>
    </row>
    <row r="742" spans="1:1" hidden="1">
      <c r="A742" s="6"/>
    </row>
    <row r="743" spans="1:1" hidden="1">
      <c r="A743" s="6"/>
    </row>
    <row r="744" spans="1:1" hidden="1">
      <c r="A744" s="6"/>
    </row>
    <row r="745" spans="1:1" hidden="1">
      <c r="A745" s="6"/>
    </row>
    <row r="746" spans="1:1" hidden="1">
      <c r="A746" s="6"/>
    </row>
    <row r="747" spans="1:1" hidden="1">
      <c r="A747" s="6"/>
    </row>
    <row r="748" spans="1:1" hidden="1">
      <c r="A748" s="6"/>
    </row>
    <row r="749" spans="1:1" hidden="1">
      <c r="A749" s="6"/>
    </row>
    <row r="750" spans="1:1" hidden="1">
      <c r="A750" s="6"/>
    </row>
    <row r="751" spans="1:1" hidden="1">
      <c r="A751" s="6"/>
    </row>
    <row r="752" spans="1:1" hidden="1">
      <c r="A752" s="6"/>
    </row>
    <row r="753" spans="1:1" hidden="1">
      <c r="A753" s="6"/>
    </row>
    <row r="754" spans="1:1" hidden="1">
      <c r="A754" s="6"/>
    </row>
    <row r="755" spans="1:1" hidden="1">
      <c r="A755" s="6"/>
    </row>
    <row r="756" spans="1:1" hidden="1">
      <c r="A756" s="6"/>
    </row>
    <row r="757" spans="1:1" hidden="1">
      <c r="A757" s="6"/>
    </row>
    <row r="758" spans="1:1" hidden="1">
      <c r="A758" s="6"/>
    </row>
    <row r="759" spans="1:1" hidden="1">
      <c r="A759" s="6"/>
    </row>
    <row r="760" spans="1:1" hidden="1">
      <c r="A760" s="6"/>
    </row>
    <row r="761" spans="1:1" hidden="1">
      <c r="A761" s="6"/>
    </row>
    <row r="762" spans="1:1" hidden="1">
      <c r="A762" s="6"/>
    </row>
    <row r="763" spans="1:1" hidden="1">
      <c r="A763" s="6"/>
    </row>
    <row r="764" spans="1:1" hidden="1">
      <c r="A764" s="6"/>
    </row>
    <row r="765" spans="1:1" hidden="1">
      <c r="A765" s="6"/>
    </row>
    <row r="766" spans="1:1" hidden="1">
      <c r="A766" s="6"/>
    </row>
    <row r="767" spans="1:1" hidden="1">
      <c r="A767" s="6"/>
    </row>
    <row r="768" spans="1:1" hidden="1">
      <c r="A768" s="6"/>
    </row>
    <row r="769" spans="1:1" hidden="1">
      <c r="A769" s="6"/>
    </row>
    <row r="770" spans="1:1" hidden="1">
      <c r="A770" s="6"/>
    </row>
    <row r="771" spans="1:1" hidden="1">
      <c r="A771" s="6"/>
    </row>
    <row r="772" spans="1:1" hidden="1">
      <c r="A772" s="6"/>
    </row>
    <row r="773" spans="1:1" hidden="1">
      <c r="A773" s="6"/>
    </row>
    <row r="774" spans="1:1" hidden="1">
      <c r="A774" s="6"/>
    </row>
    <row r="775" spans="1:1" hidden="1">
      <c r="A775" s="6"/>
    </row>
    <row r="776" spans="1:1" hidden="1">
      <c r="A776" s="6"/>
    </row>
    <row r="777" spans="1:1" hidden="1">
      <c r="A777" s="6"/>
    </row>
    <row r="778" spans="1:1" hidden="1">
      <c r="A778" s="6"/>
    </row>
    <row r="779" spans="1:1" hidden="1">
      <c r="A779" s="6"/>
    </row>
    <row r="780" spans="1:1" hidden="1">
      <c r="A780" s="6"/>
    </row>
    <row r="781" spans="1:1" hidden="1">
      <c r="A781" s="6"/>
    </row>
    <row r="782" spans="1:1" hidden="1">
      <c r="A782" s="6"/>
    </row>
    <row r="783" spans="1:1" hidden="1">
      <c r="A783" s="6"/>
    </row>
    <row r="784" spans="1:1" hidden="1">
      <c r="A784" s="6"/>
    </row>
    <row r="785" spans="1:1" hidden="1">
      <c r="A785" s="6"/>
    </row>
    <row r="786" spans="1:1" hidden="1">
      <c r="A786" s="6"/>
    </row>
    <row r="787" spans="1:1" hidden="1">
      <c r="A787" s="6"/>
    </row>
    <row r="788" spans="1:1" hidden="1">
      <c r="A788" s="6"/>
    </row>
    <row r="789" spans="1:1" hidden="1">
      <c r="A789" s="6"/>
    </row>
    <row r="790" spans="1:1" hidden="1">
      <c r="A790" s="6"/>
    </row>
    <row r="791" spans="1:1" hidden="1">
      <c r="A791" s="6"/>
    </row>
    <row r="792" spans="1:1" hidden="1">
      <c r="A792" s="6"/>
    </row>
    <row r="793" spans="1:1" hidden="1">
      <c r="A793" s="6"/>
    </row>
    <row r="794" spans="1:1" hidden="1">
      <c r="A794" s="6"/>
    </row>
    <row r="795" spans="1:1" hidden="1">
      <c r="A795" s="6"/>
    </row>
    <row r="796" spans="1:1" hidden="1">
      <c r="A796" s="6"/>
    </row>
    <row r="797" spans="1:1" hidden="1">
      <c r="A797" s="6"/>
    </row>
    <row r="798" spans="1:1" hidden="1">
      <c r="A798" s="6"/>
    </row>
    <row r="799" spans="1:1" hidden="1">
      <c r="A799" s="6"/>
    </row>
    <row r="800" spans="1:1" hidden="1">
      <c r="A800" s="6"/>
    </row>
    <row r="801" spans="1:1" hidden="1">
      <c r="A801" s="6"/>
    </row>
    <row r="802" spans="1:1" hidden="1">
      <c r="A802" s="6"/>
    </row>
    <row r="803" spans="1:1" hidden="1">
      <c r="A803" s="6"/>
    </row>
    <row r="804" spans="1:1" hidden="1">
      <c r="A804" s="6"/>
    </row>
    <row r="805" spans="1:1" hidden="1">
      <c r="A805" s="6"/>
    </row>
    <row r="806" spans="1:1" hidden="1">
      <c r="A806" s="6"/>
    </row>
    <row r="807" spans="1:1" hidden="1">
      <c r="A807" s="6"/>
    </row>
    <row r="808" spans="1:1" hidden="1">
      <c r="A808" s="6"/>
    </row>
    <row r="809" spans="1:1" hidden="1">
      <c r="A809" s="6"/>
    </row>
    <row r="810" spans="1:1" hidden="1">
      <c r="A810" s="6"/>
    </row>
    <row r="811" spans="1:1" hidden="1">
      <c r="A811" s="6"/>
    </row>
    <row r="812" spans="1:1" hidden="1">
      <c r="A812" s="6"/>
    </row>
    <row r="813" spans="1:1" hidden="1">
      <c r="A813" s="6"/>
    </row>
    <row r="814" spans="1:1" hidden="1">
      <c r="A814" s="6"/>
    </row>
    <row r="815" spans="1:1" hidden="1">
      <c r="A815" s="6"/>
    </row>
    <row r="816" spans="1:1" hidden="1">
      <c r="A816" s="6"/>
    </row>
    <row r="817" spans="1:1" hidden="1">
      <c r="A817" s="6"/>
    </row>
    <row r="818" spans="1:1" hidden="1">
      <c r="A818" s="6"/>
    </row>
    <row r="819" spans="1:1" hidden="1">
      <c r="A819" s="6"/>
    </row>
    <row r="820" spans="1:1" hidden="1">
      <c r="A820" s="6"/>
    </row>
    <row r="821" spans="1:1" hidden="1">
      <c r="A821" s="6"/>
    </row>
    <row r="822" spans="1:1" hidden="1">
      <c r="A822" s="6"/>
    </row>
    <row r="823" spans="1:1" hidden="1">
      <c r="A823" s="6"/>
    </row>
    <row r="824" spans="1:1" hidden="1">
      <c r="A824" s="6"/>
    </row>
    <row r="825" spans="1:1" hidden="1">
      <c r="A825" s="6"/>
    </row>
    <row r="826" spans="1:1" hidden="1">
      <c r="A826" s="6"/>
    </row>
    <row r="827" spans="1:1" hidden="1">
      <c r="A827" s="6"/>
    </row>
    <row r="828" spans="1:1" hidden="1">
      <c r="A828" s="6"/>
    </row>
    <row r="829" spans="1:1" hidden="1">
      <c r="A829" s="6"/>
    </row>
    <row r="830" spans="1:1" hidden="1">
      <c r="A830" s="6"/>
    </row>
    <row r="831" spans="1:1" hidden="1">
      <c r="A831" s="6"/>
    </row>
    <row r="832" spans="1:1" hidden="1">
      <c r="A832" s="6"/>
    </row>
    <row r="833" spans="1:1" hidden="1">
      <c r="A833" s="6"/>
    </row>
    <row r="834" spans="1:1" hidden="1">
      <c r="A834" s="6"/>
    </row>
    <row r="835" spans="1:1" hidden="1">
      <c r="A835" s="6"/>
    </row>
    <row r="836" spans="1:1" hidden="1">
      <c r="A836" s="6"/>
    </row>
    <row r="837" spans="1:1" hidden="1">
      <c r="A837" s="6"/>
    </row>
    <row r="838" spans="1:1" hidden="1">
      <c r="A838" s="6"/>
    </row>
    <row r="839" spans="1:1" hidden="1">
      <c r="A839" s="6"/>
    </row>
    <row r="840" spans="1:1" hidden="1">
      <c r="A840" s="6"/>
    </row>
    <row r="841" spans="1:1" hidden="1">
      <c r="A841" s="6"/>
    </row>
    <row r="842" spans="1:1" hidden="1">
      <c r="A842" s="6"/>
    </row>
    <row r="843" spans="1:1" hidden="1">
      <c r="A843" s="6"/>
    </row>
    <row r="844" spans="1:1" hidden="1">
      <c r="A844" s="6"/>
    </row>
    <row r="845" spans="1:1" hidden="1">
      <c r="A845" s="6"/>
    </row>
    <row r="846" spans="1:1" hidden="1">
      <c r="A846" s="6"/>
    </row>
    <row r="847" spans="1:1" hidden="1">
      <c r="A847" s="6"/>
    </row>
    <row r="848" spans="1:1" hidden="1">
      <c r="A848" s="6"/>
    </row>
    <row r="849" spans="1:1" hidden="1">
      <c r="A849" s="6"/>
    </row>
    <row r="850" spans="1:1" hidden="1">
      <c r="A850" s="6"/>
    </row>
    <row r="851" spans="1:1" hidden="1">
      <c r="A851" s="6"/>
    </row>
    <row r="852" spans="1:1" hidden="1">
      <c r="A852" s="6"/>
    </row>
    <row r="853" spans="1:1" hidden="1">
      <c r="A853" s="6"/>
    </row>
    <row r="854" spans="1:1" hidden="1">
      <c r="A854" s="6"/>
    </row>
    <row r="855" spans="1:1" hidden="1">
      <c r="A855" s="6"/>
    </row>
    <row r="856" spans="1:1" hidden="1">
      <c r="A856" s="6"/>
    </row>
    <row r="857" spans="1:1" hidden="1">
      <c r="A857" s="6"/>
    </row>
    <row r="858" spans="1:1" hidden="1">
      <c r="A858" s="6"/>
    </row>
    <row r="859" spans="1:1" hidden="1">
      <c r="A859" s="6"/>
    </row>
    <row r="860" spans="1:1" hidden="1">
      <c r="A860" s="6"/>
    </row>
    <row r="861" spans="1:1" hidden="1">
      <c r="A861" s="6"/>
    </row>
    <row r="862" spans="1:1" hidden="1">
      <c r="A862" s="6"/>
    </row>
    <row r="863" spans="1:1" hidden="1">
      <c r="A863" s="6"/>
    </row>
    <row r="864" spans="1:1" hidden="1">
      <c r="A864" s="6"/>
    </row>
    <row r="865" spans="1:1" hidden="1">
      <c r="A865" s="6"/>
    </row>
    <row r="866" spans="1:1" hidden="1">
      <c r="A866" s="6"/>
    </row>
    <row r="867" spans="1:1" hidden="1">
      <c r="A867" s="6"/>
    </row>
    <row r="868" spans="1:1" hidden="1">
      <c r="A868" s="6"/>
    </row>
    <row r="869" spans="1:1" hidden="1">
      <c r="A869" s="6"/>
    </row>
    <row r="870" spans="1:1" hidden="1">
      <c r="A870" s="6"/>
    </row>
    <row r="871" spans="1:1" hidden="1">
      <c r="A871" s="6"/>
    </row>
    <row r="872" spans="1:1" hidden="1">
      <c r="A872" s="6"/>
    </row>
    <row r="873" spans="1:1" hidden="1">
      <c r="A873" s="6"/>
    </row>
    <row r="874" spans="1:1" hidden="1">
      <c r="A874" s="6"/>
    </row>
    <row r="875" spans="1:1" hidden="1">
      <c r="A875" s="6"/>
    </row>
    <row r="876" spans="1:1" hidden="1">
      <c r="A876" s="6"/>
    </row>
    <row r="877" spans="1:1" hidden="1">
      <c r="A877" s="6"/>
    </row>
    <row r="878" spans="1:1" hidden="1">
      <c r="A878" s="6"/>
    </row>
    <row r="879" spans="1:1" hidden="1">
      <c r="A879" s="6"/>
    </row>
    <row r="880" spans="1:1" hidden="1">
      <c r="A880" s="6"/>
    </row>
    <row r="881" spans="1:1" hidden="1">
      <c r="A881" s="6"/>
    </row>
    <row r="882" spans="1:1" hidden="1">
      <c r="A882" s="6"/>
    </row>
    <row r="883" spans="1:1" hidden="1">
      <c r="A883" s="6"/>
    </row>
    <row r="884" spans="1:1" hidden="1">
      <c r="A884" s="6"/>
    </row>
    <row r="885" spans="1:1" hidden="1">
      <c r="A885" s="6"/>
    </row>
    <row r="886" spans="1:1" hidden="1">
      <c r="A886" s="6"/>
    </row>
    <row r="887" spans="1:1" hidden="1">
      <c r="A887" s="6"/>
    </row>
    <row r="888" spans="1:1" hidden="1">
      <c r="A888" s="6"/>
    </row>
    <row r="889" spans="1:1" hidden="1">
      <c r="A889" s="6"/>
    </row>
    <row r="890" spans="1:1" hidden="1">
      <c r="A890" s="6"/>
    </row>
    <row r="891" spans="1:1" hidden="1">
      <c r="A891" s="6"/>
    </row>
    <row r="892" spans="1:1" hidden="1">
      <c r="A892" s="6"/>
    </row>
    <row r="893" spans="1:1" hidden="1">
      <c r="A893" s="6"/>
    </row>
    <row r="894" spans="1:1" hidden="1">
      <c r="A894" s="6"/>
    </row>
    <row r="895" spans="1:1" hidden="1">
      <c r="A895" s="6"/>
    </row>
    <row r="896" spans="1:1" hidden="1">
      <c r="A896" s="6"/>
    </row>
    <row r="897" spans="1:1" hidden="1">
      <c r="A897" s="6"/>
    </row>
    <row r="898" spans="1:1" hidden="1">
      <c r="A898" s="6"/>
    </row>
    <row r="899" spans="1:1" hidden="1">
      <c r="A899" s="6"/>
    </row>
    <row r="900" spans="1:1" hidden="1">
      <c r="A900" s="6"/>
    </row>
    <row r="901" spans="1:1" hidden="1">
      <c r="A901" s="6"/>
    </row>
    <row r="902" spans="1:1" hidden="1">
      <c r="A902" s="6"/>
    </row>
    <row r="903" spans="1:1" hidden="1">
      <c r="A903" s="6"/>
    </row>
    <row r="904" spans="1:1" hidden="1">
      <c r="A904" s="6"/>
    </row>
    <row r="905" spans="1:1" hidden="1">
      <c r="A905" s="6"/>
    </row>
    <row r="906" spans="1:1" hidden="1">
      <c r="A906" s="6"/>
    </row>
    <row r="907" spans="1:1" hidden="1">
      <c r="A907" s="6"/>
    </row>
    <row r="908" spans="1:1" hidden="1">
      <c r="A908" s="6"/>
    </row>
    <row r="909" spans="1:1" hidden="1">
      <c r="A909" s="6"/>
    </row>
    <row r="910" spans="1:1" hidden="1">
      <c r="A910" s="6"/>
    </row>
    <row r="911" spans="1:1" hidden="1">
      <c r="A911" s="6"/>
    </row>
    <row r="912" spans="1:1" hidden="1">
      <c r="A912" s="6"/>
    </row>
    <row r="913" spans="1:1" hidden="1">
      <c r="A913" s="6"/>
    </row>
    <row r="914" spans="1:1" hidden="1">
      <c r="A914" s="6"/>
    </row>
    <row r="915" spans="1:1" hidden="1">
      <c r="A915" s="6"/>
    </row>
    <row r="916" spans="1:1" hidden="1">
      <c r="A916" s="6"/>
    </row>
    <row r="917" spans="1:1" hidden="1">
      <c r="A917" s="6"/>
    </row>
    <row r="918" spans="1:1" hidden="1">
      <c r="A918" s="6"/>
    </row>
    <row r="919" spans="1:1" hidden="1">
      <c r="A919" s="6"/>
    </row>
    <row r="920" spans="1:1" hidden="1">
      <c r="A920" s="6"/>
    </row>
    <row r="921" spans="1:1" hidden="1">
      <c r="A921" s="6"/>
    </row>
    <row r="922" spans="1:1" hidden="1">
      <c r="A922" s="6"/>
    </row>
    <row r="923" spans="1:1" hidden="1">
      <c r="A923" s="6"/>
    </row>
    <row r="924" spans="1:1" hidden="1">
      <c r="A924" s="6"/>
    </row>
    <row r="925" spans="1:1" hidden="1">
      <c r="A925" s="6"/>
    </row>
    <row r="926" spans="1:1" hidden="1">
      <c r="A926" s="6"/>
    </row>
    <row r="927" spans="1:1" hidden="1">
      <c r="A927" s="6"/>
    </row>
    <row r="928" spans="1:1" hidden="1">
      <c r="A928" s="6"/>
    </row>
    <row r="929" spans="1:1" hidden="1">
      <c r="A929" s="6"/>
    </row>
    <row r="930" spans="1:1" hidden="1">
      <c r="A930" s="6"/>
    </row>
    <row r="931" spans="1:1" hidden="1">
      <c r="A931" s="6"/>
    </row>
    <row r="932" spans="1:1" hidden="1">
      <c r="A932" s="6"/>
    </row>
    <row r="933" spans="1:1" hidden="1">
      <c r="A933" s="6"/>
    </row>
    <row r="934" spans="1:1" hidden="1">
      <c r="A934" s="6"/>
    </row>
    <row r="935" spans="1:1" hidden="1">
      <c r="A935" s="6"/>
    </row>
    <row r="936" spans="1:1" hidden="1">
      <c r="A936" s="6"/>
    </row>
    <row r="937" spans="1:1" hidden="1">
      <c r="A937" s="6"/>
    </row>
    <row r="938" spans="1:1" hidden="1">
      <c r="A938" s="6"/>
    </row>
    <row r="939" spans="1:1" hidden="1">
      <c r="A939" s="6"/>
    </row>
    <row r="940" spans="1:1" hidden="1">
      <c r="A940" s="6"/>
    </row>
    <row r="941" spans="1:1" hidden="1">
      <c r="A941" s="6"/>
    </row>
    <row r="942" spans="1:1" hidden="1">
      <c r="A942" s="6"/>
    </row>
    <row r="943" spans="1:1" hidden="1">
      <c r="A943" s="6"/>
    </row>
    <row r="944" spans="1:1" hidden="1">
      <c r="A944" s="6"/>
    </row>
    <row r="945" spans="1:1" hidden="1">
      <c r="A945" s="6"/>
    </row>
    <row r="946" spans="1:1" hidden="1">
      <c r="A946" s="6"/>
    </row>
    <row r="947" spans="1:1" hidden="1">
      <c r="A947" s="6"/>
    </row>
    <row r="948" spans="1:1" hidden="1">
      <c r="A948" s="6"/>
    </row>
    <row r="949" spans="1:1" hidden="1">
      <c r="A949" s="6"/>
    </row>
    <row r="950" spans="1:1" hidden="1">
      <c r="A950" s="6"/>
    </row>
    <row r="951" spans="1:1" hidden="1">
      <c r="A951" s="6"/>
    </row>
    <row r="952" spans="1:1" hidden="1">
      <c r="A952" s="6"/>
    </row>
    <row r="953" spans="1:1" hidden="1">
      <c r="A953" s="6"/>
    </row>
    <row r="954" spans="1:1" hidden="1">
      <c r="A954" s="6"/>
    </row>
    <row r="955" spans="1:1" hidden="1">
      <c r="A955" s="6"/>
    </row>
    <row r="956" spans="1:1" hidden="1">
      <c r="A956" s="6"/>
    </row>
  </sheetData>
  <sheetProtection password="FBD2" sheet="1" objects="1" scenarios="1"/>
  <autoFilter ref="A8:AF34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hiddenButton="1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hiddenButton="1" showButton="0"/>
    <filterColumn colId="27" showButton="0"/>
    <filterColumn colId="28" showButton="0"/>
    <filterColumn colId="29" showButton="0"/>
  </autoFilter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37">
    <mergeCell ref="C10:C11"/>
    <mergeCell ref="I10:N10"/>
    <mergeCell ref="I11:N11"/>
    <mergeCell ref="T10:U10"/>
    <mergeCell ref="V10:AA10"/>
    <mergeCell ref="T11:U11"/>
    <mergeCell ref="V11:AA11"/>
    <mergeCell ref="O10:S10"/>
    <mergeCell ref="D10:H11"/>
    <mergeCell ref="O11:S11"/>
    <mergeCell ref="Y3:Z3"/>
    <mergeCell ref="N3:X3"/>
    <mergeCell ref="D6:H6"/>
    <mergeCell ref="D4:K4"/>
    <mergeCell ref="L4:M4"/>
    <mergeCell ref="N4:X4"/>
    <mergeCell ref="D2:X2"/>
    <mergeCell ref="N6:S6"/>
    <mergeCell ref="K6:M6"/>
    <mergeCell ref="D3:K3"/>
    <mergeCell ref="L3:M3"/>
    <mergeCell ref="C41:AE41"/>
    <mergeCell ref="P5:Q5"/>
    <mergeCell ref="AB5:AC5"/>
    <mergeCell ref="S5:X5"/>
    <mergeCell ref="D5:M5"/>
    <mergeCell ref="AB11:AC11"/>
    <mergeCell ref="AD11:AE11"/>
    <mergeCell ref="C8:AE8"/>
    <mergeCell ref="C9:AE9"/>
    <mergeCell ref="AD10:AE10"/>
    <mergeCell ref="AB10:AC10"/>
    <mergeCell ref="AB6:AE7"/>
    <mergeCell ref="C1:C7"/>
    <mergeCell ref="Y4:Z4"/>
    <mergeCell ref="AB2:AC2"/>
    <mergeCell ref="V6:AA6"/>
  </mergeCells>
  <phoneticPr fontId="0" type="noConversion"/>
  <conditionalFormatting sqref="D26:AB26 AB13 Z14:AB33 D13:AA33">
    <cfRule type="cellIs" dxfId="3" priority="14" stopIfTrue="1" operator="equal">
      <formula>0</formula>
    </cfRule>
  </conditionalFormatting>
  <dataValidations count="4">
    <dataValidation type="list" allowBlank="1" showInputMessage="1" showErrorMessage="1" sqref="AB5 P5 L3:L4 AB2">
      <formula1>"Yes,No"</formula1>
    </dataValidation>
    <dataValidation type="list" allowBlank="1" showInputMessage="1" showErrorMessage="1" sqref="Y3:AA4">
      <formula1>"4,5,6,7,8,9,10,11,12,1,2,3"</formula1>
    </dataValidation>
    <dataValidation type="list" allowBlank="1" showInputMessage="1" showErrorMessage="1" sqref="AE5">
      <formula1>"8%,16%"</formula1>
    </dataValidation>
    <dataValidation type="list" allowBlank="1" showInputMessage="1" showErrorMessage="1" sqref="V6:V7 W7:AA7">
      <formula1>$AI$13:$AI$18</formula1>
    </dataValidation>
  </dataValidations>
  <printOptions horizontalCentered="1"/>
  <pageMargins left="0.4" right="0.4" top="0.38" bottom="0.75" header="0.3" footer="0.4"/>
  <pageSetup scale="57" fitToWidth="0" fitToHeight="0" orientation="landscape" r:id="rId3"/>
  <headerFooter>
    <oddFooter>&amp;CRAJTEACHERS.NET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R576"/>
  <sheetViews>
    <sheetView workbookViewId="0">
      <selection activeCell="D17" sqref="D17"/>
    </sheetView>
  </sheetViews>
  <sheetFormatPr defaultColWidth="0" defaultRowHeight="15.5" zeroHeight="1"/>
  <cols>
    <col min="1" max="1" width="52.81640625" style="1" customWidth="1" collapsed="1"/>
    <col min="2" max="2" width="14.453125" style="1" customWidth="1" collapsed="1"/>
    <col min="3" max="3" width="0.54296875" style="1" customWidth="1" collapsed="1"/>
    <col min="4" max="4" width="68.1796875" style="1" customWidth="1" collapsed="1"/>
    <col min="5" max="5" width="14.453125" style="1" customWidth="1" collapsed="1"/>
    <col min="6" max="6" width="17.54296875" style="19" customWidth="1" collapsed="1"/>
    <col min="7" max="7" width="15.1796875" style="1" hidden="1" customWidth="1" collapsed="1"/>
    <col min="8" max="8" width="7.1796875" style="1" hidden="1" customWidth="1" collapsed="1"/>
    <col min="9" max="9" width="5.81640625" style="1" hidden="1" customWidth="1" collapsed="1"/>
    <col min="10" max="11" width="7.1796875" style="1" hidden="1" customWidth="1" collapsed="1"/>
    <col min="12" max="12" width="7.81640625" style="1" hidden="1" customWidth="1" collapsed="1"/>
    <col min="13" max="13" width="8.1796875" style="1" hidden="1" customWidth="1" collapsed="1"/>
    <col min="14" max="14" width="7.81640625" style="1" hidden="1" customWidth="1" collapsed="1"/>
    <col min="15" max="16" width="5.1796875" style="1" hidden="1" customWidth="1" collapsed="1"/>
    <col min="17" max="17" width="7.54296875" style="1" hidden="1" customWidth="1" collapsed="1"/>
    <col min="18" max="18" width="7.1796875" style="1" hidden="1" customWidth="1" collapsed="1"/>
    <col min="19" max="19" width="5.1796875" style="1" hidden="1" customWidth="1" collapsed="1"/>
    <col min="20" max="20" width="8.81640625" style="1" hidden="1" customWidth="1" collapsed="1"/>
    <col min="21" max="21" width="0" style="1" hidden="1" customWidth="1" collapsed="1"/>
    <col min="22" max="22" width="5.1796875" style="1" hidden="1" customWidth="1" collapsed="1"/>
    <col min="23" max="23" width="5.81640625" style="1" hidden="1" customWidth="1" collapsed="1"/>
    <col min="24" max="24" width="6" style="1" hidden="1" customWidth="1" collapsed="1"/>
    <col min="25" max="25" width="8" style="1" hidden="1" customWidth="1" collapsed="1"/>
    <col min="26" max="26" width="7" style="1" hidden="1" customWidth="1" collapsed="1"/>
    <col min="27" max="27" width="5.1796875" style="1" hidden="1" customWidth="1" collapsed="1"/>
    <col min="28" max="29" width="11.1796875" style="1" hidden="1" customWidth="1" collapsed="1"/>
    <col min="30" max="30" width="5.1796875" style="1" hidden="1" customWidth="1" collapsed="1"/>
    <col min="31" max="31" width="8.1796875" style="1" hidden="1" customWidth="1" collapsed="1"/>
    <col min="32" max="33" width="5.1796875" style="1" hidden="1" customWidth="1" collapsed="1"/>
    <col min="34" max="34" width="8.1796875" style="1" hidden="1" customWidth="1" collapsed="1"/>
    <col min="35" max="35" width="5.1796875" style="1" hidden="1" customWidth="1" collapsed="1"/>
    <col min="36" max="37" width="9.54296875" style="1" hidden="1" customWidth="1" collapsed="1"/>
    <col min="38" max="38" width="10.54296875" style="1" hidden="1" customWidth="1" collapsed="1"/>
    <col min="39" max="39" width="5.1796875" style="1" hidden="1" customWidth="1" collapsed="1"/>
    <col min="40" max="40" width="7.1796875" style="1" hidden="1" customWidth="1" collapsed="1"/>
    <col min="41" max="41" width="7.81640625" style="1" hidden="1" customWidth="1" collapsed="1"/>
    <col min="42" max="42" width="5.1796875" style="1" hidden="1" customWidth="1" collapsed="1"/>
    <col min="43" max="43" width="8" style="1" hidden="1" customWidth="1" collapsed="1"/>
    <col min="44" max="44" width="11.453125" style="1" hidden="1" customWidth="1" collapsed="1"/>
    <col min="45" max="45" width="14.1796875" style="1" hidden="1" customWidth="1" collapsed="1"/>
    <col min="46" max="46" width="9" style="1" hidden="1" customWidth="1" collapsed="1"/>
    <col min="47" max="47" width="5.81640625" style="1" hidden="1" customWidth="1" collapsed="1"/>
    <col min="48" max="48" width="7.54296875" style="1" hidden="1" customWidth="1" collapsed="1"/>
    <col min="49" max="49" width="13.1796875" style="1" hidden="1" customWidth="1" collapsed="1"/>
    <col min="50" max="50" width="7.54296875" style="1" hidden="1" customWidth="1" collapsed="1"/>
    <col min="51" max="51" width="13.1796875" style="1" hidden="1" customWidth="1" collapsed="1"/>
    <col min="52" max="52" width="7.54296875" style="1" hidden="1" customWidth="1" collapsed="1"/>
    <col min="53" max="53" width="13.1796875" style="1" hidden="1" customWidth="1" collapsed="1"/>
    <col min="54" max="54" width="7.54296875" style="1" hidden="1" customWidth="1" collapsed="1"/>
    <col min="55" max="55" width="13.1796875" style="1" hidden="1" customWidth="1" collapsed="1"/>
    <col min="56" max="56" width="7.54296875" style="1" hidden="1" customWidth="1" collapsed="1"/>
    <col min="57" max="57" width="13.1796875" style="1" hidden="1" customWidth="1" collapsed="1"/>
    <col min="58" max="58" width="7.54296875" style="1" hidden="1" customWidth="1" collapsed="1"/>
    <col min="59" max="59" width="13.1796875" style="1" hidden="1" customWidth="1" collapsed="1"/>
    <col min="60" max="60" width="7.54296875" style="1" hidden="1" customWidth="1" collapsed="1"/>
    <col min="61" max="61" width="13.1796875" style="1" hidden="1" customWidth="1" collapsed="1"/>
    <col min="62" max="62" width="7.54296875" style="1" hidden="1" customWidth="1" collapsed="1"/>
    <col min="63" max="63" width="13.1796875" style="1" hidden="1" customWidth="1" collapsed="1"/>
    <col min="64" max="64" width="5.1796875" style="1" hidden="1" customWidth="1" collapsed="1"/>
    <col min="65" max="65" width="7.1796875" style="1" hidden="1" customWidth="1" collapsed="1"/>
    <col min="66" max="66" width="6.81640625" style="1" hidden="1" customWidth="1" collapsed="1"/>
    <col min="67" max="67" width="5.1796875" style="1" hidden="1" customWidth="1" collapsed="1"/>
    <col min="68" max="69" width="7.81640625" style="1" hidden="1" customWidth="1" collapsed="1"/>
    <col min="70" max="71" width="7.1796875" style="1" hidden="1" customWidth="1" collapsed="1"/>
    <col min="72" max="72" width="9.81640625" style="1" hidden="1" customWidth="1" collapsed="1"/>
    <col min="73" max="73" width="9.1796875" style="1" hidden="1" customWidth="1" collapsed="1"/>
    <col min="74" max="75" width="7.81640625" style="1" hidden="1" customWidth="1" collapsed="1"/>
    <col min="76" max="76" width="9.1796875" style="1" hidden="1" customWidth="1" collapsed="1"/>
    <col min="77" max="77" width="10" style="1" hidden="1" customWidth="1" collapsed="1"/>
    <col min="78" max="78" width="7" style="1" hidden="1" customWidth="1" collapsed="1"/>
    <col min="79" max="79" width="7.54296875" style="1" hidden="1" customWidth="1" collapsed="1"/>
    <col min="80" max="80" width="9.1796875" style="1" hidden="1" customWidth="1" collapsed="1"/>
    <col min="81" max="81" width="9" style="1" hidden="1" customWidth="1" collapsed="1"/>
    <col min="82" max="82" width="7.81640625" style="1" hidden="1" customWidth="1" collapsed="1"/>
    <col min="83" max="83" width="5.1796875" style="1" hidden="1" customWidth="1" collapsed="1"/>
    <col min="84" max="84" width="7.1796875" style="1" hidden="1" customWidth="1" collapsed="1"/>
    <col min="85" max="85" width="6.54296875" style="1" hidden="1" customWidth="1" collapsed="1"/>
    <col min="86" max="86" width="6.1796875" style="1" hidden="1" customWidth="1" collapsed="1"/>
    <col min="87" max="87" width="6.453125" style="1" hidden="1" customWidth="1" collapsed="1"/>
    <col min="88" max="88" width="5.1796875" style="1" hidden="1" customWidth="1" collapsed="1"/>
    <col min="89" max="89" width="6.1796875" style="1" hidden="1" customWidth="1" collapsed="1"/>
    <col min="90" max="95" width="5.1796875" style="1" hidden="1" customWidth="1" collapsed="1"/>
    <col min="96" max="96" width="7.54296875" style="1" hidden="1" customWidth="1" collapsed="1"/>
    <col min="97" max="97" width="7.1796875" style="1" hidden="1" customWidth="1" collapsed="1"/>
    <col min="98" max="98" width="12.81640625" style="1" hidden="1" customWidth="1" collapsed="1"/>
    <col min="99" max="99" width="7.1796875" style="1" hidden="1" customWidth="1" collapsed="1"/>
    <col min="100" max="100" width="12.81640625" style="1" hidden="1" customWidth="1" collapsed="1"/>
    <col min="101" max="101" width="9.81640625" style="1" hidden="1" customWidth="1" collapsed="1"/>
    <col min="102" max="102" width="10" style="1" hidden="1" customWidth="1" collapsed="1"/>
    <col min="103" max="103" width="13.453125" style="1" hidden="1" customWidth="1" collapsed="1"/>
    <col min="104" max="104" width="10.1796875" style="1" hidden="1" customWidth="1" collapsed="1"/>
    <col min="105" max="105" width="8.453125" style="1" hidden="1" customWidth="1" collapsed="1"/>
    <col min="106" max="106" width="13.54296875" style="1" hidden="1" customWidth="1" collapsed="1"/>
    <col min="107" max="107" width="5.1796875" style="1" hidden="1" customWidth="1" collapsed="1"/>
    <col min="108" max="108" width="8" style="1" hidden="1" customWidth="1" collapsed="1"/>
    <col min="109" max="109" width="11.453125" style="1" hidden="1" customWidth="1" collapsed="1"/>
    <col min="110" max="110" width="7.81640625" style="1" hidden="1" customWidth="1" collapsed="1"/>
    <col min="111" max="111" width="7.54296875" style="1" hidden="1" customWidth="1" collapsed="1"/>
    <col min="112" max="113" width="5.1796875" style="1" hidden="1" customWidth="1" collapsed="1"/>
    <col min="114" max="114" width="14.1796875" style="1" hidden="1" customWidth="1" collapsed="1"/>
    <col min="115" max="115" width="15.54296875" style="1" hidden="1" customWidth="1" collapsed="1"/>
    <col min="116" max="116" width="6.81640625" style="1" hidden="1" customWidth="1" collapsed="1"/>
    <col min="117" max="16384" width="0" style="1" hidden="1" collapsed="1"/>
  </cols>
  <sheetData>
    <row r="1" spans="1:122" ht="30.75" customHeight="1">
      <c r="A1" s="337" t="s">
        <v>148</v>
      </c>
      <c r="B1" s="337"/>
      <c r="C1" s="337"/>
      <c r="D1" s="337"/>
      <c r="E1" s="337"/>
      <c r="F1" s="337"/>
    </row>
    <row r="2" spans="1:122" ht="27.75" customHeight="1">
      <c r="A2" s="338" t="str">
        <f>'Master Data'!D10&amp; " ,   " &amp;'Master Data'!O10&amp;"                         PAN-  "&amp;'Master Data'!V10</f>
        <v>PARMANAND MEGHWAL ,   SENIOR TEACHER                         PAN-  XXXXXXXXX</v>
      </c>
      <c r="B2" s="338"/>
      <c r="C2" s="338"/>
      <c r="D2" s="338"/>
      <c r="E2" s="338"/>
      <c r="F2" s="338"/>
    </row>
    <row r="3" spans="1:122" ht="15" customHeight="1">
      <c r="A3" s="45" t="s">
        <v>122</v>
      </c>
      <c r="B3" s="46">
        <v>41071</v>
      </c>
      <c r="C3" s="47"/>
      <c r="D3" s="48" t="s">
        <v>175</v>
      </c>
      <c r="E3" s="46">
        <v>0</v>
      </c>
      <c r="F3" s="41" t="s">
        <v>183</v>
      </c>
      <c r="DR3" s="5" t="s">
        <v>18</v>
      </c>
    </row>
    <row r="4" spans="1:122" ht="16.5">
      <c r="A4" s="51" t="s">
        <v>123</v>
      </c>
      <c r="B4" s="52">
        <v>0</v>
      </c>
      <c r="C4" s="53"/>
      <c r="D4" s="54" t="s">
        <v>157</v>
      </c>
      <c r="E4" s="52">
        <v>0</v>
      </c>
      <c r="F4" s="41">
        <f>'Master Data'!N34-'Master Data'!I34</f>
        <v>652444</v>
      </c>
      <c r="DR4" s="5"/>
    </row>
    <row r="5" spans="1:122" ht="15" customHeight="1">
      <c r="A5" s="45" t="s">
        <v>124</v>
      </c>
      <c r="B5" s="46">
        <v>0</v>
      </c>
      <c r="C5" s="47"/>
      <c r="D5" s="49" t="s">
        <v>151</v>
      </c>
      <c r="E5" s="46">
        <v>0</v>
      </c>
      <c r="F5" s="42" t="s">
        <v>26</v>
      </c>
      <c r="DR5" s="5"/>
    </row>
    <row r="6" spans="1:122" ht="17.25" customHeight="1">
      <c r="A6" s="55" t="s">
        <v>125</v>
      </c>
      <c r="B6" s="52">
        <v>0</v>
      </c>
      <c r="C6" s="53"/>
      <c r="D6" s="54" t="s">
        <v>160</v>
      </c>
      <c r="E6" s="52">
        <v>0</v>
      </c>
      <c r="F6" s="42">
        <f>'Tax Calculation (Old)'!Q47</f>
        <v>491270</v>
      </c>
      <c r="DR6" s="5"/>
    </row>
    <row r="7" spans="1:122" ht="15" customHeight="1">
      <c r="A7" s="45" t="s">
        <v>126</v>
      </c>
      <c r="B7" s="46">
        <v>0</v>
      </c>
      <c r="C7" s="47"/>
      <c r="D7" s="50" t="s">
        <v>161</v>
      </c>
      <c r="E7" s="46">
        <v>0</v>
      </c>
      <c r="F7" s="43" t="s">
        <v>69</v>
      </c>
      <c r="DR7" s="5"/>
    </row>
    <row r="8" spans="1:122" ht="15" customHeight="1">
      <c r="A8" s="56" t="s">
        <v>127</v>
      </c>
      <c r="B8" s="57">
        <v>0</v>
      </c>
      <c r="C8" s="53"/>
      <c r="D8" s="54" t="s">
        <v>162</v>
      </c>
      <c r="E8" s="57">
        <v>0</v>
      </c>
      <c r="F8" s="44">
        <f>'Master Data'!Y34</f>
        <v>11000</v>
      </c>
      <c r="DR8" s="5"/>
    </row>
    <row r="9" spans="1:122" ht="15" customHeight="1">
      <c r="A9" s="45" t="s">
        <v>128</v>
      </c>
      <c r="B9" s="46">
        <v>0</v>
      </c>
      <c r="C9" s="47"/>
      <c r="D9" s="49" t="s">
        <v>163</v>
      </c>
      <c r="E9" s="46">
        <v>0</v>
      </c>
      <c r="F9" s="339" t="s">
        <v>109</v>
      </c>
      <c r="DR9" s="5"/>
    </row>
    <row r="10" spans="1:122" ht="15" customHeight="1">
      <c r="A10" s="56" t="s">
        <v>129</v>
      </c>
      <c r="B10" s="57">
        <v>0</v>
      </c>
      <c r="C10" s="53"/>
      <c r="D10" s="58" t="s">
        <v>185</v>
      </c>
      <c r="E10" s="57">
        <v>0</v>
      </c>
      <c r="F10" s="339"/>
      <c r="DR10" s="5" t="s">
        <v>19</v>
      </c>
    </row>
    <row r="11" spans="1:122" ht="15" customHeight="1">
      <c r="A11" s="45" t="s">
        <v>130</v>
      </c>
      <c r="B11" s="46">
        <v>0</v>
      </c>
      <c r="C11" s="47"/>
      <c r="D11" s="49" t="s">
        <v>164</v>
      </c>
      <c r="E11" s="46">
        <v>0</v>
      </c>
      <c r="F11" s="339"/>
      <c r="DR11" s="5" t="s">
        <v>21</v>
      </c>
    </row>
    <row r="12" spans="1:122" ht="15" customHeight="1">
      <c r="A12" s="56" t="s">
        <v>131</v>
      </c>
      <c r="B12" s="57">
        <v>0</v>
      </c>
      <c r="C12" s="53"/>
      <c r="D12" s="58" t="s">
        <v>165</v>
      </c>
      <c r="E12" s="57">
        <v>0</v>
      </c>
      <c r="F12" s="42">
        <f>'Tax Calculation (Old)'!Q31</f>
        <v>103233</v>
      </c>
      <c r="DR12" s="5" t="s">
        <v>4</v>
      </c>
    </row>
    <row r="13" spans="1:122" ht="15" customHeight="1">
      <c r="A13" s="45" t="s">
        <v>132</v>
      </c>
      <c r="B13" s="46">
        <v>0</v>
      </c>
      <c r="C13" s="47"/>
      <c r="D13" s="49" t="s">
        <v>166</v>
      </c>
      <c r="E13" s="46">
        <v>0</v>
      </c>
      <c r="F13" s="42"/>
      <c r="DR13" s="5"/>
    </row>
    <row r="14" spans="1:122" ht="15" customHeight="1">
      <c r="A14" s="56" t="s">
        <v>133</v>
      </c>
      <c r="B14" s="57">
        <v>0</v>
      </c>
      <c r="C14" s="53"/>
      <c r="D14" s="58" t="s">
        <v>158</v>
      </c>
      <c r="E14" s="57">
        <v>0</v>
      </c>
      <c r="F14" s="340" t="s">
        <v>8</v>
      </c>
      <c r="DR14" s="5" t="s">
        <v>0</v>
      </c>
    </row>
    <row r="15" spans="1:122" ht="15" customHeight="1">
      <c r="A15" s="45" t="s">
        <v>134</v>
      </c>
      <c r="B15" s="46">
        <v>0</v>
      </c>
      <c r="C15" s="47"/>
      <c r="D15" s="49" t="s">
        <v>167</v>
      </c>
      <c r="E15" s="46">
        <v>0</v>
      </c>
      <c r="F15" s="340"/>
      <c r="DR15" s="5" t="s">
        <v>21</v>
      </c>
    </row>
    <row r="16" spans="1:122" ht="15" customHeight="1">
      <c r="A16" s="56" t="s">
        <v>135</v>
      </c>
      <c r="B16" s="57">
        <v>0</v>
      </c>
      <c r="C16" s="53"/>
      <c r="D16" s="58" t="s">
        <v>168</v>
      </c>
      <c r="E16" s="57">
        <v>0</v>
      </c>
      <c r="F16" s="340"/>
      <c r="DR16" s="5" t="s">
        <v>22</v>
      </c>
    </row>
    <row r="17" spans="1:122" ht="15" customHeight="1">
      <c r="A17" s="45" t="s">
        <v>136</v>
      </c>
      <c r="B17" s="46">
        <v>0</v>
      </c>
      <c r="C17" s="47"/>
      <c r="D17" s="49" t="s">
        <v>169</v>
      </c>
      <c r="E17" s="46">
        <v>0</v>
      </c>
      <c r="F17" s="343">
        <f>ROUND((F4*10%+F19),0)</f>
        <v>106315</v>
      </c>
      <c r="DR17" s="5" t="s">
        <v>5</v>
      </c>
    </row>
    <row r="18" spans="1:122" ht="15" customHeight="1">
      <c r="A18" s="56" t="s">
        <v>150</v>
      </c>
      <c r="B18" s="57">
        <v>0</v>
      </c>
      <c r="C18" s="53"/>
      <c r="D18" s="58" t="s">
        <v>159</v>
      </c>
      <c r="E18" s="57">
        <v>0</v>
      </c>
      <c r="F18" s="343"/>
      <c r="DR18" s="5" t="s">
        <v>23</v>
      </c>
    </row>
    <row r="19" spans="1:122" ht="15" customHeight="1">
      <c r="A19" s="342" t="str">
        <f>'Tax Calculation (Old)'!B63</f>
        <v>Income Tax Refundable</v>
      </c>
      <c r="B19" s="342"/>
      <c r="C19" s="36"/>
      <c r="D19" s="37">
        <f>'Tax Calculation (Old)'!Q63</f>
        <v>11000</v>
      </c>
      <c r="E19" s="59" t="s">
        <v>149</v>
      </c>
      <c r="F19" s="40">
        <f>'Master Data'!I34</f>
        <v>41071</v>
      </c>
      <c r="DR19" s="5" t="s">
        <v>7</v>
      </c>
    </row>
    <row r="20" spans="1:122" ht="15" customHeight="1">
      <c r="A20" s="341" t="str">
        <f>"Total Rebate of (US 80C, 80CCC,80CCD(1)) =  "&amp;'Tax Calculation (Old)'!Q31</f>
        <v>Total Rebate of (US 80C, 80CCC,80CCD(1)) =  103233</v>
      </c>
      <c r="B20" s="341"/>
      <c r="C20" s="2"/>
      <c r="D20" s="20" t="str">
        <f>"Investable Amount = "&amp;(150000-'Tax Calculation (Old)'!Q31)</f>
        <v>Investable Amount = 46767</v>
      </c>
      <c r="E20" s="2"/>
      <c r="F20" s="2"/>
      <c r="DR20" s="5" t="s">
        <v>20</v>
      </c>
    </row>
    <row r="21" spans="1:122" ht="48" customHeight="1">
      <c r="A21" s="335" t="s">
        <v>203</v>
      </c>
      <c r="B21" s="336"/>
      <c r="C21" s="336"/>
      <c r="D21" s="336"/>
      <c r="E21" s="336"/>
      <c r="F21" s="336"/>
    </row>
    <row r="22" spans="1:122" hidden="1"/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/>
  </sheetData>
  <sheetProtection password="FC12" sheet="1" objects="1" scenario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8">
    <mergeCell ref="A21:F21"/>
    <mergeCell ref="A1:F1"/>
    <mergeCell ref="A2:F2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>
      <formula1>H18</formula1>
    </dataValidation>
    <dataValidation type="whole" operator="lessThanOrEqual" allowBlank="1" showInputMessage="1" showErrorMessage="1" errorTitle="Sorry...!!! Not Allow" error="HRA Rebate Permissible up to Actual HRA Recieved" sqref="B3">
      <formula1>F19</formula1>
    </dataValidation>
    <dataValidation type="whole" operator="lessThanOrEqual" allowBlank="1" showInputMessage="1" showErrorMessage="1" errorTitle="Sorry...!!! Not Allow" error="HRA Rebate Permissible up to Actual HRA Recieved" sqref="C3:C13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>
      <formula1>G28</formula1>
    </dataValidation>
    <dataValidation type="whole" operator="lessThan" allowBlank="1" showInputMessage="1" showErrorMessage="1" error="Maximum 2 lakh allowed " sqref="B9">
      <formula1>200001</formula1>
    </dataValidation>
    <dataValidation type="whole" operator="lessThan" allowBlank="1" showInputMessage="1" showErrorMessage="1" sqref="E14">
      <formula1>10001</formula1>
    </dataValidation>
    <dataValidation type="whole" operator="lessThan" allowBlank="1" showInputMessage="1" showErrorMessage="1" error="max 5000 allowed" sqref="B4">
      <formula1>5001</formula1>
    </dataValidation>
    <dataValidation type="whole" operator="lessThan" allowBlank="1" showInputMessage="1" showErrorMessage="1" error="max 50000 allowed" sqref="E7">
      <formula1>50001</formula1>
    </dataValidation>
    <dataValidation type="whole" operator="lessThan" allowBlank="1" showInputMessage="1" showErrorMessage="1" error="max 25000 for senior citizen max 50000" sqref="E8">
      <formula1>50001</formula1>
    </dataValidation>
  </dataValidations>
  <pageMargins left="0.5" right="0.5" top="0.2" bottom="0.2" header="0" footer="0"/>
  <pageSetup paperSize="9" scale="56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FF00"/>
  </sheetPr>
  <dimension ref="A1:R79"/>
  <sheetViews>
    <sheetView showGridLines="0" workbookViewId="0">
      <selection activeCell="C10" sqref="C10:O10"/>
    </sheetView>
  </sheetViews>
  <sheetFormatPr defaultColWidth="0" defaultRowHeight="15.5" zeroHeight="1"/>
  <cols>
    <col min="1" max="1" width="3" customWidth="1" collapsed="1"/>
    <col min="2" max="2" width="2.453125" style="9" customWidth="1" collapsed="1"/>
    <col min="3" max="3" width="4.54296875" style="8" customWidth="1" collapsed="1"/>
    <col min="4" max="5" width="9.1796875" style="8" customWidth="1" collapsed="1"/>
    <col min="6" max="6" width="3.81640625" style="8" customWidth="1" collapsed="1"/>
    <col min="7" max="7" width="4.1796875" style="8" customWidth="1" collapsed="1"/>
    <col min="8" max="8" width="2.81640625" style="8" customWidth="1" collapsed="1"/>
    <col min="9" max="9" width="10.54296875" style="8" customWidth="1" collapsed="1"/>
    <col min="10" max="10" width="5.1796875" style="8" customWidth="1" collapsed="1"/>
    <col min="11" max="11" width="10.1796875" style="8" customWidth="1" collapsed="1"/>
    <col min="12" max="12" width="11.453125" style="8" customWidth="1" collapsed="1"/>
    <col min="13" max="13" width="9.453125" style="8" customWidth="1" collapsed="1"/>
    <col min="14" max="14" width="3.54296875" style="8" customWidth="1" collapsed="1"/>
    <col min="15" max="15" width="11" style="8" customWidth="1" collapsed="1"/>
    <col min="16" max="16" width="2.81640625" style="10" bestFit="1" customWidth="1" collapsed="1"/>
    <col min="17" max="17" width="18" style="11" customWidth="1" collapsed="1"/>
    <col min="18" max="18" width="2.453125" customWidth="1" collapsed="1"/>
    <col min="19" max="16384" width="9.1796875" hidden="1" collapsed="1"/>
  </cols>
  <sheetData>
    <row r="1" spans="1:18" s="12" customFormat="1" ht="18.5">
      <c r="A1" s="101"/>
      <c r="B1" s="364" t="str">
        <f>'Master Data'!C8</f>
        <v>GOVT SR. SEC SCHOOL DILOD HATHI, ATRU BARAN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101"/>
    </row>
    <row r="2" spans="1:18" s="12" customFormat="1" ht="21" thickBot="1">
      <c r="A2" s="101"/>
      <c r="B2" s="365" t="s">
        <v>189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101"/>
    </row>
    <row r="3" spans="1:18" s="12" customFormat="1" ht="15" customHeight="1">
      <c r="A3" s="101"/>
      <c r="B3" s="102">
        <v>1</v>
      </c>
      <c r="C3" s="366" t="s">
        <v>10</v>
      </c>
      <c r="D3" s="367"/>
      <c r="E3" s="374" t="str">
        <f>'Master Data'!D10</f>
        <v>PARMANAND MEGHWAL</v>
      </c>
      <c r="F3" s="374"/>
      <c r="G3" s="374"/>
      <c r="H3" s="374"/>
      <c r="I3" s="374"/>
      <c r="J3" s="374"/>
      <c r="K3" s="103" t="s">
        <v>29</v>
      </c>
      <c r="L3" s="375" t="str">
        <f>'Master Data'!O10</f>
        <v>SENIOR TEACHER</v>
      </c>
      <c r="M3" s="375"/>
      <c r="N3" s="375"/>
      <c r="O3" s="104" t="s">
        <v>28</v>
      </c>
      <c r="P3" s="368" t="str">
        <f>IF('Master Data'!V10="","",'Master Data'!V10)</f>
        <v>XXXXXXXXX</v>
      </c>
      <c r="Q3" s="369"/>
      <c r="R3" s="101"/>
    </row>
    <row r="4" spans="1:18" s="12" customFormat="1" ht="15" customHeight="1">
      <c r="A4" s="101"/>
      <c r="B4" s="105">
        <v>2</v>
      </c>
      <c r="C4" s="370" t="s">
        <v>245</v>
      </c>
      <c r="D4" s="370"/>
      <c r="E4" s="345"/>
      <c r="F4" s="345"/>
      <c r="G4" s="345"/>
      <c r="H4" s="345"/>
      <c r="I4" s="345"/>
      <c r="J4" s="345"/>
      <c r="K4" s="370"/>
      <c r="L4" s="345"/>
      <c r="M4" s="345"/>
      <c r="N4" s="345"/>
      <c r="O4" s="370"/>
      <c r="P4" s="134" t="s">
        <v>11</v>
      </c>
      <c r="Q4" s="106">
        <f>IF('Master Data'!AB2="No",'Master Data'!N34,('Master Data'!N34+'Master Data'!O34))</f>
        <v>755447</v>
      </c>
      <c r="R4" s="101"/>
    </row>
    <row r="5" spans="1:18" s="12" customFormat="1" ht="15" customHeight="1">
      <c r="A5" s="101"/>
      <c r="B5" s="105">
        <v>3</v>
      </c>
      <c r="C5" s="345" t="s">
        <v>117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134" t="s">
        <v>11</v>
      </c>
      <c r="Q5" s="107">
        <f>'Other Deduction'!B3</f>
        <v>41071</v>
      </c>
      <c r="R5" s="101"/>
    </row>
    <row r="6" spans="1:18" s="12" customFormat="1" ht="15" customHeight="1">
      <c r="A6" s="101"/>
      <c r="B6" s="105">
        <v>4</v>
      </c>
      <c r="C6" s="371" t="s">
        <v>30</v>
      </c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134" t="s">
        <v>11</v>
      </c>
      <c r="Q6" s="107">
        <f>Q4-Q5</f>
        <v>714376</v>
      </c>
      <c r="R6" s="101"/>
    </row>
    <row r="7" spans="1:18" s="12" customFormat="1" ht="15" customHeight="1">
      <c r="A7" s="101"/>
      <c r="B7" s="376">
        <v>5</v>
      </c>
      <c r="C7" s="372" t="s">
        <v>72</v>
      </c>
      <c r="D7" s="373"/>
      <c r="E7" s="373"/>
      <c r="F7" s="373"/>
      <c r="G7" s="373"/>
      <c r="H7" s="373"/>
      <c r="I7" s="373"/>
      <c r="J7" s="373"/>
      <c r="K7" s="373"/>
      <c r="L7" s="373"/>
      <c r="M7" s="358">
        <f>'Other Deduction'!B4</f>
        <v>0</v>
      </c>
      <c r="N7" s="358"/>
      <c r="O7" s="358"/>
      <c r="P7" s="379"/>
      <c r="Q7" s="380"/>
      <c r="R7" s="101"/>
    </row>
    <row r="8" spans="1:18" s="12" customFormat="1" ht="15" customHeight="1">
      <c r="A8" s="101"/>
      <c r="B8" s="377"/>
      <c r="C8" s="372" t="s">
        <v>73</v>
      </c>
      <c r="D8" s="373"/>
      <c r="E8" s="373"/>
      <c r="F8" s="373"/>
      <c r="G8" s="373"/>
      <c r="H8" s="373"/>
      <c r="I8" s="373"/>
      <c r="J8" s="373"/>
      <c r="K8" s="373"/>
      <c r="L8" s="373"/>
      <c r="M8" s="358">
        <f>'Other Deduction'!B5</f>
        <v>0</v>
      </c>
      <c r="N8" s="358"/>
      <c r="O8" s="358"/>
      <c r="P8" s="381"/>
      <c r="Q8" s="382"/>
      <c r="R8" s="101"/>
    </row>
    <row r="9" spans="1:18" s="12" customFormat="1" ht="15" customHeight="1">
      <c r="A9" s="101"/>
      <c r="B9" s="378"/>
      <c r="C9" s="372" t="s">
        <v>182</v>
      </c>
      <c r="D9" s="373"/>
      <c r="E9" s="373"/>
      <c r="F9" s="373"/>
      <c r="G9" s="373"/>
      <c r="H9" s="373"/>
      <c r="I9" s="373"/>
      <c r="J9" s="373"/>
      <c r="K9" s="373"/>
      <c r="L9" s="373"/>
      <c r="M9" s="358">
        <f>IF(Q6&lt;50000,Q6,50000)</f>
        <v>50000</v>
      </c>
      <c r="N9" s="358"/>
      <c r="O9" s="358"/>
      <c r="P9" s="134" t="s">
        <v>11</v>
      </c>
      <c r="Q9" s="107">
        <f>SUM(M7:O9)</f>
        <v>50000</v>
      </c>
      <c r="R9" s="101"/>
    </row>
    <row r="10" spans="1:18" s="12" customFormat="1" ht="15" customHeight="1">
      <c r="A10" s="101"/>
      <c r="B10" s="105">
        <v>6</v>
      </c>
      <c r="C10" s="346" t="s">
        <v>12</v>
      </c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134" t="s">
        <v>11</v>
      </c>
      <c r="Q10" s="107">
        <f>Q6-Q9</f>
        <v>664376</v>
      </c>
      <c r="R10" s="101"/>
    </row>
    <row r="11" spans="1:18" s="12" customFormat="1" ht="15" customHeight="1">
      <c r="A11" s="101"/>
      <c r="B11" s="344">
        <v>7</v>
      </c>
      <c r="C11" s="345" t="s">
        <v>31</v>
      </c>
      <c r="D11" s="345"/>
      <c r="E11" s="345"/>
      <c r="F11" s="345"/>
      <c r="G11" s="345"/>
      <c r="H11" s="345"/>
      <c r="I11" s="345"/>
      <c r="J11" s="345"/>
      <c r="K11" s="346" t="s">
        <v>32</v>
      </c>
      <c r="L11" s="346"/>
      <c r="M11" s="358">
        <f>'Other Deduction'!B6</f>
        <v>0</v>
      </c>
      <c r="N11" s="358"/>
      <c r="O11" s="358"/>
      <c r="P11" s="359"/>
      <c r="Q11" s="360"/>
      <c r="R11" s="101"/>
    </row>
    <row r="12" spans="1:18" s="12" customFormat="1" ht="15" customHeight="1">
      <c r="A12" s="101"/>
      <c r="B12" s="344"/>
      <c r="C12" s="353" t="s">
        <v>33</v>
      </c>
      <c r="D12" s="354"/>
      <c r="E12" s="350" t="s">
        <v>87</v>
      </c>
      <c r="F12" s="351"/>
      <c r="G12" s="352"/>
      <c r="H12" s="361" t="s">
        <v>13</v>
      </c>
      <c r="I12" s="361"/>
      <c r="J12" s="361"/>
      <c r="K12" s="346" t="s">
        <v>34</v>
      </c>
      <c r="L12" s="346"/>
      <c r="M12" s="346" t="s">
        <v>64</v>
      </c>
      <c r="N12" s="346"/>
      <c r="O12" s="346"/>
      <c r="P12" s="359"/>
      <c r="Q12" s="360"/>
      <c r="R12" s="101"/>
    </row>
    <row r="13" spans="1:18" s="12" customFormat="1" ht="15" customHeight="1">
      <c r="A13" s="101"/>
      <c r="B13" s="344"/>
      <c r="C13" s="355"/>
      <c r="D13" s="356"/>
      <c r="E13" s="347">
        <f>ROUND(M11*0.3,0)</f>
        <v>0</v>
      </c>
      <c r="F13" s="348"/>
      <c r="G13" s="349"/>
      <c r="H13" s="358">
        <f>IF(('Master Data'!X34+'Other Deduction'!B9)&gt;200000,200000,('Master Data'!X34+'Other Deduction'!B9))</f>
        <v>0</v>
      </c>
      <c r="I13" s="358"/>
      <c r="J13" s="358"/>
      <c r="K13" s="358">
        <f>'Other Deduction'!B7</f>
        <v>0</v>
      </c>
      <c r="L13" s="358"/>
      <c r="M13" s="358">
        <f>E13+H13+K13</f>
        <v>0</v>
      </c>
      <c r="N13" s="358"/>
      <c r="O13" s="358"/>
      <c r="P13" s="359"/>
      <c r="Q13" s="360"/>
      <c r="R13" s="101"/>
    </row>
    <row r="14" spans="1:18" s="12" customFormat="1" ht="15" customHeight="1">
      <c r="A14" s="101"/>
      <c r="B14" s="105"/>
      <c r="C14" s="346" t="s">
        <v>35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134" t="s">
        <v>11</v>
      </c>
      <c r="Q14" s="107">
        <f>M11-M13</f>
        <v>0</v>
      </c>
      <c r="R14" s="101"/>
    </row>
    <row r="15" spans="1:18" s="12" customFormat="1" ht="15" customHeight="1">
      <c r="A15" s="101"/>
      <c r="B15" s="105">
        <v>8</v>
      </c>
      <c r="C15" s="346" t="s">
        <v>65</v>
      </c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134" t="s">
        <v>11</v>
      </c>
      <c r="Q15" s="107">
        <f>Q10+Q14</f>
        <v>664376</v>
      </c>
      <c r="R15" s="101"/>
    </row>
    <row r="16" spans="1:18" s="12" customFormat="1" ht="15" customHeight="1">
      <c r="A16" s="101"/>
      <c r="B16" s="105">
        <v>9</v>
      </c>
      <c r="C16" s="345" t="s">
        <v>27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134" t="s">
        <v>11</v>
      </c>
      <c r="Q16" s="107">
        <f>'Other Deduction'!E3+'Other Deduction'!E4</f>
        <v>0</v>
      </c>
      <c r="R16" s="101"/>
    </row>
    <row r="17" spans="1:18" s="12" customFormat="1" ht="15" customHeight="1">
      <c r="A17" s="101"/>
      <c r="B17" s="105">
        <v>10</v>
      </c>
      <c r="C17" s="345" t="s">
        <v>36</v>
      </c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134" t="s">
        <v>11</v>
      </c>
      <c r="Q17" s="106">
        <f>Q15+Q16</f>
        <v>664376</v>
      </c>
      <c r="R17" s="101"/>
    </row>
    <row r="18" spans="1:18" s="12" customFormat="1" ht="15" customHeight="1">
      <c r="A18" s="101"/>
      <c r="B18" s="376">
        <v>11</v>
      </c>
      <c r="C18" s="363" t="s">
        <v>118</v>
      </c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83"/>
      <c r="R18" s="101"/>
    </row>
    <row r="19" spans="1:18" s="12" customFormat="1" ht="15" customHeight="1">
      <c r="A19" s="101"/>
      <c r="B19" s="377"/>
      <c r="C19" s="384" t="s">
        <v>103</v>
      </c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5"/>
      <c r="R19" s="101"/>
    </row>
    <row r="20" spans="1:18" s="12" customFormat="1" ht="15" customHeight="1">
      <c r="A20" s="101"/>
      <c r="B20" s="377"/>
      <c r="C20" s="108" t="s">
        <v>37</v>
      </c>
      <c r="D20" s="345" t="s">
        <v>74</v>
      </c>
      <c r="E20" s="345"/>
      <c r="F20" s="345"/>
      <c r="G20" s="345"/>
      <c r="H20" s="134" t="s">
        <v>11</v>
      </c>
      <c r="I20" s="39">
        <f>'Master Data'!Q34+'Master Data'!R34</f>
        <v>36000</v>
      </c>
      <c r="J20" s="108" t="s">
        <v>38</v>
      </c>
      <c r="K20" s="386" t="s">
        <v>111</v>
      </c>
      <c r="L20" s="386"/>
      <c r="M20" s="386"/>
      <c r="N20" s="134" t="s">
        <v>11</v>
      </c>
      <c r="O20" s="39">
        <f>IF('Master Data'!AB2="Yes",'Master Data'!O34-Q33,0)</f>
        <v>61932</v>
      </c>
      <c r="P20" s="379"/>
      <c r="Q20" s="380"/>
      <c r="R20" s="101"/>
    </row>
    <row r="21" spans="1:18" s="12" customFormat="1" ht="15" customHeight="1">
      <c r="A21" s="101"/>
      <c r="B21" s="377"/>
      <c r="C21" s="108" t="s">
        <v>39</v>
      </c>
      <c r="D21" s="345" t="s">
        <v>75</v>
      </c>
      <c r="E21" s="345"/>
      <c r="F21" s="345"/>
      <c r="G21" s="345"/>
      <c r="H21" s="134" t="s">
        <v>11</v>
      </c>
      <c r="I21" s="39">
        <f>'Master Data'!U34+'Other Deduction'!B10</f>
        <v>0</v>
      </c>
      <c r="J21" s="108" t="s">
        <v>40</v>
      </c>
      <c r="K21" s="387" t="s">
        <v>41</v>
      </c>
      <c r="L21" s="387"/>
      <c r="M21" s="387"/>
      <c r="N21" s="134" t="s">
        <v>11</v>
      </c>
      <c r="O21" s="39">
        <f>'Other Deduction'!E6</f>
        <v>0</v>
      </c>
      <c r="P21" s="391"/>
      <c r="Q21" s="392"/>
      <c r="R21" s="101"/>
    </row>
    <row r="22" spans="1:18" s="12" customFormat="1" ht="15" customHeight="1">
      <c r="A22" s="101"/>
      <c r="B22" s="377"/>
      <c r="C22" s="108" t="s">
        <v>42</v>
      </c>
      <c r="D22" s="345" t="s">
        <v>76</v>
      </c>
      <c r="E22" s="345"/>
      <c r="F22" s="345"/>
      <c r="G22" s="345"/>
      <c r="H22" s="134" t="s">
        <v>11</v>
      </c>
      <c r="I22" s="39">
        <f>'Other Deduction'!B14</f>
        <v>0</v>
      </c>
      <c r="J22" s="108" t="s">
        <v>43</v>
      </c>
      <c r="K22" s="387" t="s">
        <v>17</v>
      </c>
      <c r="L22" s="387"/>
      <c r="M22" s="387"/>
      <c r="N22" s="134" t="s">
        <v>11</v>
      </c>
      <c r="O22" s="109">
        <f>'Other Deduction'!B15</f>
        <v>0</v>
      </c>
      <c r="P22" s="391"/>
      <c r="Q22" s="392"/>
      <c r="R22" s="101"/>
    </row>
    <row r="23" spans="1:18" s="12" customFormat="1" ht="15" customHeight="1">
      <c r="A23" s="101"/>
      <c r="B23" s="377"/>
      <c r="C23" s="108" t="s">
        <v>44</v>
      </c>
      <c r="D23" s="345" t="s">
        <v>77</v>
      </c>
      <c r="E23" s="345"/>
      <c r="F23" s="345"/>
      <c r="G23" s="345"/>
      <c r="H23" s="134" t="s">
        <v>11</v>
      </c>
      <c r="I23" s="39">
        <f>'Other Deduction'!B16</f>
        <v>0</v>
      </c>
      <c r="J23" s="108" t="s">
        <v>45</v>
      </c>
      <c r="K23" s="387" t="s">
        <v>104</v>
      </c>
      <c r="L23" s="387"/>
      <c r="M23" s="387"/>
      <c r="N23" s="134" t="s">
        <v>11</v>
      </c>
      <c r="O23" s="109">
        <f>'Other Deduction'!B12</f>
        <v>0</v>
      </c>
      <c r="P23" s="391"/>
      <c r="Q23" s="392"/>
      <c r="R23" s="101"/>
    </row>
    <row r="24" spans="1:18" s="12" customFormat="1" ht="15" customHeight="1">
      <c r="A24" s="101"/>
      <c r="B24" s="377"/>
      <c r="C24" s="108" t="s">
        <v>46</v>
      </c>
      <c r="D24" s="345" t="s">
        <v>78</v>
      </c>
      <c r="E24" s="345"/>
      <c r="F24" s="345"/>
      <c r="G24" s="345"/>
      <c r="H24" s="134" t="s">
        <v>11</v>
      </c>
      <c r="I24" s="39">
        <f>'Other Deduction'!B17</f>
        <v>0</v>
      </c>
      <c r="J24" s="108" t="s">
        <v>47</v>
      </c>
      <c r="K24" s="387" t="s">
        <v>107</v>
      </c>
      <c r="L24" s="387"/>
      <c r="M24" s="387"/>
      <c r="N24" s="134" t="s">
        <v>11</v>
      </c>
      <c r="O24" s="39">
        <f>'Other Deduction'!E15</f>
        <v>0</v>
      </c>
      <c r="P24" s="391"/>
      <c r="Q24" s="392"/>
      <c r="R24" s="101"/>
    </row>
    <row r="25" spans="1:18" s="12" customFormat="1" ht="15" customHeight="1">
      <c r="A25" s="101"/>
      <c r="B25" s="377"/>
      <c r="C25" s="108" t="s">
        <v>48</v>
      </c>
      <c r="D25" s="345" t="s">
        <v>79</v>
      </c>
      <c r="E25" s="345"/>
      <c r="F25" s="345"/>
      <c r="G25" s="345"/>
      <c r="H25" s="134" t="s">
        <v>11</v>
      </c>
      <c r="I25" s="39">
        <f>IF('Master Data'!AB2="No",'Master Data'!O34,0)</f>
        <v>0</v>
      </c>
      <c r="J25" s="108" t="s">
        <v>49</v>
      </c>
      <c r="K25" s="387" t="s">
        <v>106</v>
      </c>
      <c r="L25" s="387"/>
      <c r="M25" s="387"/>
      <c r="N25" s="134" t="s">
        <v>11</v>
      </c>
      <c r="O25" s="39">
        <f>'Other Deduction'!E16</f>
        <v>0</v>
      </c>
      <c r="P25" s="391"/>
      <c r="Q25" s="392"/>
      <c r="R25" s="101"/>
    </row>
    <row r="26" spans="1:18" s="12" customFormat="1" ht="15" customHeight="1">
      <c r="A26" s="101"/>
      <c r="B26" s="377"/>
      <c r="C26" s="108" t="s">
        <v>50</v>
      </c>
      <c r="D26" s="345" t="s">
        <v>113</v>
      </c>
      <c r="E26" s="345"/>
      <c r="F26" s="345"/>
      <c r="G26" s="345"/>
      <c r="H26" s="134" t="s">
        <v>11</v>
      </c>
      <c r="I26" s="109">
        <f>IF(OR('Master Data'!V14=0,'Master Data'!V14=""),0,220)</f>
        <v>220</v>
      </c>
      <c r="J26" s="108" t="s">
        <v>51</v>
      </c>
      <c r="K26" s="362" t="s">
        <v>105</v>
      </c>
      <c r="L26" s="362"/>
      <c r="M26" s="362"/>
      <c r="N26" s="134" t="s">
        <v>11</v>
      </c>
      <c r="O26" s="39">
        <f>'Other Deduction'!B11</f>
        <v>0</v>
      </c>
      <c r="P26" s="391"/>
      <c r="Q26" s="392"/>
      <c r="R26" s="101"/>
    </row>
    <row r="27" spans="1:18" s="12" customFormat="1" ht="15" customHeight="1">
      <c r="A27" s="101"/>
      <c r="B27" s="377"/>
      <c r="C27" s="108" t="s">
        <v>52</v>
      </c>
      <c r="D27" s="345" t="s">
        <v>9</v>
      </c>
      <c r="E27" s="345"/>
      <c r="F27" s="345"/>
      <c r="G27" s="345"/>
      <c r="H27" s="134" t="s">
        <v>11</v>
      </c>
      <c r="I27" s="109">
        <f>'Other Deduction'!B13</f>
        <v>0</v>
      </c>
      <c r="J27" s="108" t="s">
        <v>53</v>
      </c>
      <c r="K27" s="362" t="s">
        <v>146</v>
      </c>
      <c r="L27" s="362"/>
      <c r="M27" s="362"/>
      <c r="N27" s="134" t="s">
        <v>11</v>
      </c>
      <c r="O27" s="39">
        <f>'Other Deduction'!E5</f>
        <v>0</v>
      </c>
      <c r="P27" s="391"/>
      <c r="Q27" s="392"/>
      <c r="R27" s="101"/>
    </row>
    <row r="28" spans="1:18" s="12" customFormat="1" ht="15" customHeight="1">
      <c r="A28" s="101"/>
      <c r="B28" s="377"/>
      <c r="C28" s="108" t="s">
        <v>54</v>
      </c>
      <c r="D28" s="345" t="s">
        <v>88</v>
      </c>
      <c r="E28" s="345"/>
      <c r="F28" s="345"/>
      <c r="G28" s="345"/>
      <c r="H28" s="134" t="s">
        <v>11</v>
      </c>
      <c r="I28" s="39">
        <f>'Master Data'!W34+'Other Deduction'!B8</f>
        <v>0</v>
      </c>
      <c r="J28" s="108" t="s">
        <v>152</v>
      </c>
      <c r="K28" s="362" t="s">
        <v>153</v>
      </c>
      <c r="L28" s="362"/>
      <c r="M28" s="362"/>
      <c r="N28" s="134" t="s">
        <v>11</v>
      </c>
      <c r="O28" s="39">
        <f>'Other Deduction'!B18</f>
        <v>0</v>
      </c>
      <c r="P28" s="391"/>
      <c r="Q28" s="392"/>
      <c r="R28" s="101"/>
    </row>
    <row r="29" spans="1:18" s="12" customFormat="1" ht="15" customHeight="1">
      <c r="A29" s="101"/>
      <c r="B29" s="377"/>
      <c r="C29" s="108" t="s">
        <v>210</v>
      </c>
      <c r="D29" s="439" t="s">
        <v>191</v>
      </c>
      <c r="E29" s="440"/>
      <c r="F29" s="440"/>
      <c r="G29" s="441"/>
      <c r="H29" s="134" t="s">
        <v>11</v>
      </c>
      <c r="I29" s="39">
        <f>IF('Master Data'!AB2="Yes",'Master Data'!Z34,0)</f>
        <v>5081</v>
      </c>
      <c r="J29" s="108"/>
      <c r="K29" s="442"/>
      <c r="L29" s="443"/>
      <c r="M29" s="444"/>
      <c r="N29" s="134" t="s">
        <v>11</v>
      </c>
      <c r="O29" s="39"/>
      <c r="P29" s="391"/>
      <c r="Q29" s="392"/>
      <c r="R29" s="101"/>
    </row>
    <row r="30" spans="1:18" s="12" customFormat="1" ht="15" customHeight="1">
      <c r="A30" s="101"/>
      <c r="B30" s="377"/>
      <c r="C30" s="388" t="s">
        <v>154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90"/>
      <c r="N30" s="134" t="s">
        <v>11</v>
      </c>
      <c r="O30" s="110">
        <f>SUM(I20:I29)+SUM(O20:O29)</f>
        <v>103233</v>
      </c>
      <c r="P30" s="381"/>
      <c r="Q30" s="382"/>
      <c r="R30" s="101"/>
    </row>
    <row r="31" spans="1:18" s="12" customFormat="1" ht="15" customHeight="1">
      <c r="A31" s="101"/>
      <c r="B31" s="377"/>
      <c r="C31" s="371" t="s">
        <v>102</v>
      </c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134" t="s">
        <v>11</v>
      </c>
      <c r="Q31" s="106">
        <f>IF(O30&lt;150001,ROUND(O30,0),150000)</f>
        <v>103233</v>
      </c>
      <c r="R31" s="101"/>
    </row>
    <row r="32" spans="1:18" s="12" customFormat="1" ht="15" customHeight="1">
      <c r="A32" s="101"/>
      <c r="B32" s="377"/>
      <c r="C32" s="393" t="s">
        <v>121</v>
      </c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5"/>
      <c r="P32" s="134"/>
      <c r="Q32" s="38">
        <f>IF('Master Data'!AB2="Yes",'Master Data'!O34,0)</f>
        <v>61932</v>
      </c>
      <c r="R32" s="101"/>
    </row>
    <row r="33" spans="1:18" s="12" customFormat="1" ht="15" customHeight="1">
      <c r="A33" s="101"/>
      <c r="B33" s="377"/>
      <c r="C33" s="436" t="s">
        <v>120</v>
      </c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8"/>
      <c r="P33" s="134" t="s">
        <v>11</v>
      </c>
      <c r="Q33" s="107">
        <f>'Other Deduction'!E7</f>
        <v>0</v>
      </c>
      <c r="R33" s="101"/>
    </row>
    <row r="34" spans="1:18" s="12" customFormat="1" ht="15" customHeight="1">
      <c r="A34" s="101"/>
      <c r="B34" s="378"/>
      <c r="C34" s="371" t="s">
        <v>110</v>
      </c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134" t="s">
        <v>11</v>
      </c>
      <c r="Q34" s="106">
        <f>SUM(Q31:Q33)</f>
        <v>165165</v>
      </c>
      <c r="R34" s="101"/>
    </row>
    <row r="35" spans="1:18" s="12" customFormat="1" ht="15" customHeight="1">
      <c r="A35" s="101"/>
      <c r="B35" s="376">
        <v>12</v>
      </c>
      <c r="C35" s="363" t="s">
        <v>119</v>
      </c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83"/>
      <c r="R35" s="101"/>
    </row>
    <row r="36" spans="1:18" s="12" customFormat="1" ht="15" customHeight="1">
      <c r="A36" s="101"/>
      <c r="B36" s="377"/>
      <c r="C36" s="433" t="s">
        <v>173</v>
      </c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5"/>
      <c r="P36" s="134" t="s">
        <v>11</v>
      </c>
      <c r="Q36" s="107">
        <f>'Other Deduction'!E8</f>
        <v>0</v>
      </c>
      <c r="R36" s="101"/>
    </row>
    <row r="37" spans="1:18" s="12" customFormat="1" ht="15" customHeight="1">
      <c r="A37" s="101"/>
      <c r="B37" s="377"/>
      <c r="C37" s="345" t="s">
        <v>174</v>
      </c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134" t="s">
        <v>11</v>
      </c>
      <c r="Q37" s="107">
        <f>'Other Deduction'!E9</f>
        <v>0</v>
      </c>
      <c r="R37" s="101"/>
    </row>
    <row r="38" spans="1:18" s="12" customFormat="1" ht="15" customHeight="1">
      <c r="A38" s="101"/>
      <c r="B38" s="377"/>
      <c r="C38" s="345" t="s">
        <v>238</v>
      </c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134" t="s">
        <v>11</v>
      </c>
      <c r="Q38" s="107">
        <f>'Other Deduction'!E10</f>
        <v>0</v>
      </c>
      <c r="R38" s="101"/>
    </row>
    <row r="39" spans="1:18" s="12" customFormat="1" ht="15" customHeight="1">
      <c r="A39" s="101"/>
      <c r="B39" s="377"/>
      <c r="C39" s="345" t="s">
        <v>137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134" t="s">
        <v>11</v>
      </c>
      <c r="Q39" s="107">
        <f>'Other Deduction'!E11</f>
        <v>0</v>
      </c>
      <c r="R39" s="101"/>
    </row>
    <row r="40" spans="1:18" s="12" customFormat="1" ht="15" customHeight="1">
      <c r="A40" s="101"/>
      <c r="B40" s="377"/>
      <c r="C40" s="345" t="s">
        <v>138</v>
      </c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134" t="s">
        <v>11</v>
      </c>
      <c r="Q40" s="107">
        <f>'Master Data'!AB34+'Other Deduction'!E12</f>
        <v>7937</v>
      </c>
      <c r="R40" s="101"/>
    </row>
    <row r="41" spans="1:18" s="12" customFormat="1" ht="15" customHeight="1">
      <c r="A41" s="101"/>
      <c r="B41" s="377"/>
      <c r="C41" s="433" t="s">
        <v>139</v>
      </c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5"/>
      <c r="P41" s="134" t="s">
        <v>11</v>
      </c>
      <c r="Q41" s="107">
        <f>'Other Deduction'!E13</f>
        <v>0</v>
      </c>
      <c r="R41" s="101"/>
    </row>
    <row r="42" spans="1:18" s="12" customFormat="1" ht="15" customHeight="1">
      <c r="A42" s="101"/>
      <c r="B42" s="377"/>
      <c r="C42" s="372" t="s">
        <v>176</v>
      </c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406"/>
      <c r="P42" s="134" t="s">
        <v>11</v>
      </c>
      <c r="Q42" s="107">
        <f>IF('Master Data'!P5="Yes",IF('Other Deduction'!E3&lt;50001,'Other Deduction'!E3,50000),IF('Other Deduction'!E3&lt;10001,'Other Deduction'!E3,10000))</f>
        <v>0</v>
      </c>
      <c r="R42" s="101"/>
    </row>
    <row r="43" spans="1:18" s="12" customFormat="1" ht="15" customHeight="1">
      <c r="A43" s="101"/>
      <c r="B43" s="377"/>
      <c r="C43" s="372" t="s">
        <v>108</v>
      </c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406"/>
      <c r="P43" s="134" t="s">
        <v>11</v>
      </c>
      <c r="Q43" s="107">
        <f>'Other Deduction'!E14</f>
        <v>0</v>
      </c>
      <c r="R43" s="101"/>
    </row>
    <row r="44" spans="1:18" s="12" customFormat="1" ht="15" customHeight="1">
      <c r="A44" s="101"/>
      <c r="B44" s="378"/>
      <c r="C44" s="371" t="s">
        <v>55</v>
      </c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134" t="s">
        <v>11</v>
      </c>
      <c r="Q44" s="111">
        <f>SUM(Q36:Q43)</f>
        <v>7937</v>
      </c>
      <c r="R44" s="101"/>
    </row>
    <row r="45" spans="1:18" s="12" customFormat="1" ht="15" customHeight="1">
      <c r="A45" s="101"/>
      <c r="B45" s="105">
        <v>13</v>
      </c>
      <c r="C45" s="363" t="s">
        <v>115</v>
      </c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134" t="s">
        <v>11</v>
      </c>
      <c r="Q45" s="107">
        <f>Q34+Q44</f>
        <v>173102</v>
      </c>
      <c r="R45" s="101"/>
    </row>
    <row r="46" spans="1:18" s="12" customFormat="1" ht="15" customHeight="1">
      <c r="A46" s="101"/>
      <c r="B46" s="105">
        <v>14</v>
      </c>
      <c r="C46" s="345" t="s">
        <v>66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134" t="s">
        <v>11</v>
      </c>
      <c r="Q46" s="107">
        <f>(Q17-Q45)</f>
        <v>491274</v>
      </c>
      <c r="R46" s="101"/>
    </row>
    <row r="47" spans="1:18" s="12" customFormat="1">
      <c r="A47" s="101"/>
      <c r="B47" s="105">
        <v>15</v>
      </c>
      <c r="C47" s="363" t="s">
        <v>156</v>
      </c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134" t="s">
        <v>11</v>
      </c>
      <c r="Q47" s="106">
        <f>ROUND(Q46,-1)</f>
        <v>491270</v>
      </c>
      <c r="R47" s="101"/>
    </row>
    <row r="48" spans="1:18" s="12" customFormat="1" ht="15" customHeight="1">
      <c r="A48" s="101"/>
      <c r="B48" s="376">
        <v>16</v>
      </c>
      <c r="C48" s="345" t="s">
        <v>56</v>
      </c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420"/>
      <c r="R48" s="101"/>
    </row>
    <row r="49" spans="1:18" s="12" customFormat="1" ht="15" customHeight="1">
      <c r="A49" s="101"/>
      <c r="B49" s="377"/>
      <c r="C49" s="421" t="s">
        <v>82</v>
      </c>
      <c r="D49" s="421"/>
      <c r="E49" s="421"/>
      <c r="F49" s="421"/>
      <c r="G49" s="421"/>
      <c r="H49" s="421" t="s">
        <v>97</v>
      </c>
      <c r="I49" s="421"/>
      <c r="J49" s="421"/>
      <c r="K49" s="421"/>
      <c r="L49" s="422" t="s">
        <v>114</v>
      </c>
      <c r="M49" s="423"/>
      <c r="N49" s="423"/>
      <c r="O49" s="424"/>
      <c r="P49" s="112"/>
      <c r="Q49" s="113"/>
      <c r="R49" s="101"/>
    </row>
    <row r="50" spans="1:18" s="12" customFormat="1" ht="15" customHeight="1">
      <c r="A50" s="101"/>
      <c r="B50" s="377"/>
      <c r="C50" s="398" t="s">
        <v>83</v>
      </c>
      <c r="D50" s="399"/>
      <c r="E50" s="400"/>
      <c r="F50" s="397" t="s">
        <v>57</v>
      </c>
      <c r="G50" s="397"/>
      <c r="H50" s="398" t="s">
        <v>98</v>
      </c>
      <c r="I50" s="399"/>
      <c r="J50" s="400"/>
      <c r="K50" s="133" t="s">
        <v>57</v>
      </c>
      <c r="L50" s="398"/>
      <c r="M50" s="399"/>
      <c r="N50" s="400"/>
      <c r="O50" s="133"/>
      <c r="P50" s="134" t="s">
        <v>11</v>
      </c>
      <c r="Q50" s="114">
        <v>0</v>
      </c>
      <c r="R50" s="101"/>
    </row>
    <row r="51" spans="1:18" s="12" customFormat="1" ht="15" customHeight="1">
      <c r="A51" s="101"/>
      <c r="B51" s="377"/>
      <c r="C51" s="398" t="s">
        <v>58</v>
      </c>
      <c r="D51" s="399"/>
      <c r="E51" s="400"/>
      <c r="F51" s="396">
        <v>0.05</v>
      </c>
      <c r="G51" s="397"/>
      <c r="H51" s="397" t="s">
        <v>99</v>
      </c>
      <c r="I51" s="397"/>
      <c r="J51" s="397"/>
      <c r="K51" s="132">
        <v>0.05</v>
      </c>
      <c r="L51" s="398" t="s">
        <v>84</v>
      </c>
      <c r="M51" s="399"/>
      <c r="N51" s="400"/>
      <c r="O51" s="133" t="s">
        <v>57</v>
      </c>
      <c r="P51" s="134" t="s">
        <v>11</v>
      </c>
      <c r="Q51" s="114">
        <f>ROUND(IF('Master Data'!P5="No",IF(Q47&lt;250001,0,IF(Q47&gt;500000,12500,((Q47-250000)*0.05))),IF(Q47&lt;300001,0,IF(Q47&gt;500000,10000,((Q47-300000)*0.05)))),0)</f>
        <v>12064</v>
      </c>
      <c r="R51" s="101"/>
    </row>
    <row r="52" spans="1:18" s="12" customFormat="1" ht="15" customHeight="1">
      <c r="A52" s="101"/>
      <c r="B52" s="377"/>
      <c r="C52" s="398" t="s">
        <v>59</v>
      </c>
      <c r="D52" s="399"/>
      <c r="E52" s="400"/>
      <c r="F52" s="396">
        <v>0.2</v>
      </c>
      <c r="G52" s="397"/>
      <c r="H52" s="397" t="s">
        <v>59</v>
      </c>
      <c r="I52" s="397"/>
      <c r="J52" s="397"/>
      <c r="K52" s="132">
        <v>0.2</v>
      </c>
      <c r="L52" s="398" t="s">
        <v>59</v>
      </c>
      <c r="M52" s="399"/>
      <c r="N52" s="400"/>
      <c r="O52" s="132">
        <v>0.2</v>
      </c>
      <c r="P52" s="134" t="s">
        <v>11</v>
      </c>
      <c r="Q52" s="114">
        <f>IF(Q47&lt;500001,0,IF(Q47&gt;1000000,100000,((Q47-500000)*0.2)))</f>
        <v>0</v>
      </c>
      <c r="R52" s="101"/>
    </row>
    <row r="53" spans="1:18" s="12" customFormat="1" ht="15" customHeight="1">
      <c r="A53" s="101"/>
      <c r="B53" s="377"/>
      <c r="C53" s="425" t="s">
        <v>80</v>
      </c>
      <c r="D53" s="426"/>
      <c r="E53" s="427"/>
      <c r="F53" s="396">
        <v>0.3</v>
      </c>
      <c r="G53" s="397"/>
      <c r="H53" s="397" t="s">
        <v>81</v>
      </c>
      <c r="I53" s="397"/>
      <c r="J53" s="397"/>
      <c r="K53" s="132">
        <v>0.3</v>
      </c>
      <c r="L53" s="398" t="s">
        <v>81</v>
      </c>
      <c r="M53" s="399"/>
      <c r="N53" s="400"/>
      <c r="O53" s="132">
        <v>0.3</v>
      </c>
      <c r="P53" s="134" t="s">
        <v>11</v>
      </c>
      <c r="Q53" s="114">
        <f>IF(Q47&lt;1000001,0,((Q47-1000000)*0.3))</f>
        <v>0</v>
      </c>
      <c r="R53" s="101"/>
    </row>
    <row r="54" spans="1:18" s="12" customFormat="1" ht="15" customHeight="1">
      <c r="A54" s="101"/>
      <c r="B54" s="377"/>
      <c r="C54" s="415" t="s">
        <v>67</v>
      </c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7"/>
      <c r="P54" s="134" t="s">
        <v>11</v>
      </c>
      <c r="Q54" s="106">
        <f>SUM(Q50:Q53)</f>
        <v>12064</v>
      </c>
      <c r="R54" s="101"/>
    </row>
    <row r="55" spans="1:18" s="12" customFormat="1" ht="15" customHeight="1">
      <c r="A55" s="101"/>
      <c r="B55" s="377"/>
      <c r="C55" s="428" t="s">
        <v>177</v>
      </c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30"/>
      <c r="P55" s="134" t="s">
        <v>11</v>
      </c>
      <c r="Q55" s="107">
        <f>IF(Q47&gt;500000,0,IF(Q54&lt;12501,Q54,12500))</f>
        <v>12064</v>
      </c>
      <c r="R55" s="101"/>
    </row>
    <row r="56" spans="1:18" s="12" customFormat="1" ht="15" customHeight="1">
      <c r="A56" s="101"/>
      <c r="B56" s="377"/>
      <c r="C56" s="415" t="s">
        <v>100</v>
      </c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7"/>
      <c r="P56" s="134" t="s">
        <v>11</v>
      </c>
      <c r="Q56" s="106">
        <f>Q54-Q55</f>
        <v>0</v>
      </c>
      <c r="R56" s="101"/>
    </row>
    <row r="57" spans="1:18" s="12" customFormat="1" ht="15" customHeight="1">
      <c r="A57" s="101"/>
      <c r="B57" s="377"/>
      <c r="C57" s="418" t="s">
        <v>170</v>
      </c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134" t="s">
        <v>11</v>
      </c>
      <c r="Q57" s="107">
        <f>ROUND(Q56*0.04,0)</f>
        <v>0</v>
      </c>
      <c r="R57" s="101"/>
    </row>
    <row r="58" spans="1:18" s="12" customFormat="1" ht="15" customHeight="1">
      <c r="A58" s="101"/>
      <c r="B58" s="378"/>
      <c r="C58" s="419" t="s">
        <v>101</v>
      </c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134" t="s">
        <v>11</v>
      </c>
      <c r="Q58" s="106">
        <f>SUM(Q56:Q57)</f>
        <v>0</v>
      </c>
      <c r="R58" s="101"/>
    </row>
    <row r="59" spans="1:18" s="12" customFormat="1" ht="15" customHeight="1">
      <c r="A59" s="101"/>
      <c r="B59" s="105">
        <v>17</v>
      </c>
      <c r="C59" s="372" t="s">
        <v>68</v>
      </c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406"/>
      <c r="P59" s="134" t="s">
        <v>11</v>
      </c>
      <c r="Q59" s="107">
        <f>'Other Deduction'!E17</f>
        <v>0</v>
      </c>
      <c r="R59" s="101"/>
    </row>
    <row r="60" spans="1:18" s="12" customFormat="1" ht="15" customHeight="1">
      <c r="A60" s="101"/>
      <c r="B60" s="105">
        <v>18</v>
      </c>
      <c r="C60" s="363" t="s">
        <v>85</v>
      </c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134" t="s">
        <v>11</v>
      </c>
      <c r="Q60" s="106">
        <f>Q58-Q59</f>
        <v>0</v>
      </c>
      <c r="R60" s="101"/>
    </row>
    <row r="61" spans="1:18" ht="33.75" customHeight="1">
      <c r="A61" s="115"/>
      <c r="B61" s="376">
        <v>19</v>
      </c>
      <c r="C61" s="410" t="s">
        <v>60</v>
      </c>
      <c r="D61" s="410"/>
      <c r="E61" s="411"/>
      <c r="F61" s="407" t="s">
        <v>230</v>
      </c>
      <c r="G61" s="407"/>
      <c r="H61" s="407"/>
      <c r="I61" s="407"/>
      <c r="J61" s="408" t="s">
        <v>231</v>
      </c>
      <c r="K61" s="409"/>
      <c r="L61" s="135" t="s">
        <v>232</v>
      </c>
      <c r="M61" s="408" t="s">
        <v>233</v>
      </c>
      <c r="N61" s="409"/>
      <c r="O61" s="135" t="s">
        <v>89</v>
      </c>
      <c r="P61" s="408" t="s">
        <v>155</v>
      </c>
      <c r="Q61" s="432"/>
      <c r="R61" s="115"/>
    </row>
    <row r="62" spans="1:18">
      <c r="A62" s="115"/>
      <c r="B62" s="378"/>
      <c r="C62" s="412"/>
      <c r="D62" s="412"/>
      <c r="E62" s="413"/>
      <c r="F62" s="401">
        <f>SUM('Master Data'!Y13:Y19)</f>
        <v>7000</v>
      </c>
      <c r="G62" s="401"/>
      <c r="H62" s="401"/>
      <c r="I62" s="401"/>
      <c r="J62" s="401">
        <f>SUM('Master Data'!Y20:Y22)</f>
        <v>3000</v>
      </c>
      <c r="K62" s="401"/>
      <c r="L62" s="116">
        <f>'Master Data'!Y23</f>
        <v>1000</v>
      </c>
      <c r="M62" s="401">
        <f>'Master Data'!Y24</f>
        <v>0</v>
      </c>
      <c r="N62" s="401"/>
      <c r="O62" s="117">
        <f>SUM('Master Data'!Y25:Y33)+'Other Deduction'!E18</f>
        <v>0</v>
      </c>
      <c r="P62" s="402">
        <f>F62+J62+L62+M62+O62</f>
        <v>11000</v>
      </c>
      <c r="Q62" s="403"/>
      <c r="R62" s="115"/>
    </row>
    <row r="63" spans="1:18" ht="16" thickBot="1">
      <c r="A63" s="115"/>
      <c r="B63" s="404" t="str">
        <f>IF(Q60&gt;P62,"Income Tax Payable",IF(Q60&lt;P62,"Income Tax Refundable","Income Tax Payble/Refundable"))</f>
        <v>Income Tax Refundable</v>
      </c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118" t="s">
        <v>11</v>
      </c>
      <c r="Q63" s="119">
        <f>IF(Q60&gt;P62,Q60-P62,P62-Q60)</f>
        <v>11000</v>
      </c>
      <c r="R63" s="115"/>
    </row>
    <row r="64" spans="1:18">
      <c r="A64" s="115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1"/>
      <c r="Q64" s="122"/>
      <c r="R64" s="115"/>
    </row>
    <row r="65" spans="1:18" ht="16.5">
      <c r="A65" s="115"/>
      <c r="B65" s="123"/>
      <c r="C65" s="124"/>
      <c r="D65" s="124"/>
      <c r="E65" s="125" t="s">
        <v>116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6"/>
      <c r="Q65" s="127"/>
      <c r="R65" s="115"/>
    </row>
    <row r="66" spans="1:18">
      <c r="A66" s="115"/>
      <c r="B66" s="123"/>
      <c r="C66" s="124"/>
      <c r="D66" s="124"/>
      <c r="E66" s="128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6"/>
      <c r="Q66" s="127"/>
      <c r="R66" s="115"/>
    </row>
    <row r="67" spans="1:18" s="31" customFormat="1" ht="15.75" customHeight="1">
      <c r="A67" s="129"/>
      <c r="B67" s="130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129"/>
    </row>
    <row r="68" spans="1:18" s="31" customFormat="1" ht="15.75" hidden="1" customHeight="1">
      <c r="A68" s="129"/>
      <c r="B68" s="1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129"/>
    </row>
    <row r="69" spans="1:18" s="31" customFormat="1" ht="24" hidden="1" customHeight="1">
      <c r="A69" s="129"/>
      <c r="B69" s="130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129"/>
    </row>
    <row r="70" spans="1:18" s="31" customFormat="1" ht="15.75" hidden="1" customHeight="1">
      <c r="B70" s="32"/>
      <c r="C70" s="34"/>
      <c r="D70" s="34"/>
      <c r="E70" s="34"/>
      <c r="F70" s="34"/>
      <c r="G70" s="34"/>
      <c r="H70" s="34"/>
      <c r="I70" s="34"/>
      <c r="J70" s="34"/>
      <c r="K70" s="34"/>
      <c r="L70" s="414"/>
      <c r="M70" s="414"/>
      <c r="N70" s="414"/>
      <c r="O70" s="414"/>
      <c r="P70" s="414"/>
      <c r="Q70" s="414"/>
    </row>
    <row r="71" spans="1:18" s="31" customFormat="1" ht="15.75" hidden="1" customHeight="1">
      <c r="B71" s="32"/>
      <c r="C71" s="34"/>
      <c r="D71" s="34"/>
      <c r="E71" s="34"/>
      <c r="F71" s="34"/>
      <c r="G71" s="34"/>
      <c r="H71" s="34"/>
      <c r="I71" s="34"/>
      <c r="J71" s="34"/>
      <c r="K71" s="34"/>
      <c r="L71" s="414"/>
      <c r="M71" s="414"/>
      <c r="N71" s="414"/>
      <c r="O71" s="414"/>
      <c r="P71" s="414"/>
      <c r="Q71" s="414"/>
    </row>
    <row r="72" spans="1:18" s="31" customFormat="1" ht="15.75" hidden="1" customHeight="1">
      <c r="B72" s="32"/>
      <c r="C72" s="34"/>
      <c r="D72" s="34"/>
      <c r="E72" s="34"/>
      <c r="F72" s="34"/>
      <c r="G72" s="34"/>
      <c r="H72" s="34"/>
      <c r="I72" s="34"/>
      <c r="J72" s="34"/>
      <c r="K72" s="34"/>
      <c r="L72" s="414"/>
      <c r="M72" s="414"/>
      <c r="N72" s="414"/>
      <c r="O72" s="414"/>
      <c r="P72" s="414"/>
      <c r="Q72" s="414"/>
    </row>
    <row r="73" spans="1:18" s="31" customFormat="1" ht="15.75" hidden="1" customHeight="1">
      <c r="B73" s="32"/>
      <c r="C73" s="34"/>
      <c r="D73" s="34"/>
      <c r="E73" s="34"/>
      <c r="F73" s="34"/>
      <c r="G73" s="34"/>
      <c r="H73" s="34"/>
      <c r="I73" s="34"/>
      <c r="J73" s="34"/>
      <c r="K73" s="34"/>
      <c r="L73" s="414"/>
      <c r="M73" s="414"/>
      <c r="N73" s="414"/>
      <c r="O73" s="414"/>
      <c r="P73" s="414"/>
      <c r="Q73" s="414"/>
    </row>
    <row r="74" spans="1:18" s="31" customFormat="1" ht="15.75" hidden="1" customHeight="1">
      <c r="B74" s="32"/>
      <c r="C74" s="34"/>
      <c r="D74" s="34"/>
      <c r="E74" s="34"/>
      <c r="F74" s="34"/>
      <c r="G74" s="34"/>
      <c r="H74" s="34"/>
      <c r="I74" s="34"/>
      <c r="J74" s="34"/>
      <c r="K74" s="34"/>
      <c r="L74" s="414"/>
      <c r="M74" s="414"/>
      <c r="N74" s="414"/>
      <c r="O74" s="414"/>
      <c r="P74" s="414"/>
      <c r="Q74" s="414"/>
    </row>
    <row r="75" spans="1:18" s="31" customFormat="1" hidden="1">
      <c r="B75" s="33"/>
      <c r="C75" s="35"/>
      <c r="D75" s="357"/>
      <c r="E75" s="357"/>
      <c r="F75" s="357"/>
      <c r="G75" s="357"/>
      <c r="H75" s="357"/>
      <c r="I75" s="357"/>
      <c r="J75" s="357"/>
      <c r="K75" s="35"/>
      <c r="L75" s="414"/>
      <c r="M75" s="414"/>
      <c r="N75" s="414"/>
      <c r="O75" s="414"/>
      <c r="P75" s="414"/>
      <c r="Q75" s="414"/>
    </row>
    <row r="76" spans="1:18" s="31" customFormat="1" hidden="1">
      <c r="B76" s="33"/>
      <c r="C76" s="35"/>
      <c r="D76" s="35"/>
      <c r="E76" s="35"/>
      <c r="F76" s="35"/>
      <c r="G76" s="35"/>
      <c r="H76" s="35"/>
      <c r="I76" s="35"/>
      <c r="J76" s="35"/>
      <c r="K76" s="35"/>
      <c r="L76" s="414"/>
      <c r="M76" s="414"/>
      <c r="N76" s="414"/>
      <c r="O76" s="414"/>
      <c r="P76" s="414"/>
      <c r="Q76" s="414"/>
    </row>
    <row r="77" spans="1:18" hidden="1">
      <c r="A77" s="26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  <c r="Q77" s="30"/>
      <c r="R77" s="26"/>
    </row>
    <row r="78" spans="1:18" hidden="1">
      <c r="A78" s="26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  <c r="Q78" s="30"/>
      <c r="R78" s="26"/>
    </row>
    <row r="79" spans="1:18" hidden="1">
      <c r="A79" s="26"/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Q79" s="30"/>
      <c r="R79" s="26"/>
    </row>
  </sheetData>
  <sheetProtection password="FC12" sheet="1" objects="1" scenario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21">
    <mergeCell ref="F51:G51"/>
    <mergeCell ref="C46:O46"/>
    <mergeCell ref="C47:O47"/>
    <mergeCell ref="F50:G50"/>
    <mergeCell ref="H50:J50"/>
    <mergeCell ref="L50:N50"/>
    <mergeCell ref="D28:G28"/>
    <mergeCell ref="C33:O33"/>
    <mergeCell ref="C34:O34"/>
    <mergeCell ref="C42:O42"/>
    <mergeCell ref="C43:O43"/>
    <mergeCell ref="D29:G29"/>
    <mergeCell ref="K29:M29"/>
    <mergeCell ref="B35:B44"/>
    <mergeCell ref="C35:Q35"/>
    <mergeCell ref="C36:O36"/>
    <mergeCell ref="C37:O37"/>
    <mergeCell ref="C38:O38"/>
    <mergeCell ref="C39:O39"/>
    <mergeCell ref="C40:O40"/>
    <mergeCell ref="C41:O41"/>
    <mergeCell ref="C44:O44"/>
    <mergeCell ref="L70:Q76"/>
    <mergeCell ref="C54:O54"/>
    <mergeCell ref="C57:O57"/>
    <mergeCell ref="C58:O58"/>
    <mergeCell ref="B48:B58"/>
    <mergeCell ref="C48:Q48"/>
    <mergeCell ref="C49:G49"/>
    <mergeCell ref="H49:K49"/>
    <mergeCell ref="L49:O49"/>
    <mergeCell ref="C52:E52"/>
    <mergeCell ref="C53:E53"/>
    <mergeCell ref="C50:E50"/>
    <mergeCell ref="C51:E51"/>
    <mergeCell ref="F52:G52"/>
    <mergeCell ref="H52:J52"/>
    <mergeCell ref="L52:N52"/>
    <mergeCell ref="H51:J51"/>
    <mergeCell ref="L51:N51"/>
    <mergeCell ref="C55:O55"/>
    <mergeCell ref="C56:O56"/>
    <mergeCell ref="C67:Q69"/>
    <mergeCell ref="P61:Q61"/>
    <mergeCell ref="F62:I62"/>
    <mergeCell ref="J62:K62"/>
    <mergeCell ref="F53:G53"/>
    <mergeCell ref="H53:J53"/>
    <mergeCell ref="L53:N53"/>
    <mergeCell ref="M62:N62"/>
    <mergeCell ref="P62:Q62"/>
    <mergeCell ref="B63:O63"/>
    <mergeCell ref="C59:O59"/>
    <mergeCell ref="C60:O60"/>
    <mergeCell ref="F61:I61"/>
    <mergeCell ref="J61:K61"/>
    <mergeCell ref="M61:N61"/>
    <mergeCell ref="C61:E62"/>
    <mergeCell ref="B61:B62"/>
    <mergeCell ref="B18:B34"/>
    <mergeCell ref="C18:Q18"/>
    <mergeCell ref="C19:Q19"/>
    <mergeCell ref="D20:G20"/>
    <mergeCell ref="K20:M20"/>
    <mergeCell ref="D21:G21"/>
    <mergeCell ref="K21:M21"/>
    <mergeCell ref="C30:M30"/>
    <mergeCell ref="K28:M28"/>
    <mergeCell ref="P20:Q30"/>
    <mergeCell ref="D22:G22"/>
    <mergeCell ref="K22:M22"/>
    <mergeCell ref="D23:G23"/>
    <mergeCell ref="K23:M23"/>
    <mergeCell ref="D24:G24"/>
    <mergeCell ref="K24:M24"/>
    <mergeCell ref="D25:G25"/>
    <mergeCell ref="K25:M25"/>
    <mergeCell ref="C32:O32"/>
    <mergeCell ref="C31:O31"/>
    <mergeCell ref="B1:Q1"/>
    <mergeCell ref="B2:Q2"/>
    <mergeCell ref="C3:D3"/>
    <mergeCell ref="P3:Q3"/>
    <mergeCell ref="C4:O4"/>
    <mergeCell ref="C5:O5"/>
    <mergeCell ref="C6:O6"/>
    <mergeCell ref="C10:O10"/>
    <mergeCell ref="C7:L7"/>
    <mergeCell ref="M7:O7"/>
    <mergeCell ref="C9:L9"/>
    <mergeCell ref="M9:O9"/>
    <mergeCell ref="E3:J3"/>
    <mergeCell ref="L3:N3"/>
    <mergeCell ref="B7:B9"/>
    <mergeCell ref="M8:O8"/>
    <mergeCell ref="C8:L8"/>
    <mergeCell ref="P7:Q8"/>
    <mergeCell ref="B11:B13"/>
    <mergeCell ref="C11:J11"/>
    <mergeCell ref="K11:L11"/>
    <mergeCell ref="E13:G13"/>
    <mergeCell ref="E12:G12"/>
    <mergeCell ref="C12:D13"/>
    <mergeCell ref="D75:J75"/>
    <mergeCell ref="M11:O11"/>
    <mergeCell ref="P11:Q13"/>
    <mergeCell ref="H12:J12"/>
    <mergeCell ref="K12:L12"/>
    <mergeCell ref="C14:O14"/>
    <mergeCell ref="C15:O15"/>
    <mergeCell ref="C16:O16"/>
    <mergeCell ref="C17:O17"/>
    <mergeCell ref="D26:G26"/>
    <mergeCell ref="K26:M26"/>
    <mergeCell ref="M12:O12"/>
    <mergeCell ref="H13:J13"/>
    <mergeCell ref="K13:L13"/>
    <mergeCell ref="M13:O13"/>
    <mergeCell ref="D27:G27"/>
    <mergeCell ref="K27:M27"/>
    <mergeCell ref="C45:O45"/>
  </mergeCells>
  <printOptions horizontalCentered="1"/>
  <pageMargins left="0.39370078740157499" right="0.23622047244094499" top="0.23622047244094499" bottom="0.17" header="0.196850393700787" footer="0.17"/>
  <pageSetup paperSize="9" scale="80" orientation="portrait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6"/>
  <sheetViews>
    <sheetView topLeftCell="A127" workbookViewId="0">
      <selection activeCell="A9" sqref="A9:F10"/>
    </sheetView>
  </sheetViews>
  <sheetFormatPr defaultRowHeight="12.5"/>
  <cols>
    <col min="1" max="9" width="8.90625" style="169"/>
    <col min="10" max="10" width="9.81640625" style="169" customWidth="1"/>
    <col min="11" max="11" width="8.90625" style="169"/>
    <col min="12" max="12" width="8.90625" style="170"/>
  </cols>
  <sheetData>
    <row r="1" spans="1:12" ht="18">
      <c r="A1" s="466" t="s">
        <v>246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8"/>
    </row>
    <row r="2" spans="1:12" ht="13">
      <c r="A2" s="469" t="s">
        <v>247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1"/>
    </row>
    <row r="3" spans="1:12" ht="13">
      <c r="A3" s="469" t="s">
        <v>248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1"/>
    </row>
    <row r="4" spans="1:12" ht="13">
      <c r="A4" s="472" t="s">
        <v>249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4"/>
    </row>
    <row r="5" spans="1:12" ht="13">
      <c r="A5" s="475" t="s">
        <v>250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7"/>
    </row>
    <row r="6" spans="1:12" ht="33" customHeight="1">
      <c r="A6" s="458" t="s">
        <v>251</v>
      </c>
      <c r="B6" s="459"/>
      <c r="C6" s="459"/>
      <c r="D6" s="459"/>
      <c r="E6" s="459"/>
      <c r="F6" s="459"/>
      <c r="G6" s="458" t="s">
        <v>252</v>
      </c>
      <c r="H6" s="458"/>
      <c r="I6" s="458"/>
      <c r="J6" s="458"/>
      <c r="K6" s="458"/>
      <c r="L6" s="458"/>
    </row>
    <row r="7" spans="1:12">
      <c r="A7" s="608" t="s">
        <v>372</v>
      </c>
      <c r="B7" s="609"/>
      <c r="C7" s="609"/>
      <c r="D7" s="609"/>
      <c r="E7" s="609"/>
      <c r="F7" s="610"/>
      <c r="G7" s="608" t="str">
        <f>'Master Data'!D10</f>
        <v>PARMANAND MEGHWAL</v>
      </c>
      <c r="H7" s="609"/>
      <c r="I7" s="609"/>
      <c r="J7" s="609"/>
      <c r="K7" s="609"/>
      <c r="L7" s="611"/>
    </row>
    <row r="8" spans="1:12">
      <c r="A8" s="460" t="s">
        <v>373</v>
      </c>
      <c r="B8" s="461"/>
      <c r="C8" s="461"/>
      <c r="D8" s="461"/>
      <c r="E8" s="461"/>
      <c r="F8" s="462"/>
      <c r="G8" s="460" t="str">
        <f>'Master Data'!O10</f>
        <v>SENIOR TEACHER</v>
      </c>
      <c r="H8" s="461"/>
      <c r="I8" s="461"/>
      <c r="J8" s="461"/>
      <c r="K8" s="461"/>
      <c r="L8" s="612"/>
    </row>
    <row r="9" spans="1:12">
      <c r="A9" s="460" t="s">
        <v>374</v>
      </c>
      <c r="B9" s="461"/>
      <c r="C9" s="461"/>
      <c r="D9" s="461"/>
      <c r="E9" s="461"/>
      <c r="F9" s="462"/>
      <c r="G9" s="613" t="str">
        <f>'Master Data'!C8</f>
        <v>GOVT SR. SEC SCHOOL DILOD HATHI, ATRU BARAN</v>
      </c>
      <c r="H9" s="614"/>
      <c r="I9" s="614"/>
      <c r="J9" s="614"/>
      <c r="K9" s="614"/>
      <c r="L9" s="615"/>
    </row>
    <row r="10" spans="1:12">
      <c r="A10" s="463"/>
      <c r="B10" s="464"/>
      <c r="C10" s="464"/>
      <c r="D10" s="464"/>
      <c r="E10" s="464"/>
      <c r="F10" s="465"/>
      <c r="G10" s="616"/>
      <c r="H10" s="617"/>
      <c r="I10" s="617"/>
      <c r="J10" s="617"/>
      <c r="K10" s="617"/>
      <c r="L10" s="618"/>
    </row>
    <row r="11" spans="1:12" ht="13">
      <c r="A11" s="488" t="s">
        <v>253</v>
      </c>
      <c r="B11" s="487"/>
      <c r="C11" s="491"/>
      <c r="D11" s="488" t="s">
        <v>254</v>
      </c>
      <c r="E11" s="487"/>
      <c r="F11" s="491"/>
      <c r="G11" s="488" t="s">
        <v>255</v>
      </c>
      <c r="H11" s="487"/>
      <c r="I11" s="487"/>
      <c r="J11" s="487"/>
      <c r="K11" s="487"/>
      <c r="L11" s="491"/>
    </row>
    <row r="12" spans="1:12">
      <c r="A12" s="500"/>
      <c r="B12" s="501"/>
      <c r="C12" s="502"/>
      <c r="D12" s="503" t="str">
        <f>'Master Data'!V11</f>
        <v>JDHG03597G</v>
      </c>
      <c r="E12" s="504"/>
      <c r="F12" s="505"/>
      <c r="G12" s="506" t="str">
        <f>'Master Data'!V10</f>
        <v>XXXXXXXXX</v>
      </c>
      <c r="H12" s="507"/>
      <c r="I12" s="507"/>
      <c r="J12" s="507"/>
      <c r="K12" s="507"/>
      <c r="L12" s="508"/>
    </row>
    <row r="13" spans="1:12" ht="13">
      <c r="A13" s="172" t="s">
        <v>256</v>
      </c>
      <c r="B13" s="173"/>
      <c r="C13" s="174"/>
      <c r="D13" s="478"/>
      <c r="E13" s="479"/>
      <c r="F13" s="480"/>
      <c r="G13" s="487" t="s">
        <v>257</v>
      </c>
      <c r="H13" s="487"/>
      <c r="I13" s="487"/>
      <c r="J13" s="488" t="s">
        <v>258</v>
      </c>
      <c r="K13" s="489"/>
      <c r="L13" s="490"/>
    </row>
    <row r="14" spans="1:12" ht="13">
      <c r="A14" s="175" t="s">
        <v>259</v>
      </c>
      <c r="B14" s="176"/>
      <c r="C14" s="177"/>
      <c r="D14" s="481"/>
      <c r="E14" s="482"/>
      <c r="F14" s="483"/>
      <c r="G14" s="488" t="s">
        <v>260</v>
      </c>
      <c r="H14" s="491"/>
      <c r="I14" s="178" t="s">
        <v>261</v>
      </c>
      <c r="J14" s="492" t="s">
        <v>262</v>
      </c>
      <c r="K14" s="493"/>
      <c r="L14" s="494"/>
    </row>
    <row r="15" spans="1:12" ht="13">
      <c r="A15" s="179" t="s">
        <v>263</v>
      </c>
      <c r="B15" s="180"/>
      <c r="C15" s="181"/>
      <c r="D15" s="484"/>
      <c r="E15" s="485"/>
      <c r="F15" s="486"/>
      <c r="G15" s="498"/>
      <c r="H15" s="499"/>
      <c r="I15" s="206"/>
      <c r="J15" s="495"/>
      <c r="K15" s="496"/>
      <c r="L15" s="497"/>
    </row>
    <row r="16" spans="1:12" ht="13">
      <c r="A16" s="179" t="s">
        <v>264</v>
      </c>
      <c r="B16" s="180"/>
      <c r="C16" s="180"/>
      <c r="D16" s="182"/>
      <c r="E16" s="182"/>
      <c r="F16" s="182"/>
      <c r="G16" s="183"/>
      <c r="H16" s="183"/>
      <c r="I16" s="183"/>
      <c r="J16" s="183"/>
      <c r="K16" s="183"/>
      <c r="L16" s="184"/>
    </row>
    <row r="17" spans="1:12" ht="13">
      <c r="A17" s="458" t="s">
        <v>265</v>
      </c>
      <c r="B17" s="458"/>
      <c r="C17" s="509" t="s">
        <v>266</v>
      </c>
      <c r="D17" s="509"/>
      <c r="E17" s="509"/>
      <c r="F17" s="510" t="s">
        <v>267</v>
      </c>
      <c r="G17" s="510"/>
      <c r="H17" s="511" t="s">
        <v>268</v>
      </c>
      <c r="I17" s="512"/>
      <c r="J17" s="513"/>
      <c r="K17" s="509" t="s">
        <v>269</v>
      </c>
      <c r="L17" s="509"/>
    </row>
    <row r="18" spans="1:12">
      <c r="A18" s="514" t="s">
        <v>270</v>
      </c>
      <c r="B18" s="515"/>
      <c r="C18" s="503"/>
      <c r="D18" s="504"/>
      <c r="E18" s="505"/>
      <c r="F18" s="516">
        <f>SUM('Master Data'!N13+'Master Data'!N14+'Master Data'!N15)</f>
        <v>135992</v>
      </c>
      <c r="G18" s="517"/>
      <c r="H18" s="503">
        <f>SUM('Master Data'!Y13:Y15)</f>
        <v>3000</v>
      </c>
      <c r="I18" s="504"/>
      <c r="J18" s="505"/>
      <c r="K18" s="518">
        <f>H18</f>
        <v>3000</v>
      </c>
      <c r="L18" s="519"/>
    </row>
    <row r="19" spans="1:12">
      <c r="A19" s="514" t="s">
        <v>271</v>
      </c>
      <c r="B19" s="515"/>
      <c r="C19" s="503"/>
      <c r="D19" s="504"/>
      <c r="E19" s="505"/>
      <c r="F19" s="516">
        <f>SUM('Master Data'!N16+'Master Data'!N17+'Master Data'!N18)</f>
        <v>167500</v>
      </c>
      <c r="G19" s="517"/>
      <c r="H19" s="503">
        <f>SUM('Master Data'!Y16:Y18)</f>
        <v>3000</v>
      </c>
      <c r="I19" s="504"/>
      <c r="J19" s="505"/>
      <c r="K19" s="518">
        <f>H19</f>
        <v>3000</v>
      </c>
      <c r="L19" s="519"/>
    </row>
    <row r="20" spans="1:12">
      <c r="A20" s="514" t="s">
        <v>272</v>
      </c>
      <c r="B20" s="515"/>
      <c r="C20" s="503"/>
      <c r="D20" s="504"/>
      <c r="E20" s="505"/>
      <c r="F20" s="516">
        <f>SUM('Master Data'!N19+'Master Data'!N20+'Master Data'!N21)</f>
        <v>169125</v>
      </c>
      <c r="G20" s="517"/>
      <c r="H20" s="503">
        <f>SUM('Master Data'!Y19:Y21)</f>
        <v>3000</v>
      </c>
      <c r="I20" s="504"/>
      <c r="J20" s="505"/>
      <c r="K20" s="518">
        <f>H20</f>
        <v>3000</v>
      </c>
      <c r="L20" s="520"/>
    </row>
    <row r="21" spans="1:12">
      <c r="A21" s="514" t="s">
        <v>273</v>
      </c>
      <c r="B21" s="515"/>
      <c r="C21" s="503"/>
      <c r="D21" s="504"/>
      <c r="E21" s="505"/>
      <c r="F21" s="516">
        <f>SUM('Master Data'!N22+'Master Data'!N23+'Master Data'!N24+'Master Data'!Y25+'Master Data'!Y26+'Master Data'!Y27+'Master Data'!Y28+'Master Data'!Y29+'Master Data'!Y30+'Master Data'!Y31+'Master Data'!Y32+'Master Data'!Y33)</f>
        <v>169125</v>
      </c>
      <c r="G21" s="517"/>
      <c r="H21" s="503">
        <f>SUM('Master Data'!Y22:Y33)</f>
        <v>2000</v>
      </c>
      <c r="I21" s="504"/>
      <c r="J21" s="505"/>
      <c r="K21" s="518">
        <f>H21</f>
        <v>2000</v>
      </c>
      <c r="L21" s="520"/>
    </row>
    <row r="22" spans="1:12" ht="13">
      <c r="A22" s="488" t="s">
        <v>274</v>
      </c>
      <c r="B22" s="491"/>
      <c r="C22" s="488"/>
      <c r="D22" s="487"/>
      <c r="E22" s="491"/>
      <c r="F22" s="537">
        <f>SUM(F18:G21)</f>
        <v>641742</v>
      </c>
      <c r="G22" s="538"/>
      <c r="H22" s="488">
        <f>SUM(H18:J21)</f>
        <v>11000</v>
      </c>
      <c r="I22" s="487"/>
      <c r="J22" s="491"/>
      <c r="K22" s="537">
        <f>SUM(K18:L21)</f>
        <v>11000</v>
      </c>
      <c r="L22" s="538"/>
    </row>
    <row r="23" spans="1:12">
      <c r="A23" s="521" t="s">
        <v>275</v>
      </c>
      <c r="B23" s="522"/>
      <c r="C23" s="522"/>
      <c r="D23" s="522"/>
      <c r="E23" s="523"/>
      <c r="F23" s="523"/>
      <c r="G23" s="523"/>
      <c r="H23" s="523"/>
      <c r="I23" s="523"/>
      <c r="J23" s="523"/>
      <c r="K23" s="523"/>
      <c r="L23" s="524"/>
    </row>
    <row r="24" spans="1:12">
      <c r="A24" s="185" t="s">
        <v>276</v>
      </c>
      <c r="B24" s="525" t="s">
        <v>277</v>
      </c>
      <c r="C24" s="525"/>
      <c r="D24" s="526"/>
      <c r="E24" s="527" t="s">
        <v>278</v>
      </c>
      <c r="F24" s="528"/>
      <c r="G24" s="528"/>
      <c r="H24" s="528"/>
      <c r="I24" s="529"/>
      <c r="J24" s="529"/>
      <c r="K24" s="528"/>
      <c r="L24" s="530"/>
    </row>
    <row r="25" spans="1:12" ht="13">
      <c r="A25" s="186"/>
      <c r="B25" s="531" t="s">
        <v>279</v>
      </c>
      <c r="C25" s="531"/>
      <c r="D25" s="531"/>
      <c r="E25" s="532" t="s">
        <v>280</v>
      </c>
      <c r="F25" s="533"/>
      <c r="G25" s="532" t="s">
        <v>281</v>
      </c>
      <c r="H25" s="534"/>
      <c r="I25" s="532" t="s">
        <v>282</v>
      </c>
      <c r="J25" s="534"/>
      <c r="K25" s="535" t="s">
        <v>283</v>
      </c>
      <c r="L25" s="536"/>
    </row>
    <row r="26" spans="1:12" ht="13">
      <c r="A26" s="186"/>
      <c r="B26" s="187"/>
      <c r="C26" s="187" t="s">
        <v>284</v>
      </c>
      <c r="D26" s="187"/>
      <c r="E26" s="540" t="s">
        <v>285</v>
      </c>
      <c r="F26" s="541"/>
      <c r="G26" s="540" t="s">
        <v>285</v>
      </c>
      <c r="H26" s="542"/>
      <c r="I26" s="540" t="s">
        <v>285</v>
      </c>
      <c r="J26" s="542"/>
      <c r="K26" s="543" t="s">
        <v>286</v>
      </c>
      <c r="L26" s="544"/>
    </row>
    <row r="27" spans="1:12" ht="13">
      <c r="A27" s="188"/>
      <c r="B27" s="545"/>
      <c r="C27" s="545"/>
      <c r="D27" s="545"/>
      <c r="E27" s="189"/>
      <c r="F27" s="190"/>
      <c r="G27" s="546"/>
      <c r="H27" s="547"/>
      <c r="I27" s="548" t="s">
        <v>287</v>
      </c>
      <c r="J27" s="549"/>
      <c r="K27" s="191"/>
      <c r="L27" s="192"/>
    </row>
    <row r="28" spans="1:12" ht="13">
      <c r="A28" s="178">
        <v>1</v>
      </c>
      <c r="B28" s="503">
        <f>'Master Data'!Y13</f>
        <v>1000</v>
      </c>
      <c r="C28" s="504"/>
      <c r="D28" s="505"/>
      <c r="E28" s="516"/>
      <c r="F28" s="517"/>
      <c r="G28" s="503"/>
      <c r="H28" s="505"/>
      <c r="I28" s="539"/>
      <c r="J28" s="539"/>
      <c r="K28" s="193"/>
      <c r="L28" s="193"/>
    </row>
    <row r="29" spans="1:12" ht="13">
      <c r="A29" s="194">
        <v>2</v>
      </c>
      <c r="B29" s="503">
        <f>'Master Data'!Y14</f>
        <v>1000</v>
      </c>
      <c r="C29" s="504"/>
      <c r="D29" s="505"/>
      <c r="E29" s="516"/>
      <c r="F29" s="517"/>
      <c r="G29" s="503"/>
      <c r="H29" s="505"/>
      <c r="I29" s="539"/>
      <c r="J29" s="539"/>
      <c r="K29" s="193"/>
      <c r="L29" s="193"/>
    </row>
    <row r="30" spans="1:12" ht="13">
      <c r="A30" s="194">
        <v>3</v>
      </c>
      <c r="B30" s="503">
        <f>'Master Data'!Y15</f>
        <v>1000</v>
      </c>
      <c r="C30" s="504"/>
      <c r="D30" s="505"/>
      <c r="E30" s="195"/>
      <c r="F30" s="196"/>
      <c r="G30" s="197"/>
      <c r="H30" s="198"/>
      <c r="I30" s="199"/>
      <c r="J30" s="200"/>
      <c r="K30" s="193"/>
      <c r="L30" s="193"/>
    </row>
    <row r="31" spans="1:12" ht="13">
      <c r="A31" s="194">
        <v>4</v>
      </c>
      <c r="B31" s="503">
        <f>'Master Data'!Y16</f>
        <v>1000</v>
      </c>
      <c r="C31" s="504"/>
      <c r="D31" s="505"/>
      <c r="E31" s="195"/>
      <c r="F31" s="196"/>
      <c r="G31" s="197"/>
      <c r="H31" s="198"/>
      <c r="I31" s="197"/>
      <c r="J31" s="198"/>
      <c r="K31" s="193"/>
      <c r="L31" s="193"/>
    </row>
    <row r="32" spans="1:12" ht="13">
      <c r="A32" s="194">
        <v>5</v>
      </c>
      <c r="B32" s="503">
        <f>'Master Data'!Y17</f>
        <v>1000</v>
      </c>
      <c r="C32" s="504"/>
      <c r="D32" s="505"/>
      <c r="E32" s="195"/>
      <c r="F32" s="196"/>
      <c r="G32" s="197"/>
      <c r="H32" s="198"/>
      <c r="I32" s="197"/>
      <c r="J32" s="198"/>
      <c r="K32" s="193"/>
      <c r="L32" s="193"/>
    </row>
    <row r="33" spans="1:12" ht="13">
      <c r="A33" s="194">
        <v>6</v>
      </c>
      <c r="B33" s="503">
        <f>'Master Data'!Y18</f>
        <v>1000</v>
      </c>
      <c r="C33" s="504"/>
      <c r="D33" s="505"/>
      <c r="E33" s="195"/>
      <c r="F33" s="196"/>
      <c r="G33" s="197"/>
      <c r="H33" s="198"/>
      <c r="I33" s="197"/>
      <c r="J33" s="198"/>
      <c r="K33" s="193"/>
      <c r="L33" s="193"/>
    </row>
    <row r="34" spans="1:12" ht="13">
      <c r="A34" s="194">
        <v>7</v>
      </c>
      <c r="B34" s="503">
        <f>'Master Data'!Y19</f>
        <v>1000</v>
      </c>
      <c r="C34" s="504"/>
      <c r="D34" s="505"/>
      <c r="E34" s="195"/>
      <c r="F34" s="196"/>
      <c r="G34" s="197"/>
      <c r="H34" s="198"/>
      <c r="I34" s="197"/>
      <c r="J34" s="198"/>
      <c r="K34" s="193"/>
      <c r="L34" s="193"/>
    </row>
    <row r="35" spans="1:12" ht="13">
      <c r="A35" s="194">
        <v>8</v>
      </c>
      <c r="B35" s="503">
        <f>'Master Data'!Y20</f>
        <v>1000</v>
      </c>
      <c r="C35" s="504"/>
      <c r="D35" s="505"/>
      <c r="E35" s="195"/>
      <c r="F35" s="196"/>
      <c r="G35" s="197"/>
      <c r="H35" s="198"/>
      <c r="I35" s="197"/>
      <c r="J35" s="198"/>
      <c r="K35" s="193"/>
      <c r="L35" s="193"/>
    </row>
    <row r="36" spans="1:12" ht="13">
      <c r="A36" s="194">
        <v>9</v>
      </c>
      <c r="B36" s="503">
        <f>'Master Data'!Y21</f>
        <v>1000</v>
      </c>
      <c r="C36" s="504"/>
      <c r="D36" s="505"/>
      <c r="E36" s="516"/>
      <c r="F36" s="517"/>
      <c r="G36" s="503"/>
      <c r="H36" s="505"/>
      <c r="I36" s="503"/>
      <c r="J36" s="505"/>
      <c r="K36" s="193"/>
      <c r="L36" s="193"/>
    </row>
    <row r="37" spans="1:12" ht="13">
      <c r="A37" s="194">
        <v>10</v>
      </c>
      <c r="B37" s="503">
        <f>'Master Data'!Y22</f>
        <v>1000</v>
      </c>
      <c r="C37" s="504"/>
      <c r="D37" s="505"/>
      <c r="E37" s="516"/>
      <c r="F37" s="517"/>
      <c r="G37" s="503"/>
      <c r="H37" s="505"/>
      <c r="I37" s="503"/>
      <c r="J37" s="505"/>
      <c r="K37" s="193"/>
      <c r="L37" s="193"/>
    </row>
    <row r="38" spans="1:12" ht="13">
      <c r="A38" s="194">
        <v>11</v>
      </c>
      <c r="B38" s="503">
        <f>'Master Data'!Y23</f>
        <v>1000</v>
      </c>
      <c r="C38" s="504"/>
      <c r="D38" s="505"/>
      <c r="E38" s="516"/>
      <c r="F38" s="517"/>
      <c r="G38" s="503"/>
      <c r="H38" s="505"/>
      <c r="I38" s="503"/>
      <c r="J38" s="505"/>
      <c r="K38" s="193"/>
      <c r="L38" s="193"/>
    </row>
    <row r="39" spans="1:12" ht="13">
      <c r="A39" s="194">
        <v>12</v>
      </c>
      <c r="B39" s="503">
        <f>'Master Data'!Y24</f>
        <v>0</v>
      </c>
      <c r="C39" s="504"/>
      <c r="D39" s="505"/>
      <c r="E39" s="516"/>
      <c r="F39" s="517"/>
      <c r="G39" s="503"/>
      <c r="H39" s="505"/>
      <c r="I39" s="550"/>
      <c r="J39" s="551"/>
      <c r="K39" s="193"/>
      <c r="L39" s="193"/>
    </row>
    <row r="40" spans="1:12" ht="13">
      <c r="A40" s="194">
        <v>13</v>
      </c>
      <c r="B40" s="503">
        <f>SUM('Master Data'!Y26+'Master Data'!Y27+'Master Data'!Y28+'Master Data'!Y29+'Master Data'!Y30+'Master Data'!Y31+'Master Data'!Y32+'Master Data'!Y33)</f>
        <v>0</v>
      </c>
      <c r="C40" s="504"/>
      <c r="D40" s="505"/>
      <c r="E40" s="195"/>
      <c r="F40" s="196"/>
      <c r="G40" s="197"/>
      <c r="H40" s="198"/>
      <c r="I40" s="201"/>
      <c r="J40" s="202"/>
      <c r="K40" s="193"/>
      <c r="L40" s="193"/>
    </row>
    <row r="41" spans="1:12" ht="13">
      <c r="A41" s="188" t="s">
        <v>288</v>
      </c>
      <c r="B41" s="514">
        <f>SUM(B28:D39)</f>
        <v>11000</v>
      </c>
      <c r="C41" s="552"/>
      <c r="D41" s="515"/>
      <c r="E41" s="518"/>
      <c r="F41" s="520"/>
      <c r="G41" s="514"/>
      <c r="H41" s="515"/>
      <c r="I41" s="553"/>
      <c r="J41" s="553"/>
      <c r="K41" s="203"/>
      <c r="L41" s="203"/>
    </row>
    <row r="42" spans="1:12" ht="13">
      <c r="A42" s="179"/>
      <c r="B42" s="204"/>
      <c r="C42" s="204"/>
      <c r="D42" s="204"/>
      <c r="E42" s="205"/>
      <c r="F42" s="205"/>
      <c r="G42" s="204"/>
      <c r="H42" s="204"/>
      <c r="I42" s="183"/>
      <c r="J42" s="183"/>
      <c r="K42" s="183"/>
      <c r="L42" s="192"/>
    </row>
    <row r="43" spans="1:12">
      <c r="A43" s="521" t="s">
        <v>289</v>
      </c>
      <c r="B43" s="522"/>
      <c r="C43" s="522"/>
      <c r="D43" s="522"/>
      <c r="E43" s="523"/>
      <c r="F43" s="523"/>
      <c r="G43" s="523"/>
      <c r="H43" s="523"/>
      <c r="I43" s="523"/>
      <c r="J43" s="523"/>
      <c r="K43" s="523"/>
      <c r="L43" s="524"/>
    </row>
    <row r="44" spans="1:12">
      <c r="A44" s="185" t="s">
        <v>276</v>
      </c>
      <c r="B44" s="525" t="s">
        <v>277</v>
      </c>
      <c r="C44" s="525"/>
      <c r="D44" s="526"/>
      <c r="E44" s="527" t="s">
        <v>290</v>
      </c>
      <c r="F44" s="528"/>
      <c r="G44" s="528"/>
      <c r="H44" s="528"/>
      <c r="I44" s="529"/>
      <c r="J44" s="529"/>
      <c r="K44" s="528"/>
      <c r="L44" s="530"/>
    </row>
    <row r="45" spans="1:12" ht="13">
      <c r="A45" s="186"/>
      <c r="B45" s="531" t="s">
        <v>279</v>
      </c>
      <c r="C45" s="531"/>
      <c r="D45" s="531"/>
      <c r="E45" s="532" t="s">
        <v>291</v>
      </c>
      <c r="F45" s="533"/>
      <c r="G45" s="532" t="s">
        <v>292</v>
      </c>
      <c r="H45" s="534"/>
      <c r="I45" s="532" t="s">
        <v>293</v>
      </c>
      <c r="J45" s="534"/>
      <c r="K45" s="535" t="s">
        <v>283</v>
      </c>
      <c r="L45" s="536"/>
    </row>
    <row r="46" spans="1:12" ht="13">
      <c r="A46" s="186"/>
      <c r="B46" s="187"/>
      <c r="C46" s="187" t="s">
        <v>284</v>
      </c>
      <c r="D46" s="187"/>
      <c r="E46" s="540" t="s">
        <v>294</v>
      </c>
      <c r="F46" s="541"/>
      <c r="G46" s="540" t="s">
        <v>69</v>
      </c>
      <c r="H46" s="542"/>
      <c r="I46" s="540" t="s">
        <v>295</v>
      </c>
      <c r="J46" s="542"/>
      <c r="K46" s="543" t="s">
        <v>286</v>
      </c>
      <c r="L46" s="544"/>
    </row>
    <row r="47" spans="1:12" ht="13">
      <c r="A47" s="188"/>
      <c r="B47" s="545"/>
      <c r="C47" s="545"/>
      <c r="D47" s="545"/>
      <c r="E47" s="189"/>
      <c r="F47" s="190"/>
      <c r="G47" s="546" t="s">
        <v>287</v>
      </c>
      <c r="H47" s="547"/>
      <c r="I47" s="548"/>
      <c r="J47" s="549"/>
      <c r="K47" s="191"/>
      <c r="L47" s="192"/>
    </row>
    <row r="48" spans="1:12" ht="13">
      <c r="A48" s="160">
        <v>1</v>
      </c>
      <c r="B48" s="554"/>
      <c r="C48" s="555"/>
      <c r="D48" s="556"/>
      <c r="E48" s="167"/>
      <c r="F48" s="163"/>
      <c r="G48" s="554"/>
      <c r="H48" s="556"/>
      <c r="I48" s="557"/>
      <c r="J48" s="558"/>
      <c r="K48" s="161"/>
      <c r="L48" s="161"/>
    </row>
    <row r="49" spans="1:12" ht="13">
      <c r="A49" s="162">
        <v>2</v>
      </c>
      <c r="B49" s="554"/>
      <c r="C49" s="555"/>
      <c r="D49" s="556"/>
      <c r="E49" s="167"/>
      <c r="F49" s="163"/>
      <c r="G49" s="554"/>
      <c r="H49" s="556"/>
      <c r="I49" s="557"/>
      <c r="J49" s="558"/>
      <c r="K49" s="161"/>
      <c r="L49" s="161"/>
    </row>
    <row r="50" spans="1:12" ht="13">
      <c r="A50" s="162">
        <v>3</v>
      </c>
      <c r="B50" s="554"/>
      <c r="C50" s="555"/>
      <c r="D50" s="556"/>
      <c r="E50" s="167"/>
      <c r="F50" s="163"/>
      <c r="G50" s="554"/>
      <c r="H50" s="556"/>
      <c r="I50" s="560"/>
      <c r="J50" s="561"/>
      <c r="K50" s="161"/>
      <c r="L50" s="161"/>
    </row>
    <row r="51" spans="1:12" ht="13">
      <c r="A51" s="162">
        <v>4</v>
      </c>
      <c r="B51" s="554"/>
      <c r="C51" s="555"/>
      <c r="D51" s="556"/>
      <c r="E51" s="167"/>
      <c r="F51" s="163"/>
      <c r="G51" s="554"/>
      <c r="H51" s="556"/>
      <c r="I51" s="559"/>
      <c r="J51" s="556"/>
      <c r="K51" s="161"/>
      <c r="L51" s="161"/>
    </row>
    <row r="52" spans="1:12" ht="13">
      <c r="A52" s="162">
        <v>5</v>
      </c>
      <c r="B52" s="554"/>
      <c r="C52" s="555"/>
      <c r="D52" s="556"/>
      <c r="E52" s="167"/>
      <c r="F52" s="163"/>
      <c r="G52" s="554"/>
      <c r="H52" s="556"/>
      <c r="I52" s="559"/>
      <c r="J52" s="556"/>
      <c r="K52" s="161"/>
      <c r="L52" s="161"/>
    </row>
    <row r="53" spans="1:12" ht="13">
      <c r="A53" s="162">
        <v>6</v>
      </c>
      <c r="B53" s="554"/>
      <c r="C53" s="555"/>
      <c r="D53" s="556"/>
      <c r="E53" s="167"/>
      <c r="F53" s="163"/>
      <c r="G53" s="554"/>
      <c r="H53" s="556"/>
      <c r="I53" s="559"/>
      <c r="J53" s="556"/>
      <c r="K53" s="161"/>
      <c r="L53" s="161"/>
    </row>
    <row r="54" spans="1:12" ht="13">
      <c r="A54" s="162">
        <v>7</v>
      </c>
      <c r="B54" s="554"/>
      <c r="C54" s="555"/>
      <c r="D54" s="556"/>
      <c r="E54" s="167"/>
      <c r="F54" s="163"/>
      <c r="G54" s="554"/>
      <c r="H54" s="556"/>
      <c r="I54" s="559"/>
      <c r="J54" s="556"/>
      <c r="K54" s="161"/>
      <c r="L54" s="161"/>
    </row>
    <row r="55" spans="1:12" ht="13">
      <c r="A55" s="162">
        <v>8</v>
      </c>
      <c r="B55" s="554"/>
      <c r="C55" s="555"/>
      <c r="D55" s="556"/>
      <c r="E55" s="167"/>
      <c r="F55" s="163"/>
      <c r="G55" s="554"/>
      <c r="H55" s="556"/>
      <c r="I55" s="559"/>
      <c r="J55" s="556"/>
      <c r="K55" s="161"/>
      <c r="L55" s="161"/>
    </row>
    <row r="56" spans="1:12" ht="13">
      <c r="A56" s="162">
        <v>9</v>
      </c>
      <c r="B56" s="554"/>
      <c r="C56" s="555"/>
      <c r="D56" s="556"/>
      <c r="E56" s="167"/>
      <c r="F56" s="163"/>
      <c r="G56" s="554"/>
      <c r="H56" s="556"/>
      <c r="I56" s="559"/>
      <c r="J56" s="556"/>
      <c r="K56" s="161"/>
      <c r="L56" s="161"/>
    </row>
    <row r="57" spans="1:12" ht="13">
      <c r="A57" s="162">
        <v>10</v>
      </c>
      <c r="B57" s="554"/>
      <c r="C57" s="555"/>
      <c r="D57" s="556"/>
      <c r="E57" s="167"/>
      <c r="F57" s="163"/>
      <c r="G57" s="554"/>
      <c r="H57" s="556"/>
      <c r="I57" s="559"/>
      <c r="J57" s="556"/>
      <c r="K57" s="161"/>
      <c r="L57" s="161"/>
    </row>
    <row r="58" spans="1:12" ht="13">
      <c r="A58" s="162">
        <v>11</v>
      </c>
      <c r="B58" s="554"/>
      <c r="C58" s="555"/>
      <c r="D58" s="556"/>
      <c r="E58" s="167"/>
      <c r="F58" s="163"/>
      <c r="G58" s="554"/>
      <c r="H58" s="556"/>
      <c r="I58" s="559"/>
      <c r="J58" s="556"/>
      <c r="K58" s="161"/>
      <c r="L58" s="161"/>
    </row>
    <row r="59" spans="1:12" ht="13">
      <c r="A59" s="162">
        <v>12</v>
      </c>
      <c r="B59" s="554"/>
      <c r="C59" s="555"/>
      <c r="D59" s="556"/>
      <c r="E59" s="167"/>
      <c r="F59" s="163"/>
      <c r="G59" s="554"/>
      <c r="H59" s="556"/>
      <c r="I59" s="559"/>
      <c r="J59" s="556"/>
      <c r="K59" s="161"/>
      <c r="L59" s="161"/>
    </row>
    <row r="60" spans="1:12" ht="13">
      <c r="A60" s="162">
        <v>13</v>
      </c>
      <c r="B60" s="554"/>
      <c r="C60" s="555"/>
      <c r="D60" s="556"/>
      <c r="E60" s="167"/>
      <c r="F60" s="163"/>
      <c r="G60" s="164"/>
      <c r="H60" s="166"/>
      <c r="I60" s="171"/>
      <c r="J60" s="166"/>
      <c r="K60" s="166"/>
      <c r="L60" s="165"/>
    </row>
    <row r="61" spans="1:12" ht="13">
      <c r="A61" s="168" t="s">
        <v>288</v>
      </c>
      <c r="B61" s="562">
        <f>SUM(B48:D59)</f>
        <v>0</v>
      </c>
      <c r="C61" s="563"/>
      <c r="D61" s="564"/>
      <c r="E61" s="565"/>
      <c r="F61" s="566"/>
      <c r="G61" s="567"/>
      <c r="H61" s="568"/>
      <c r="I61" s="568"/>
      <c r="J61" s="568"/>
      <c r="K61" s="568"/>
      <c r="L61" s="569"/>
    </row>
    <row r="62" spans="1:12" ht="13">
      <c r="A62" s="575" t="s">
        <v>296</v>
      </c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7"/>
    </row>
    <row r="63" spans="1:12">
      <c r="A63" s="207" t="s">
        <v>297</v>
      </c>
      <c r="B63" s="578" t="str">
        <f>A7</f>
        <v>CHANDRA PRAKASH JAIN</v>
      </c>
      <c r="C63" s="578"/>
      <c r="D63" s="578"/>
      <c r="E63" s="208" t="s">
        <v>298</v>
      </c>
      <c r="F63" s="209"/>
      <c r="G63" s="579"/>
      <c r="H63" s="580"/>
      <c r="I63" s="580"/>
      <c r="J63" s="208" t="s">
        <v>299</v>
      </c>
      <c r="K63" s="209"/>
      <c r="L63" s="210"/>
    </row>
    <row r="64" spans="1:12">
      <c r="A64" s="581"/>
      <c r="B64" s="582"/>
      <c r="C64" s="582"/>
      <c r="D64" s="211" t="s">
        <v>300</v>
      </c>
      <c r="E64" s="212"/>
      <c r="F64" s="213"/>
      <c r="G64" s="213"/>
      <c r="H64" s="213"/>
      <c r="I64" s="214">
        <f>H22</f>
        <v>11000</v>
      </c>
      <c r="J64" s="215" t="s">
        <v>301</v>
      </c>
      <c r="K64" s="213"/>
      <c r="L64" s="216"/>
    </row>
    <row r="65" spans="1:12">
      <c r="A65" s="583"/>
      <c r="B65" s="584"/>
      <c r="C65" s="584"/>
      <c r="D65" s="584"/>
      <c r="E65" s="584"/>
      <c r="F65" s="217" t="s">
        <v>302</v>
      </c>
      <c r="G65" s="218"/>
      <c r="H65" s="218"/>
      <c r="I65" s="218"/>
      <c r="J65" s="218"/>
      <c r="K65" s="218"/>
      <c r="L65" s="219"/>
    </row>
    <row r="66" spans="1:12">
      <c r="A66" s="585" t="s">
        <v>303</v>
      </c>
      <c r="B66" s="586"/>
      <c r="C66" s="586"/>
      <c r="D66" s="586"/>
      <c r="E66" s="586"/>
      <c r="F66" s="586"/>
      <c r="G66" s="586"/>
      <c r="H66" s="586"/>
      <c r="I66" s="586"/>
      <c r="J66" s="586"/>
      <c r="K66" s="586"/>
      <c r="L66" s="587"/>
    </row>
    <row r="67" spans="1:12">
      <c r="A67" s="588"/>
      <c r="B67" s="589"/>
      <c r="C67" s="589"/>
      <c r="D67" s="589"/>
      <c r="E67" s="589"/>
      <c r="F67" s="589"/>
      <c r="G67" s="589"/>
      <c r="H67" s="589"/>
      <c r="I67" s="589"/>
      <c r="J67" s="589"/>
      <c r="K67" s="589"/>
      <c r="L67" s="590"/>
    </row>
    <row r="68" spans="1:12">
      <c r="A68" s="570" t="s">
        <v>304</v>
      </c>
      <c r="B68" s="571"/>
      <c r="C68" s="220"/>
      <c r="D68" s="220"/>
      <c r="E68" s="220"/>
      <c r="F68" s="220"/>
      <c r="G68" s="220"/>
      <c r="H68" s="220"/>
      <c r="I68" s="220"/>
      <c r="J68" s="220"/>
      <c r="K68" s="220"/>
      <c r="L68" s="221"/>
    </row>
    <row r="69" spans="1:12">
      <c r="A69" s="572" t="s">
        <v>305</v>
      </c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4"/>
    </row>
    <row r="70" spans="1:12">
      <c r="A70" s="572" t="s">
        <v>306</v>
      </c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4"/>
    </row>
    <row r="71" spans="1:12">
      <c r="A71" s="572" t="s">
        <v>307</v>
      </c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74"/>
    </row>
    <row r="72" spans="1:12">
      <c r="A72" s="572" t="s">
        <v>308</v>
      </c>
      <c r="B72" s="573"/>
      <c r="C72" s="573"/>
      <c r="D72" s="573"/>
      <c r="E72" s="573"/>
      <c r="F72" s="573"/>
      <c r="G72" s="573"/>
      <c r="H72" s="573"/>
      <c r="I72" s="573"/>
      <c r="J72" s="573"/>
      <c r="K72" s="573"/>
      <c r="L72" s="574"/>
    </row>
    <row r="73" spans="1:12">
      <c r="A73" s="572" t="s">
        <v>309</v>
      </c>
      <c r="B73" s="573"/>
      <c r="C73" s="573"/>
      <c r="D73" s="573"/>
      <c r="E73" s="573"/>
      <c r="F73" s="573"/>
      <c r="G73" s="573"/>
      <c r="H73" s="222"/>
      <c r="I73" s="222"/>
      <c r="J73" s="222"/>
      <c r="K73" s="222"/>
      <c r="L73" s="223"/>
    </row>
    <row r="74" spans="1:12">
      <c r="A74" s="572" t="s">
        <v>310</v>
      </c>
      <c r="B74" s="573"/>
      <c r="C74" s="573"/>
      <c r="D74" s="573"/>
      <c r="E74" s="573"/>
      <c r="F74" s="573"/>
      <c r="G74" s="573"/>
      <c r="H74" s="573"/>
      <c r="I74" s="573"/>
      <c r="J74" s="573"/>
      <c r="K74" s="573"/>
      <c r="L74" s="574"/>
    </row>
    <row r="75" spans="1:12">
      <c r="A75" s="572" t="s">
        <v>311</v>
      </c>
      <c r="B75" s="573"/>
      <c r="C75" s="573"/>
      <c r="D75" s="573"/>
      <c r="E75" s="573"/>
      <c r="F75" s="573"/>
      <c r="G75" s="573"/>
      <c r="H75" s="573"/>
      <c r="I75" s="573"/>
      <c r="J75" s="573"/>
      <c r="K75" s="573"/>
      <c r="L75" s="574"/>
    </row>
    <row r="76" spans="1:12">
      <c r="A76" s="572" t="s">
        <v>312</v>
      </c>
      <c r="B76" s="573"/>
      <c r="C76" s="573"/>
      <c r="D76" s="573"/>
      <c r="E76" s="573"/>
      <c r="F76" s="573"/>
      <c r="G76" s="573"/>
      <c r="H76" s="573"/>
      <c r="I76" s="573"/>
      <c r="J76" s="573"/>
      <c r="K76" s="573"/>
      <c r="L76" s="574"/>
    </row>
    <row r="77" spans="1:12">
      <c r="A77" s="572" t="s">
        <v>313</v>
      </c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4"/>
    </row>
    <row r="78" spans="1:12">
      <c r="A78" s="585" t="s">
        <v>314</v>
      </c>
      <c r="B78" s="586"/>
      <c r="C78" s="586"/>
      <c r="D78" s="586"/>
      <c r="E78" s="586"/>
      <c r="F78" s="586"/>
      <c r="G78" s="586"/>
      <c r="H78" s="586"/>
      <c r="I78" s="586"/>
      <c r="J78" s="586"/>
      <c r="K78" s="586"/>
      <c r="L78" s="587"/>
    </row>
    <row r="79" spans="1:12">
      <c r="A79" s="585" t="s">
        <v>315</v>
      </c>
      <c r="B79" s="586"/>
      <c r="C79" s="586"/>
      <c r="D79" s="586"/>
      <c r="E79" s="586"/>
      <c r="F79" s="176"/>
      <c r="G79" s="176"/>
      <c r="H79" s="176"/>
      <c r="I79" s="176"/>
      <c r="J79" s="176"/>
      <c r="K79" s="176"/>
      <c r="L79" s="224"/>
    </row>
    <row r="80" spans="1:12">
      <c r="A80" s="225" t="s">
        <v>316</v>
      </c>
      <c r="B80" s="176"/>
      <c r="C80" s="176"/>
      <c r="D80" s="176"/>
      <c r="E80" s="176"/>
      <c r="F80" s="222"/>
      <c r="G80" s="222"/>
      <c r="H80" s="222"/>
      <c r="I80" s="222"/>
      <c r="J80" s="222"/>
      <c r="K80" s="222"/>
      <c r="L80" s="223"/>
    </row>
    <row r="81" spans="1:12" ht="13">
      <c r="A81" s="226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8"/>
    </row>
    <row r="82" spans="1:12" ht="13">
      <c r="A82" s="591" t="s">
        <v>317</v>
      </c>
      <c r="B82" s="592"/>
      <c r="C82" s="592"/>
      <c r="D82" s="592"/>
      <c r="E82" s="592"/>
      <c r="F82" s="592"/>
      <c r="G82" s="592"/>
      <c r="H82" s="592"/>
      <c r="I82" s="592"/>
      <c r="J82" s="592"/>
      <c r="K82" s="592"/>
      <c r="L82" s="593"/>
    </row>
    <row r="83" spans="1:12" ht="15.5">
      <c r="A83" s="594" t="s">
        <v>318</v>
      </c>
      <c r="B83" s="595"/>
      <c r="C83" s="595"/>
      <c r="D83" s="595"/>
      <c r="E83" s="595"/>
      <c r="F83" s="595"/>
      <c r="G83" s="595"/>
      <c r="H83" s="595"/>
      <c r="I83" s="595"/>
      <c r="J83" s="595"/>
      <c r="K83" s="595"/>
      <c r="L83" s="596"/>
    </row>
    <row r="84" spans="1:12" ht="14.5" thickBot="1">
      <c r="A84" s="229" t="s">
        <v>319</v>
      </c>
      <c r="B84" s="230"/>
      <c r="C84" s="231"/>
      <c r="D84" s="231"/>
      <c r="E84" s="231"/>
      <c r="F84" s="231"/>
      <c r="G84" s="231"/>
      <c r="H84" s="231"/>
      <c r="I84" s="232"/>
      <c r="J84" s="233"/>
      <c r="K84" s="234"/>
      <c r="L84" s="233"/>
    </row>
    <row r="85" spans="1:12" ht="13" thickBot="1">
      <c r="A85" s="232"/>
      <c r="B85" s="235" t="s">
        <v>320</v>
      </c>
      <c r="C85" s="235"/>
      <c r="D85" s="235"/>
      <c r="E85" s="235"/>
      <c r="F85" s="235"/>
      <c r="G85" s="231"/>
      <c r="H85" s="231"/>
      <c r="I85" s="260">
        <f>'Tax Calculation (Old)'!Q4</f>
        <v>755447</v>
      </c>
      <c r="J85" s="261"/>
      <c r="K85" s="262"/>
      <c r="L85" s="263"/>
    </row>
    <row r="86" spans="1:12">
      <c r="A86" s="232"/>
      <c r="B86" s="235" t="s">
        <v>321</v>
      </c>
      <c r="C86" s="235"/>
      <c r="D86" s="235"/>
      <c r="E86" s="235"/>
      <c r="F86" s="235"/>
      <c r="G86" s="231"/>
      <c r="H86" s="231"/>
      <c r="I86" s="264"/>
      <c r="J86" s="261"/>
      <c r="K86" s="262"/>
      <c r="L86" s="263"/>
    </row>
    <row r="87" spans="1:12">
      <c r="A87" s="232"/>
      <c r="B87" s="235" t="s">
        <v>322</v>
      </c>
      <c r="C87" s="235"/>
      <c r="D87" s="235"/>
      <c r="E87" s="235"/>
      <c r="F87" s="235"/>
      <c r="G87" s="231"/>
      <c r="H87" s="231"/>
      <c r="I87" s="265"/>
      <c r="J87" s="261"/>
      <c r="K87" s="262"/>
      <c r="L87" s="263"/>
    </row>
    <row r="88" spans="1:12">
      <c r="A88" s="232"/>
      <c r="B88" s="235" t="s">
        <v>323</v>
      </c>
      <c r="C88" s="235"/>
      <c r="D88" s="235"/>
      <c r="E88" s="235"/>
      <c r="F88" s="235"/>
      <c r="G88" s="231"/>
      <c r="H88" s="231"/>
      <c r="I88" s="264"/>
      <c r="J88" s="261"/>
      <c r="K88" s="262"/>
      <c r="L88" s="263"/>
    </row>
    <row r="89" spans="1:12">
      <c r="A89" s="232"/>
      <c r="B89" s="235" t="s">
        <v>322</v>
      </c>
      <c r="C89" s="235"/>
      <c r="D89" s="235"/>
      <c r="E89" s="235"/>
      <c r="F89" s="235"/>
      <c r="G89" s="231"/>
      <c r="H89" s="231"/>
      <c r="I89" s="265"/>
      <c r="J89" s="261"/>
      <c r="K89" s="262"/>
      <c r="L89" s="263"/>
    </row>
    <row r="90" spans="1:12">
      <c r="A90" s="232"/>
      <c r="B90" s="235" t="s">
        <v>324</v>
      </c>
      <c r="C90" s="235"/>
      <c r="D90" s="235"/>
      <c r="E90" s="235"/>
      <c r="F90" s="235"/>
      <c r="G90" s="231"/>
      <c r="H90" s="231"/>
      <c r="I90" s="261"/>
      <c r="J90" s="454">
        <f>+I89+I87+I85</f>
        <v>755447</v>
      </c>
      <c r="K90" s="455"/>
      <c r="L90" s="263"/>
    </row>
    <row r="91" spans="1:12">
      <c r="A91" s="232"/>
      <c r="B91" s="231"/>
      <c r="C91" s="231"/>
      <c r="D91" s="231"/>
      <c r="E91" s="231"/>
      <c r="F91" s="231"/>
      <c r="G91" s="231"/>
      <c r="H91" s="231"/>
      <c r="I91" s="261"/>
      <c r="J91" s="261"/>
      <c r="K91" s="262"/>
      <c r="L91" s="263"/>
    </row>
    <row r="92" spans="1:12" ht="13">
      <c r="A92" s="229" t="s">
        <v>325</v>
      </c>
      <c r="B92" s="231"/>
      <c r="C92" s="231"/>
      <c r="D92" s="231"/>
      <c r="E92" s="231"/>
      <c r="F92" s="231"/>
      <c r="G92" s="231"/>
      <c r="H92" s="231"/>
      <c r="I92" s="261"/>
      <c r="J92" s="261"/>
      <c r="K92" s="262"/>
      <c r="L92" s="263"/>
    </row>
    <row r="93" spans="1:12">
      <c r="A93" s="597" t="s">
        <v>382</v>
      </c>
      <c r="B93" s="598"/>
      <c r="C93" s="598"/>
      <c r="D93" s="598"/>
      <c r="E93" s="598"/>
      <c r="F93" s="598"/>
      <c r="G93" s="598"/>
      <c r="H93" s="236"/>
      <c r="I93" s="261">
        <f>'Tax Calculation (Old)'!Q5</f>
        <v>41071</v>
      </c>
      <c r="J93" s="261"/>
      <c r="K93" s="262"/>
      <c r="L93" s="263"/>
    </row>
    <row r="94" spans="1:12">
      <c r="A94" s="597" t="s">
        <v>383</v>
      </c>
      <c r="B94" s="598"/>
      <c r="C94" s="598"/>
      <c r="D94" s="598"/>
      <c r="E94" s="598"/>
      <c r="F94" s="598"/>
      <c r="G94" s="598"/>
      <c r="H94" s="236"/>
      <c r="I94" s="266"/>
      <c r="J94" s="261"/>
      <c r="K94" s="262"/>
      <c r="L94" s="263"/>
    </row>
    <row r="95" spans="1:12" ht="13">
      <c r="A95" s="229" t="s">
        <v>326</v>
      </c>
      <c r="B95" s="231"/>
      <c r="C95" s="231"/>
      <c r="D95" s="231"/>
      <c r="E95" s="231"/>
      <c r="F95" s="231"/>
      <c r="G95" s="231"/>
      <c r="H95" s="231"/>
      <c r="I95" s="261"/>
      <c r="J95" s="454">
        <f>+J90-I92-I93-I94</f>
        <v>714376</v>
      </c>
      <c r="K95" s="455"/>
      <c r="L95" s="263"/>
    </row>
    <row r="96" spans="1:12">
      <c r="A96" s="232"/>
      <c r="B96" s="231"/>
      <c r="C96" s="231"/>
      <c r="D96" s="231"/>
      <c r="E96" s="231"/>
      <c r="F96" s="231"/>
      <c r="G96" s="231"/>
      <c r="H96" s="231"/>
      <c r="I96" s="261"/>
      <c r="J96" s="261"/>
      <c r="K96" s="262"/>
      <c r="L96" s="263"/>
    </row>
    <row r="97" spans="1:12" ht="13">
      <c r="A97" s="229" t="s">
        <v>327</v>
      </c>
      <c r="B97" s="231"/>
      <c r="C97" s="231"/>
      <c r="D97" s="231"/>
      <c r="E97" s="231"/>
      <c r="F97" s="231"/>
      <c r="G97" s="231"/>
      <c r="H97" s="231"/>
      <c r="I97" s="261"/>
      <c r="J97" s="261"/>
      <c r="K97" s="262"/>
      <c r="L97" s="263"/>
    </row>
    <row r="98" spans="1:12">
      <c r="A98" s="232"/>
      <c r="B98" s="235" t="s">
        <v>328</v>
      </c>
      <c r="C98" s="235"/>
      <c r="D98" s="235"/>
      <c r="E98" s="235"/>
      <c r="F98" s="235" t="s">
        <v>329</v>
      </c>
      <c r="G98" s="238">
        <v>50000</v>
      </c>
      <c r="H98" s="239"/>
      <c r="I98" s="261"/>
      <c r="J98" s="261"/>
      <c r="K98" s="262"/>
      <c r="L98" s="263"/>
    </row>
    <row r="99" spans="1:12">
      <c r="A99" s="232"/>
      <c r="B99" s="235" t="s">
        <v>330</v>
      </c>
      <c r="C99" s="235"/>
      <c r="D99" s="235"/>
      <c r="E99" s="235"/>
      <c r="F99" s="235" t="s">
        <v>329</v>
      </c>
      <c r="G99" s="235">
        <v>0</v>
      </c>
      <c r="H99" s="235"/>
      <c r="I99" s="261"/>
      <c r="J99" s="261"/>
      <c r="K99" s="262"/>
      <c r="L99" s="263"/>
    </row>
    <row r="100" spans="1:12">
      <c r="A100" s="232"/>
      <c r="B100" s="235" t="s">
        <v>331</v>
      </c>
      <c r="C100" s="235"/>
      <c r="D100" s="235"/>
      <c r="E100" s="235"/>
      <c r="F100" s="235" t="s">
        <v>329</v>
      </c>
      <c r="G100" s="235">
        <v>0</v>
      </c>
      <c r="H100" s="235"/>
      <c r="I100" s="261"/>
      <c r="J100" s="261"/>
      <c r="K100" s="262"/>
      <c r="L100" s="263"/>
    </row>
    <row r="101" spans="1:12" ht="13">
      <c r="A101" s="229" t="s">
        <v>332</v>
      </c>
      <c r="B101" s="231"/>
      <c r="C101" s="231"/>
      <c r="D101" s="231"/>
      <c r="E101" s="231"/>
      <c r="F101" s="231"/>
      <c r="G101" s="231"/>
      <c r="H101" s="231"/>
      <c r="I101" s="266">
        <f>+G98+G99+G100</f>
        <v>50000</v>
      </c>
      <c r="J101" s="261"/>
      <c r="K101" s="262"/>
      <c r="L101" s="263"/>
    </row>
    <row r="102" spans="1:12">
      <c r="A102" s="232"/>
      <c r="B102" s="231"/>
      <c r="C102" s="231"/>
      <c r="D102" s="231"/>
      <c r="E102" s="231"/>
      <c r="F102" s="231"/>
      <c r="G102" s="231"/>
      <c r="H102" s="231"/>
      <c r="I102" s="261"/>
      <c r="J102" s="261"/>
      <c r="K102" s="262"/>
      <c r="L102" s="263"/>
    </row>
    <row r="103" spans="1:12" ht="13">
      <c r="A103" s="229" t="s">
        <v>333</v>
      </c>
      <c r="B103" s="231"/>
      <c r="C103" s="231"/>
      <c r="D103" s="231"/>
      <c r="E103" s="231"/>
      <c r="F103" s="231"/>
      <c r="G103" s="231"/>
      <c r="H103" s="231"/>
      <c r="I103" s="261"/>
      <c r="J103" s="261"/>
      <c r="K103" s="262"/>
      <c r="L103" s="267">
        <f>IF(AND((J95&gt;50000)),(J95-I101),0)</f>
        <v>664376</v>
      </c>
    </row>
    <row r="104" spans="1:12" ht="13">
      <c r="A104" s="229"/>
      <c r="B104" s="231"/>
      <c r="C104" s="231"/>
      <c r="D104" s="231"/>
      <c r="E104" s="231"/>
      <c r="F104" s="231"/>
      <c r="G104" s="231"/>
      <c r="H104" s="231"/>
      <c r="I104" s="261"/>
      <c r="J104" s="261"/>
      <c r="K104" s="262"/>
      <c r="L104" s="267"/>
    </row>
    <row r="105" spans="1:12" ht="13">
      <c r="A105" s="229" t="s">
        <v>334</v>
      </c>
      <c r="B105" s="231"/>
      <c r="C105" s="231"/>
      <c r="D105" s="231"/>
      <c r="E105" s="231"/>
      <c r="F105" s="231"/>
      <c r="G105" s="231"/>
      <c r="H105" s="231"/>
      <c r="I105" s="261"/>
      <c r="J105" s="261"/>
      <c r="K105" s="262"/>
      <c r="L105" s="268"/>
    </row>
    <row r="106" spans="1:12" ht="13">
      <c r="A106" s="229"/>
      <c r="B106" s="231" t="s">
        <v>335</v>
      </c>
      <c r="C106" s="231"/>
      <c r="D106" s="231"/>
      <c r="E106" s="231"/>
      <c r="F106" s="231"/>
      <c r="G106" s="231"/>
      <c r="H106" s="231"/>
      <c r="I106" s="261"/>
      <c r="J106" s="261"/>
      <c r="K106" s="262"/>
      <c r="L106" s="268"/>
    </row>
    <row r="107" spans="1:12" ht="13">
      <c r="A107" s="229"/>
      <c r="B107" s="231"/>
      <c r="C107" s="231"/>
      <c r="D107" s="231"/>
      <c r="E107" s="231"/>
      <c r="F107" s="231"/>
      <c r="G107" s="231"/>
      <c r="H107" s="231"/>
      <c r="I107" s="261"/>
      <c r="J107" s="261"/>
      <c r="K107" s="262"/>
      <c r="L107" s="267"/>
    </row>
    <row r="108" spans="1:12" ht="13">
      <c r="A108" s="229" t="s">
        <v>336</v>
      </c>
      <c r="B108" s="231"/>
      <c r="C108" s="231"/>
      <c r="D108" s="231"/>
      <c r="E108" s="231"/>
      <c r="F108" s="231"/>
      <c r="G108" s="231"/>
      <c r="H108" s="231"/>
      <c r="I108" s="261"/>
      <c r="J108" s="266"/>
      <c r="K108" s="262"/>
      <c r="L108" s="269">
        <f>+L103+L105-L106</f>
        <v>664376</v>
      </c>
    </row>
    <row r="109" spans="1:12" ht="13">
      <c r="A109" s="270"/>
      <c r="B109" s="271"/>
      <c r="C109" s="271"/>
      <c r="D109" s="271"/>
      <c r="E109" s="271"/>
      <c r="F109" s="271"/>
      <c r="G109" s="452" t="s">
        <v>339</v>
      </c>
      <c r="H109" s="453"/>
      <c r="I109" s="452" t="s">
        <v>340</v>
      </c>
      <c r="J109" s="453"/>
      <c r="K109" s="448" t="s">
        <v>341</v>
      </c>
      <c r="L109" s="449"/>
    </row>
    <row r="110" spans="1:12" ht="13">
      <c r="A110" s="599" t="s">
        <v>337</v>
      </c>
      <c r="B110" s="600"/>
      <c r="C110" s="600"/>
      <c r="D110" s="600"/>
      <c r="E110" s="272"/>
      <c r="F110" s="262"/>
      <c r="G110" s="448"/>
      <c r="H110" s="449"/>
      <c r="I110" s="448"/>
      <c r="J110" s="449"/>
      <c r="K110" s="448"/>
      <c r="L110" s="449"/>
    </row>
    <row r="111" spans="1:12" ht="13">
      <c r="A111" s="273" t="s">
        <v>338</v>
      </c>
      <c r="B111" s="274" t="s">
        <v>379</v>
      </c>
      <c r="C111" s="274"/>
      <c r="D111" s="272"/>
      <c r="E111" s="272"/>
      <c r="F111" s="275"/>
      <c r="G111" s="448"/>
      <c r="H111" s="449"/>
      <c r="I111" s="448"/>
      <c r="J111" s="449"/>
      <c r="K111" s="448"/>
      <c r="L111" s="449"/>
    </row>
    <row r="112" spans="1:12">
      <c r="A112" s="276" t="s">
        <v>342</v>
      </c>
      <c r="B112" s="272" t="s">
        <v>343</v>
      </c>
      <c r="C112" s="272"/>
      <c r="D112" s="272"/>
      <c r="E112" s="272"/>
      <c r="F112" s="262"/>
      <c r="G112" s="454"/>
      <c r="H112" s="455"/>
      <c r="I112" s="454"/>
      <c r="J112" s="455"/>
      <c r="K112" s="454"/>
      <c r="L112" s="455"/>
    </row>
    <row r="113" spans="1:12">
      <c r="A113" s="276"/>
      <c r="B113" s="272" t="s">
        <v>37</v>
      </c>
      <c r="C113" s="601" t="s">
        <v>378</v>
      </c>
      <c r="D113" s="601"/>
      <c r="E113" s="601"/>
      <c r="F113" s="262" t="s">
        <v>329</v>
      </c>
      <c r="G113" s="456">
        <f>'Master Data'!O34</f>
        <v>61932</v>
      </c>
      <c r="H113" s="457"/>
      <c r="I113" s="454">
        <f>+G113</f>
        <v>61932</v>
      </c>
      <c r="J113" s="455"/>
      <c r="K113" s="454">
        <f>I113</f>
        <v>61932</v>
      </c>
      <c r="L113" s="455"/>
    </row>
    <row r="114" spans="1:12">
      <c r="A114" s="276"/>
      <c r="B114" s="272" t="s">
        <v>39</v>
      </c>
      <c r="C114" s="601" t="s">
        <v>375</v>
      </c>
      <c r="D114" s="601"/>
      <c r="E114" s="601"/>
      <c r="F114" s="262" t="s">
        <v>329</v>
      </c>
      <c r="G114" s="456">
        <f>'Tax Calculation (Old)'!I20</f>
        <v>36000</v>
      </c>
      <c r="H114" s="457"/>
      <c r="I114" s="454">
        <f>+G114</f>
        <v>36000</v>
      </c>
      <c r="J114" s="455"/>
      <c r="K114" s="454">
        <f>I114</f>
        <v>36000</v>
      </c>
      <c r="L114" s="455"/>
    </row>
    <row r="115" spans="1:12">
      <c r="A115" s="276"/>
      <c r="B115" s="272" t="s">
        <v>42</v>
      </c>
      <c r="C115" s="601" t="s">
        <v>6</v>
      </c>
      <c r="D115" s="601"/>
      <c r="E115" s="601"/>
      <c r="F115" s="262" t="s">
        <v>329</v>
      </c>
      <c r="G115" s="456">
        <f>'Master Data'!U34</f>
        <v>0</v>
      </c>
      <c r="H115" s="457"/>
      <c r="I115" s="454">
        <f>+G115</f>
        <v>0</v>
      </c>
      <c r="J115" s="455"/>
      <c r="K115" s="454">
        <f t="shared" ref="K115:K119" si="0">I115</f>
        <v>0</v>
      </c>
      <c r="L115" s="455"/>
    </row>
    <row r="116" spans="1:12">
      <c r="A116" s="276"/>
      <c r="B116" s="272" t="s">
        <v>44</v>
      </c>
      <c r="C116" s="601" t="s">
        <v>376</v>
      </c>
      <c r="D116" s="601"/>
      <c r="E116" s="601"/>
      <c r="F116" s="262" t="s">
        <v>329</v>
      </c>
      <c r="G116" s="456">
        <f>'Tax Calculation (Old)'!I26</f>
        <v>220</v>
      </c>
      <c r="H116" s="457"/>
      <c r="I116" s="454">
        <f t="shared" ref="I116:I119" si="1">+G116</f>
        <v>220</v>
      </c>
      <c r="J116" s="455"/>
      <c r="K116" s="454">
        <f t="shared" si="0"/>
        <v>220</v>
      </c>
      <c r="L116" s="455"/>
    </row>
    <row r="117" spans="1:12">
      <c r="A117" s="276"/>
      <c r="B117" s="272" t="s">
        <v>46</v>
      </c>
      <c r="C117" s="601" t="s">
        <v>377</v>
      </c>
      <c r="D117" s="601"/>
      <c r="E117" s="601"/>
      <c r="F117" s="262" t="s">
        <v>329</v>
      </c>
      <c r="G117" s="456">
        <f>'Tax Calculation (Old)'!I22+'Tax Calculation (Old)'!I23+'Tax Calculation (Old)'!I24+'Tax Calculation (Old)'!I25+'Tax Calculation (Old)'!I27+'Tax Calculation (Old)'!I28+'Tax Calculation (Old)'!I29+'Tax Calculation (Old)'!O21+'Tax Calculation (Old)'!O22+'Tax Calculation (Old)'!O23+'Tax Calculation (Old)'!O24+'Tax Calculation (Old)'!O25+'Tax Calculation (Old)'!O26+'Tax Calculation (Old)'!O27+'Tax Calculation (Old)'!O28+'Tax Calculation (Old)'!O29</f>
        <v>5081</v>
      </c>
      <c r="H117" s="457"/>
      <c r="I117" s="454">
        <f t="shared" si="1"/>
        <v>5081</v>
      </c>
      <c r="J117" s="455"/>
      <c r="K117" s="454">
        <f t="shared" si="0"/>
        <v>5081</v>
      </c>
      <c r="L117" s="455"/>
    </row>
    <row r="118" spans="1:12">
      <c r="A118" s="276" t="s">
        <v>344</v>
      </c>
      <c r="B118" s="272" t="s">
        <v>345</v>
      </c>
      <c r="C118" s="272"/>
      <c r="D118" s="272"/>
      <c r="E118" s="272"/>
      <c r="F118" s="262" t="s">
        <v>329</v>
      </c>
      <c r="G118" s="456">
        <v>0</v>
      </c>
      <c r="H118" s="457"/>
      <c r="I118" s="454">
        <f t="shared" si="1"/>
        <v>0</v>
      </c>
      <c r="J118" s="455"/>
      <c r="K118" s="454">
        <f t="shared" si="0"/>
        <v>0</v>
      </c>
      <c r="L118" s="455"/>
    </row>
    <row r="119" spans="1:12" ht="13" thickBot="1">
      <c r="A119" s="276" t="s">
        <v>346</v>
      </c>
      <c r="B119" s="272" t="s">
        <v>347</v>
      </c>
      <c r="C119" s="272"/>
      <c r="D119" s="272"/>
      <c r="E119" s="272"/>
      <c r="F119" s="262" t="s">
        <v>329</v>
      </c>
      <c r="G119" s="456">
        <v>0</v>
      </c>
      <c r="H119" s="457"/>
      <c r="I119" s="454">
        <f t="shared" si="1"/>
        <v>0</v>
      </c>
      <c r="J119" s="455"/>
      <c r="K119" s="454">
        <f t="shared" si="0"/>
        <v>0</v>
      </c>
      <c r="L119" s="455"/>
    </row>
    <row r="120" spans="1:12" ht="13" customHeight="1" thickBot="1">
      <c r="A120" s="277" t="s">
        <v>348</v>
      </c>
      <c r="B120" s="272"/>
      <c r="C120" s="272"/>
      <c r="D120" s="272"/>
      <c r="E120" s="272"/>
      <c r="F120" s="272"/>
      <c r="G120" s="445">
        <f>SUM(G113:H119)</f>
        <v>103233</v>
      </c>
      <c r="H120" s="446"/>
      <c r="I120" s="445">
        <f>SUM(I113:J119)</f>
        <v>103233</v>
      </c>
      <c r="J120" s="447"/>
      <c r="K120" s="450">
        <f>IF(SUM(K113:L119)&gt;150000,150000,SUM(K113:L119))</f>
        <v>103233</v>
      </c>
      <c r="L120" s="451"/>
    </row>
    <row r="121" spans="1:12" ht="13">
      <c r="A121" s="277" t="s">
        <v>349</v>
      </c>
      <c r="B121" s="272"/>
      <c r="C121" s="272"/>
      <c r="D121" s="272"/>
      <c r="E121" s="272"/>
      <c r="F121" s="262"/>
      <c r="G121" s="278"/>
      <c r="H121" s="279"/>
      <c r="I121" s="280"/>
      <c r="J121" s="279"/>
      <c r="K121" s="280"/>
      <c r="L121" s="262"/>
    </row>
    <row r="122" spans="1:12" ht="13">
      <c r="A122" s="277"/>
      <c r="B122" s="272"/>
      <c r="C122" s="272"/>
      <c r="D122" s="272"/>
      <c r="E122" s="272"/>
      <c r="F122" s="262"/>
      <c r="G122" s="278"/>
      <c r="H122" s="279"/>
      <c r="I122" s="280"/>
      <c r="J122" s="279"/>
      <c r="K122" s="280"/>
      <c r="L122" s="262"/>
    </row>
    <row r="123" spans="1:12">
      <c r="A123" s="281" t="s">
        <v>350</v>
      </c>
      <c r="B123" s="282" t="s">
        <v>381</v>
      </c>
      <c r="C123" s="282"/>
      <c r="D123" s="282"/>
      <c r="E123" s="282"/>
      <c r="F123" s="283" t="s">
        <v>329</v>
      </c>
      <c r="G123" s="454">
        <f>IF('Master Data'!AB2="Yes",'Master Data'!O34,0)</f>
        <v>61932</v>
      </c>
      <c r="H123" s="455"/>
      <c r="I123" s="454">
        <f>G123</f>
        <v>61932</v>
      </c>
      <c r="J123" s="455"/>
      <c r="K123" s="454">
        <f>I123</f>
        <v>61932</v>
      </c>
      <c r="L123" s="455"/>
    </row>
    <row r="124" spans="1:12">
      <c r="A124" s="281" t="s">
        <v>380</v>
      </c>
      <c r="B124" s="282" t="s">
        <v>351</v>
      </c>
      <c r="C124" s="282"/>
      <c r="D124" s="282"/>
      <c r="E124" s="282"/>
      <c r="F124" s="283" t="s">
        <v>329</v>
      </c>
      <c r="G124" s="456">
        <f>'Tax Calculation (Old)'!Q33</f>
        <v>0</v>
      </c>
      <c r="H124" s="457"/>
      <c r="I124" s="454">
        <f>G124</f>
        <v>0</v>
      </c>
      <c r="J124" s="455"/>
      <c r="K124" s="602">
        <f>IF(I124&gt;50000,50000,I124)</f>
        <v>0</v>
      </c>
      <c r="L124" s="603"/>
    </row>
    <row r="125" spans="1:12">
      <c r="A125" s="284"/>
      <c r="B125" s="285"/>
      <c r="C125" s="285"/>
      <c r="D125" s="285"/>
      <c r="E125" s="285"/>
      <c r="F125" s="285"/>
      <c r="G125" s="286"/>
      <c r="H125" s="286"/>
      <c r="I125" s="286"/>
      <c r="J125" s="286"/>
      <c r="K125" s="287"/>
      <c r="L125" s="279"/>
    </row>
    <row r="126" spans="1:12" ht="13">
      <c r="A126" s="288" t="s">
        <v>352</v>
      </c>
      <c r="B126" s="272" t="s">
        <v>353</v>
      </c>
      <c r="C126" s="272"/>
      <c r="D126" s="272"/>
      <c r="E126" s="272"/>
      <c r="F126" s="272"/>
      <c r="G126" s="278"/>
      <c r="H126" s="280"/>
      <c r="I126" s="278"/>
      <c r="J126" s="289"/>
      <c r="K126" s="280"/>
      <c r="L126" s="289"/>
    </row>
    <row r="127" spans="1:12" ht="20.5" customHeight="1">
      <c r="A127" s="273"/>
      <c r="B127" s="272"/>
      <c r="C127" s="272"/>
      <c r="D127" s="272"/>
      <c r="E127" s="272"/>
      <c r="F127" s="272"/>
      <c r="G127" s="290" t="s">
        <v>339</v>
      </c>
      <c r="H127" s="291"/>
      <c r="I127" s="604" t="s">
        <v>340</v>
      </c>
      <c r="J127" s="605"/>
      <c r="K127" s="604" t="s">
        <v>341</v>
      </c>
      <c r="L127" s="605"/>
    </row>
    <row r="128" spans="1:12" ht="13">
      <c r="A128" s="273"/>
      <c r="B128" s="272" t="s">
        <v>37</v>
      </c>
      <c r="C128" s="601"/>
      <c r="D128" s="601"/>
      <c r="E128" s="601"/>
      <c r="F128" s="272" t="s">
        <v>329</v>
      </c>
      <c r="G128" s="456">
        <f>SUM('Tax Calculation (Old)'!Q36:Q43)</f>
        <v>7937</v>
      </c>
      <c r="H128" s="457"/>
      <c r="I128" s="454">
        <f>+G128</f>
        <v>7937</v>
      </c>
      <c r="J128" s="455"/>
      <c r="K128" s="454">
        <f>I128</f>
        <v>7937</v>
      </c>
      <c r="L128" s="455"/>
    </row>
    <row r="129" spans="1:12" ht="13">
      <c r="A129" s="273"/>
      <c r="B129" s="272" t="s">
        <v>39</v>
      </c>
      <c r="C129" s="601"/>
      <c r="D129" s="601"/>
      <c r="E129" s="601"/>
      <c r="F129" s="272" t="s">
        <v>329</v>
      </c>
      <c r="G129" s="456"/>
      <c r="H129" s="457"/>
      <c r="I129" s="454">
        <f>+G129</f>
        <v>0</v>
      </c>
      <c r="J129" s="455"/>
      <c r="K129" s="454">
        <f>I129</f>
        <v>0</v>
      </c>
      <c r="L129" s="455"/>
    </row>
    <row r="130" spans="1:12" ht="13">
      <c r="A130" s="273"/>
      <c r="B130" s="272" t="s">
        <v>42</v>
      </c>
      <c r="C130" s="601"/>
      <c r="D130" s="601"/>
      <c r="E130" s="601"/>
      <c r="F130" s="272" t="s">
        <v>329</v>
      </c>
      <c r="G130" s="456"/>
      <c r="H130" s="457"/>
      <c r="I130" s="454">
        <f>+G130</f>
        <v>0</v>
      </c>
      <c r="J130" s="455"/>
      <c r="K130" s="454">
        <f>I130</f>
        <v>0</v>
      </c>
      <c r="L130" s="455"/>
    </row>
    <row r="131" spans="1:12">
      <c r="A131" s="243" t="s">
        <v>354</v>
      </c>
      <c r="B131" s="231"/>
      <c r="C131" s="231"/>
      <c r="D131" s="231"/>
      <c r="E131" s="231"/>
      <c r="F131" s="234"/>
      <c r="G131" s="623"/>
      <c r="H131" s="624"/>
      <c r="I131" s="623"/>
      <c r="J131" s="624"/>
      <c r="K131" s="623">
        <f>K120+K123+K124+K128+K129+K130</f>
        <v>173102</v>
      </c>
      <c r="L131" s="624">
        <f>SUM(J112:J120)</f>
        <v>0</v>
      </c>
    </row>
    <row r="132" spans="1:12" ht="13">
      <c r="A132" s="229"/>
      <c r="B132" s="231"/>
      <c r="C132" s="231"/>
      <c r="D132" s="231"/>
      <c r="E132" s="231"/>
      <c r="F132" s="234"/>
      <c r="G132" s="232"/>
      <c r="H132" s="234"/>
      <c r="I132" s="232"/>
      <c r="J132" s="234"/>
      <c r="K132" s="623"/>
      <c r="L132" s="624"/>
    </row>
    <row r="133" spans="1:12" ht="13">
      <c r="A133" s="229" t="s">
        <v>355</v>
      </c>
      <c r="B133" s="231"/>
      <c r="C133" s="231"/>
      <c r="D133" s="231"/>
      <c r="E133" s="231"/>
      <c r="F133" s="234"/>
      <c r="G133" s="232"/>
      <c r="H133" s="234"/>
      <c r="I133" s="232"/>
      <c r="J133" s="234"/>
      <c r="K133" s="623">
        <f>'Tax Calculation (Old)'!Q47</f>
        <v>491270</v>
      </c>
      <c r="L133" s="624"/>
    </row>
    <row r="134" spans="1:12" ht="13">
      <c r="A134" s="229"/>
      <c r="B134" s="231"/>
      <c r="C134" s="231"/>
      <c r="D134" s="231"/>
      <c r="E134" s="231"/>
      <c r="F134" s="234"/>
      <c r="G134" s="232"/>
      <c r="H134" s="234"/>
      <c r="I134" s="232"/>
      <c r="J134" s="234"/>
      <c r="K134" s="231"/>
      <c r="L134" s="240"/>
    </row>
    <row r="135" spans="1:12" ht="14.5" customHeight="1">
      <c r="A135" s="244" t="s">
        <v>384</v>
      </c>
      <c r="B135" s="231"/>
      <c r="C135" s="231"/>
      <c r="D135" s="231"/>
      <c r="E135" s="231"/>
      <c r="F135" s="234"/>
      <c r="G135" s="232"/>
      <c r="H135" s="234"/>
      <c r="I135" s="232"/>
      <c r="J135" s="234"/>
      <c r="K135" s="630">
        <f>'Tax Calculation (Old)'!Q54</f>
        <v>12064</v>
      </c>
      <c r="L135" s="631"/>
    </row>
    <row r="136" spans="1:12" ht="13">
      <c r="A136" s="245" t="s">
        <v>356</v>
      </c>
      <c r="B136" s="231"/>
      <c r="C136" s="231"/>
      <c r="D136" s="236"/>
      <c r="E136" s="236"/>
      <c r="F136" s="236"/>
      <c r="G136" s="246"/>
      <c r="H136" s="247"/>
      <c r="I136" s="231"/>
      <c r="J136" s="234"/>
      <c r="K136" s="623">
        <f>'Tax Calculation (Old)'!Q55</f>
        <v>12064</v>
      </c>
      <c r="L136" s="624"/>
    </row>
    <row r="137" spans="1:12" ht="13">
      <c r="A137" s="229" t="s">
        <v>357</v>
      </c>
      <c r="B137" s="231"/>
      <c r="C137" s="231"/>
      <c r="D137" s="231"/>
      <c r="E137" s="231"/>
      <c r="F137" s="231"/>
      <c r="G137" s="232"/>
      <c r="H137" s="234"/>
      <c r="I137" s="231"/>
      <c r="J137" s="234"/>
      <c r="K137" s="623">
        <f>K135-K136</f>
        <v>0</v>
      </c>
      <c r="L137" s="624"/>
    </row>
    <row r="138" spans="1:12" ht="13">
      <c r="A138" s="229" t="s">
        <v>358</v>
      </c>
      <c r="B138" s="231"/>
      <c r="C138" s="231"/>
      <c r="D138" s="231"/>
      <c r="E138" s="231"/>
      <c r="F138" s="231"/>
      <c r="G138" s="232"/>
      <c r="H138" s="234"/>
      <c r="I138" s="231"/>
      <c r="J138" s="234"/>
      <c r="K138" s="623">
        <f>'Tax Calculation (Old)'!Q57</f>
        <v>0</v>
      </c>
      <c r="L138" s="624"/>
    </row>
    <row r="139" spans="1:12" ht="13">
      <c r="A139" s="229" t="s">
        <v>359</v>
      </c>
      <c r="B139" s="231"/>
      <c r="C139" s="231"/>
      <c r="D139" s="231"/>
      <c r="E139" s="231"/>
      <c r="F139" s="231"/>
      <c r="G139" s="232"/>
      <c r="H139" s="234"/>
      <c r="I139" s="231"/>
      <c r="J139" s="234"/>
      <c r="K139" s="623">
        <f>'Tax Calculation (Old)'!Q58</f>
        <v>0</v>
      </c>
      <c r="L139" s="624"/>
    </row>
    <row r="140" spans="1:12" ht="13">
      <c r="A140" s="229" t="s">
        <v>360</v>
      </c>
      <c r="B140" s="231"/>
      <c r="C140" s="231"/>
      <c r="D140" s="231"/>
      <c r="E140" s="231"/>
      <c r="F140" s="231"/>
      <c r="G140" s="232"/>
      <c r="H140" s="234"/>
      <c r="I140" s="231"/>
      <c r="J140" s="234"/>
      <c r="K140" s="623">
        <f>'Tax Calculation (Old)'!Q60</f>
        <v>0</v>
      </c>
      <c r="L140" s="624"/>
    </row>
    <row r="141" spans="1:12" ht="13">
      <c r="A141" s="229" t="s">
        <v>361</v>
      </c>
      <c r="B141" s="231"/>
      <c r="C141" s="231"/>
      <c r="D141" s="231"/>
      <c r="E141" s="231"/>
      <c r="F141" s="231"/>
      <c r="G141" s="232"/>
      <c r="H141" s="234"/>
      <c r="I141" s="231"/>
      <c r="J141" s="234"/>
      <c r="K141" s="623">
        <f>'Tax Calculation (Old)'!Q60</f>
        <v>0</v>
      </c>
      <c r="L141" s="624"/>
    </row>
    <row r="142" spans="1:12" ht="13">
      <c r="A142" s="229" t="s">
        <v>362</v>
      </c>
      <c r="B142" s="231"/>
      <c r="C142" s="231"/>
      <c r="D142" s="231"/>
      <c r="E142" s="231"/>
      <c r="F142" s="231"/>
      <c r="G142" s="232"/>
      <c r="H142" s="234"/>
      <c r="I142" s="231"/>
      <c r="J142" s="234"/>
      <c r="K142" s="623"/>
      <c r="L142" s="624"/>
    </row>
    <row r="143" spans="1:12" ht="13">
      <c r="A143" s="229" t="s">
        <v>363</v>
      </c>
      <c r="B143" s="231"/>
      <c r="C143" s="231"/>
      <c r="D143" s="231"/>
      <c r="E143" s="236"/>
      <c r="F143" s="236"/>
      <c r="G143" s="246"/>
      <c r="H143" s="247"/>
      <c r="I143" s="231"/>
      <c r="J143" s="242"/>
      <c r="K143" s="632">
        <f>'Tax Calculation (Old)'!Q63</f>
        <v>11000</v>
      </c>
      <c r="L143" s="633"/>
    </row>
    <row r="144" spans="1:12" ht="13">
      <c r="A144" s="625" t="s">
        <v>296</v>
      </c>
      <c r="B144" s="626"/>
      <c r="C144" s="626"/>
      <c r="D144" s="626"/>
      <c r="E144" s="626"/>
      <c r="F144" s="626"/>
      <c r="G144" s="626"/>
      <c r="H144" s="626"/>
      <c r="I144" s="626"/>
      <c r="J144" s="626"/>
      <c r="K144" s="626"/>
      <c r="L144" s="627"/>
    </row>
    <row r="145" spans="1:12">
      <c r="A145" s="248" t="s">
        <v>297</v>
      </c>
      <c r="B145" s="628"/>
      <c r="C145" s="628"/>
      <c r="D145" s="628"/>
      <c r="E145" s="249" t="s">
        <v>298</v>
      </c>
      <c r="F145" s="250"/>
      <c r="G145" s="504"/>
      <c r="H145" s="629"/>
      <c r="I145" s="629"/>
      <c r="J145" s="249" t="s">
        <v>299</v>
      </c>
      <c r="K145" s="250"/>
      <c r="L145" s="251"/>
    </row>
    <row r="146" spans="1:12">
      <c r="A146" s="619"/>
      <c r="B146" s="620"/>
      <c r="C146" s="620"/>
      <c r="D146" s="252" t="s">
        <v>364</v>
      </c>
      <c r="E146" s="176"/>
      <c r="F146" s="253"/>
      <c r="G146" s="253"/>
      <c r="H146" s="253"/>
      <c r="I146" s="252"/>
      <c r="J146" s="254"/>
      <c r="K146" s="253"/>
      <c r="L146" s="255"/>
    </row>
    <row r="147" spans="1:12">
      <c r="A147" s="585" t="s">
        <v>365</v>
      </c>
      <c r="B147" s="586"/>
      <c r="C147" s="586"/>
      <c r="D147" s="586"/>
      <c r="E147" s="586"/>
      <c r="F147" s="586"/>
      <c r="G147" s="586"/>
      <c r="H147" s="586"/>
      <c r="I147" s="586"/>
      <c r="J147" s="586"/>
      <c r="K147" s="586"/>
      <c r="L147" s="587"/>
    </row>
    <row r="148" spans="1:12">
      <c r="A148" s="256"/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  <c r="L148" s="258"/>
    </row>
    <row r="149" spans="1:12">
      <c r="A149" s="232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4"/>
    </row>
    <row r="150" spans="1:12">
      <c r="A150" s="232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4"/>
    </row>
    <row r="151" spans="1:12" ht="13">
      <c r="A151" s="232"/>
      <c r="B151" s="231"/>
      <c r="C151" s="231"/>
      <c r="D151" s="231"/>
      <c r="E151" s="231"/>
      <c r="F151" s="231"/>
      <c r="G151" s="176"/>
      <c r="H151" s="176"/>
      <c r="I151" s="244"/>
      <c r="J151" s="231"/>
      <c r="K151" s="231"/>
      <c r="L151" s="234"/>
    </row>
    <row r="152" spans="1:12">
      <c r="A152" s="232"/>
      <c r="B152" s="231"/>
      <c r="C152" s="231"/>
      <c r="D152" s="231"/>
      <c r="E152" s="231"/>
      <c r="F152" s="621" t="s">
        <v>366</v>
      </c>
      <c r="G152" s="621"/>
      <c r="H152" s="621"/>
      <c r="I152" s="621"/>
      <c r="J152" s="621"/>
      <c r="K152" s="621"/>
      <c r="L152" s="622"/>
    </row>
    <row r="153" spans="1:12">
      <c r="A153" s="232"/>
      <c r="B153" s="231"/>
      <c r="C153" s="231"/>
      <c r="D153" s="231"/>
      <c r="E153" s="231"/>
      <c r="F153" s="621" t="s">
        <v>367</v>
      </c>
      <c r="G153" s="621"/>
      <c r="H153" s="621"/>
      <c r="I153" s="621"/>
      <c r="J153" s="621"/>
      <c r="K153" s="621"/>
      <c r="L153" s="622"/>
    </row>
    <row r="154" spans="1:12">
      <c r="A154" s="597" t="s">
        <v>368</v>
      </c>
      <c r="B154" s="598"/>
      <c r="C154" s="598"/>
      <c r="D154" s="231"/>
      <c r="E154" s="231"/>
      <c r="F154" s="621" t="s">
        <v>369</v>
      </c>
      <c r="G154" s="621"/>
      <c r="H154" s="621"/>
      <c r="I154" s="621"/>
      <c r="J154" s="621"/>
      <c r="K154" s="621"/>
      <c r="L154" s="622"/>
    </row>
    <row r="155" spans="1:12">
      <c r="A155" s="597" t="s">
        <v>370</v>
      </c>
      <c r="B155" s="598"/>
      <c r="C155" s="598"/>
      <c r="D155" s="231"/>
      <c r="E155" s="231"/>
      <c r="F155" s="606" t="s">
        <v>371</v>
      </c>
      <c r="G155" s="606"/>
      <c r="H155" s="606"/>
      <c r="I155" s="606"/>
      <c r="J155" s="606"/>
      <c r="K155" s="606"/>
      <c r="L155" s="607"/>
    </row>
    <row r="156" spans="1:12">
      <c r="A156" s="237"/>
      <c r="B156" s="241"/>
      <c r="C156" s="241"/>
      <c r="D156" s="241"/>
      <c r="E156" s="241"/>
      <c r="F156" s="241"/>
      <c r="G156" s="241"/>
      <c r="H156" s="241"/>
      <c r="I156" s="241"/>
      <c r="J156" s="259"/>
      <c r="K156" s="241"/>
      <c r="L156" s="242"/>
    </row>
  </sheetData>
  <sheetProtection password="FC12" sheet="1" objects="1" scenarios="1"/>
  <mergeCells count="265"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27:L127"/>
    <mergeCell ref="K133:L133"/>
    <mergeCell ref="B40:D40"/>
    <mergeCell ref="B60:D60"/>
    <mergeCell ref="A155:C155"/>
    <mergeCell ref="F155:L155"/>
    <mergeCell ref="A7:F7"/>
    <mergeCell ref="G7:L7"/>
    <mergeCell ref="G8:L8"/>
    <mergeCell ref="G9:L10"/>
    <mergeCell ref="A146:C146"/>
    <mergeCell ref="A147:L147"/>
    <mergeCell ref="F152:L152"/>
    <mergeCell ref="F153:L153"/>
    <mergeCell ref="A154:C154"/>
    <mergeCell ref="F154:L154"/>
    <mergeCell ref="G131:H131"/>
    <mergeCell ref="I131:J131"/>
    <mergeCell ref="K131:L131"/>
    <mergeCell ref="K132:L132"/>
    <mergeCell ref="A144:L144"/>
    <mergeCell ref="B145:D145"/>
    <mergeCell ref="G145:I145"/>
    <mergeCell ref="C129:E129"/>
    <mergeCell ref="G129:H129"/>
    <mergeCell ref="K135:L135"/>
    <mergeCell ref="C130:E130"/>
    <mergeCell ref="G130:H130"/>
    <mergeCell ref="I130:J130"/>
    <mergeCell ref="K130:L130"/>
    <mergeCell ref="G124:H124"/>
    <mergeCell ref="I124:J124"/>
    <mergeCell ref="K124:L124"/>
    <mergeCell ref="I127:J127"/>
    <mergeCell ref="C128:E128"/>
    <mergeCell ref="G128:H128"/>
    <mergeCell ref="I128:J128"/>
    <mergeCell ref="K128:L128"/>
    <mergeCell ref="I129:J129"/>
    <mergeCell ref="K129:L129"/>
    <mergeCell ref="A110:D110"/>
    <mergeCell ref="G112:H112"/>
    <mergeCell ref="I112:J112"/>
    <mergeCell ref="K112:L112"/>
    <mergeCell ref="C113:E113"/>
    <mergeCell ref="G113:H113"/>
    <mergeCell ref="I113:J113"/>
    <mergeCell ref="K113:L113"/>
    <mergeCell ref="G118:H118"/>
    <mergeCell ref="I118:J118"/>
    <mergeCell ref="K118:L118"/>
    <mergeCell ref="C114:E114"/>
    <mergeCell ref="G114:H114"/>
    <mergeCell ref="I114:J114"/>
    <mergeCell ref="K114:L114"/>
    <mergeCell ref="C115:E115"/>
    <mergeCell ref="G115:H115"/>
    <mergeCell ref="I115:J115"/>
    <mergeCell ref="K115:L115"/>
    <mergeCell ref="C116:E116"/>
    <mergeCell ref="C117:E117"/>
    <mergeCell ref="G116:H116"/>
    <mergeCell ref="G117:H117"/>
    <mergeCell ref="I116:J116"/>
    <mergeCell ref="A82:L82"/>
    <mergeCell ref="A83:L83"/>
    <mergeCell ref="J90:K90"/>
    <mergeCell ref="A93:G93"/>
    <mergeCell ref="A94:G94"/>
    <mergeCell ref="J95:K95"/>
    <mergeCell ref="A74:L74"/>
    <mergeCell ref="A75:L75"/>
    <mergeCell ref="A76:L76"/>
    <mergeCell ref="A77:L77"/>
    <mergeCell ref="A78:L78"/>
    <mergeCell ref="A79:E79"/>
    <mergeCell ref="A68:B68"/>
    <mergeCell ref="A69:L69"/>
    <mergeCell ref="A70:L70"/>
    <mergeCell ref="A71:L71"/>
    <mergeCell ref="A72:L72"/>
    <mergeCell ref="A73:G73"/>
    <mergeCell ref="A62:L62"/>
    <mergeCell ref="B63:D63"/>
    <mergeCell ref="G63:I63"/>
    <mergeCell ref="A64:C64"/>
    <mergeCell ref="A65:E65"/>
    <mergeCell ref="A66:L67"/>
    <mergeCell ref="B59:D59"/>
    <mergeCell ref="G59:H59"/>
    <mergeCell ref="I59:J59"/>
    <mergeCell ref="B61:D61"/>
    <mergeCell ref="E61:F61"/>
    <mergeCell ref="G61:L61"/>
    <mergeCell ref="B57:D57"/>
    <mergeCell ref="G57:H57"/>
    <mergeCell ref="I57:J57"/>
    <mergeCell ref="B58:D58"/>
    <mergeCell ref="G58:H58"/>
    <mergeCell ref="I58:J58"/>
    <mergeCell ref="B55:D55"/>
    <mergeCell ref="G55:H55"/>
    <mergeCell ref="I55:J55"/>
    <mergeCell ref="B56:D56"/>
    <mergeCell ref="G56:H56"/>
    <mergeCell ref="I56:J56"/>
    <mergeCell ref="B53:D53"/>
    <mergeCell ref="G53:H53"/>
    <mergeCell ref="I53:J53"/>
    <mergeCell ref="B54:D54"/>
    <mergeCell ref="G54:H54"/>
    <mergeCell ref="I54:J54"/>
    <mergeCell ref="B51:D51"/>
    <mergeCell ref="G51:H51"/>
    <mergeCell ref="I51:J51"/>
    <mergeCell ref="B52:D52"/>
    <mergeCell ref="G52:H52"/>
    <mergeCell ref="I52:J52"/>
    <mergeCell ref="B49:D49"/>
    <mergeCell ref="G49:H49"/>
    <mergeCell ref="I49:J49"/>
    <mergeCell ref="B50:D50"/>
    <mergeCell ref="G50:H50"/>
    <mergeCell ref="I50:J50"/>
    <mergeCell ref="B47:D47"/>
    <mergeCell ref="G47:H47"/>
    <mergeCell ref="I47:J47"/>
    <mergeCell ref="B48:D48"/>
    <mergeCell ref="G48:H48"/>
    <mergeCell ref="I48:J48"/>
    <mergeCell ref="B45:D45"/>
    <mergeCell ref="E45:F45"/>
    <mergeCell ref="G45:H45"/>
    <mergeCell ref="I45:J45"/>
    <mergeCell ref="K45:L45"/>
    <mergeCell ref="E46:F46"/>
    <mergeCell ref="G46:H46"/>
    <mergeCell ref="I46:J46"/>
    <mergeCell ref="K46:L46"/>
    <mergeCell ref="B41:D41"/>
    <mergeCell ref="E41:F41"/>
    <mergeCell ref="G41:H41"/>
    <mergeCell ref="I41:J41"/>
    <mergeCell ref="A43:L43"/>
    <mergeCell ref="B44:D44"/>
    <mergeCell ref="E44:L44"/>
    <mergeCell ref="B38:D38"/>
    <mergeCell ref="E38:F38"/>
    <mergeCell ref="G38:H38"/>
    <mergeCell ref="I38:J38"/>
    <mergeCell ref="B39:D39"/>
    <mergeCell ref="E39:F39"/>
    <mergeCell ref="G39:H39"/>
    <mergeCell ref="I39:J39"/>
    <mergeCell ref="B36:D36"/>
    <mergeCell ref="E36:F36"/>
    <mergeCell ref="G36:H36"/>
    <mergeCell ref="I36:J36"/>
    <mergeCell ref="B37:D37"/>
    <mergeCell ref="E37:F37"/>
    <mergeCell ref="G37:H37"/>
    <mergeCell ref="I37:J37"/>
    <mergeCell ref="B30:D30"/>
    <mergeCell ref="B31:D31"/>
    <mergeCell ref="B32:D32"/>
    <mergeCell ref="B33:D33"/>
    <mergeCell ref="B34:D34"/>
    <mergeCell ref="B35:D35"/>
    <mergeCell ref="B28:D28"/>
    <mergeCell ref="E28:F28"/>
    <mergeCell ref="G28:H28"/>
    <mergeCell ref="I28:J28"/>
    <mergeCell ref="B29:D29"/>
    <mergeCell ref="E29:F29"/>
    <mergeCell ref="G29:H29"/>
    <mergeCell ref="I29:J29"/>
    <mergeCell ref="E26:F26"/>
    <mergeCell ref="G26:H26"/>
    <mergeCell ref="I26:J26"/>
    <mergeCell ref="K26:L26"/>
    <mergeCell ref="B27:D27"/>
    <mergeCell ref="G27:H27"/>
    <mergeCell ref="I27:J27"/>
    <mergeCell ref="A23:L23"/>
    <mergeCell ref="B24:D24"/>
    <mergeCell ref="E24:L24"/>
    <mergeCell ref="B25:D25"/>
    <mergeCell ref="E25:F25"/>
    <mergeCell ref="G25:H25"/>
    <mergeCell ref="I25:J25"/>
    <mergeCell ref="K25:L25"/>
    <mergeCell ref="A21:B21"/>
    <mergeCell ref="C21:E21"/>
    <mergeCell ref="F21:G21"/>
    <mergeCell ref="H21:J21"/>
    <mergeCell ref="K21:L21"/>
    <mergeCell ref="A22:B22"/>
    <mergeCell ref="C22:E22"/>
    <mergeCell ref="F22:G22"/>
    <mergeCell ref="H22:J22"/>
    <mergeCell ref="K22:L22"/>
    <mergeCell ref="A19:B19"/>
    <mergeCell ref="C19:E19"/>
    <mergeCell ref="F19:G19"/>
    <mergeCell ref="H19:J19"/>
    <mergeCell ref="K19:L19"/>
    <mergeCell ref="A20:B20"/>
    <mergeCell ref="C20:E20"/>
    <mergeCell ref="F20:G20"/>
    <mergeCell ref="H20:J20"/>
    <mergeCell ref="K20:L20"/>
    <mergeCell ref="A17:B17"/>
    <mergeCell ref="C17:E17"/>
    <mergeCell ref="F17:G17"/>
    <mergeCell ref="H17:J17"/>
    <mergeCell ref="K17:L17"/>
    <mergeCell ref="A18:B18"/>
    <mergeCell ref="C18:E18"/>
    <mergeCell ref="F18:G18"/>
    <mergeCell ref="H18:J18"/>
    <mergeCell ref="K18:L18"/>
    <mergeCell ref="D13:F15"/>
    <mergeCell ref="G13:I13"/>
    <mergeCell ref="J13:L13"/>
    <mergeCell ref="G14:H14"/>
    <mergeCell ref="J14:L15"/>
    <mergeCell ref="G15:H15"/>
    <mergeCell ref="A11:C11"/>
    <mergeCell ref="D11:F11"/>
    <mergeCell ref="G11:L11"/>
    <mergeCell ref="A12:C12"/>
    <mergeCell ref="D12:F12"/>
    <mergeCell ref="G12:L12"/>
    <mergeCell ref="A6:F6"/>
    <mergeCell ref="G6:L6"/>
    <mergeCell ref="A8:F8"/>
    <mergeCell ref="A9:F10"/>
    <mergeCell ref="A1:L1"/>
    <mergeCell ref="A2:L2"/>
    <mergeCell ref="A3:L3"/>
    <mergeCell ref="A4:L4"/>
    <mergeCell ref="A5:L5"/>
    <mergeCell ref="G120:H120"/>
    <mergeCell ref="I120:J120"/>
    <mergeCell ref="K109:L111"/>
    <mergeCell ref="K120:L120"/>
    <mergeCell ref="I109:J111"/>
    <mergeCell ref="G109:H111"/>
    <mergeCell ref="G123:H123"/>
    <mergeCell ref="I123:J123"/>
    <mergeCell ref="K123:L123"/>
    <mergeCell ref="G119:H119"/>
    <mergeCell ref="I119:J119"/>
    <mergeCell ref="K119:L119"/>
    <mergeCell ref="I117:J117"/>
    <mergeCell ref="K116:L116"/>
    <mergeCell ref="K117:L117"/>
  </mergeCells>
  <pageMargins left="0.54" right="0.49" top="0.31" bottom="0.32" header="0.3" footer="0.3"/>
  <pageSetup scale="90" orientation="portrait" verticalDpi="0" r:id="rId1"/>
  <headerFooter>
    <oddFooter>&amp;Cwww.rajteachers.net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1"/>
  </sheetPr>
  <dimension ref="A1:J24"/>
  <sheetViews>
    <sheetView showGridLines="0" workbookViewId="0">
      <selection activeCell="I13" sqref="I13"/>
    </sheetView>
  </sheetViews>
  <sheetFormatPr defaultRowHeight="12.5"/>
  <cols>
    <col min="1" max="1" width="3.1796875" customWidth="1"/>
    <col min="2" max="2" width="9.54296875" customWidth="1"/>
    <col min="3" max="3" width="7.1796875" customWidth="1"/>
    <col min="4" max="4" width="11.1796875" customWidth="1"/>
    <col min="5" max="5" width="9.1796875" customWidth="1"/>
    <col min="9" max="9" width="18.81640625" customWidth="1"/>
    <col min="10" max="10" width="25.90625" customWidth="1"/>
  </cols>
  <sheetData>
    <row r="1" spans="1:10" ht="21.5" customHeight="1">
      <c r="A1" s="640" t="s">
        <v>213</v>
      </c>
      <c r="B1" s="641"/>
      <c r="C1" s="641"/>
      <c r="D1" s="641"/>
      <c r="E1" s="641"/>
      <c r="F1" s="641"/>
      <c r="G1" s="641"/>
      <c r="H1" s="641"/>
      <c r="I1" s="641"/>
      <c r="J1" s="642"/>
    </row>
    <row r="2" spans="1:10" ht="5" customHeight="1">
      <c r="A2" s="87"/>
      <c r="B2" s="80"/>
      <c r="C2" s="80"/>
      <c r="D2" s="80"/>
      <c r="E2" s="80"/>
      <c r="F2" s="80"/>
      <c r="G2" s="80"/>
      <c r="H2" s="80"/>
      <c r="I2" s="80"/>
      <c r="J2" s="88"/>
    </row>
    <row r="3" spans="1:10" ht="21.5" customHeight="1" thickBot="1">
      <c r="A3" s="643" t="s">
        <v>214</v>
      </c>
      <c r="B3" s="644"/>
      <c r="C3" s="644"/>
      <c r="D3" s="644"/>
      <c r="E3" s="644"/>
      <c r="F3" s="644"/>
      <c r="G3" s="644"/>
      <c r="H3" s="644"/>
      <c r="I3" s="644"/>
      <c r="J3" s="645"/>
    </row>
    <row r="4" spans="1:10" ht="21.5" customHeight="1">
      <c r="A4" s="95"/>
      <c r="B4" s="96"/>
      <c r="C4" s="96"/>
      <c r="D4" s="96"/>
      <c r="E4" s="96"/>
      <c r="F4" s="96"/>
      <c r="G4" s="96"/>
      <c r="H4" s="96"/>
      <c r="I4" s="96"/>
      <c r="J4" s="97"/>
    </row>
    <row r="5" spans="1:10" ht="21.5" customHeight="1">
      <c r="A5" s="87"/>
      <c r="B5" s="80"/>
      <c r="C5" s="80"/>
      <c r="D5" s="80"/>
      <c r="E5" s="80"/>
      <c r="F5" s="80"/>
      <c r="G5" s="80"/>
      <c r="H5" s="80"/>
      <c r="I5" s="154" t="s">
        <v>215</v>
      </c>
      <c r="J5" s="99" t="s">
        <v>228</v>
      </c>
    </row>
    <row r="6" spans="1:10" ht="21.5" customHeight="1">
      <c r="A6" s="87"/>
      <c r="B6" s="80"/>
      <c r="C6" s="80"/>
      <c r="D6" s="80"/>
      <c r="E6" s="80"/>
      <c r="F6" s="80"/>
      <c r="G6" s="80"/>
      <c r="H6" s="80"/>
      <c r="I6" s="80"/>
      <c r="J6" s="88"/>
    </row>
    <row r="7" spans="1:10" ht="29.5" customHeight="1">
      <c r="A7" s="89"/>
      <c r="B7" s="81" t="s">
        <v>218</v>
      </c>
      <c r="C7" s="81"/>
      <c r="D7" s="81"/>
      <c r="E7" s="81"/>
      <c r="F7" s="81"/>
      <c r="G7" s="81"/>
      <c r="H7" s="81"/>
      <c r="I7" s="81"/>
      <c r="J7" s="90"/>
    </row>
    <row r="8" spans="1:10" ht="29.5" customHeight="1">
      <c r="A8" s="89"/>
      <c r="B8" s="81"/>
      <c r="C8" s="646" t="s">
        <v>219</v>
      </c>
      <c r="D8" s="646"/>
      <c r="E8" s="646"/>
      <c r="F8" s="646"/>
      <c r="G8" s="647" t="str">
        <f>'Master Data'!D10</f>
        <v>PARMANAND MEGHWAL</v>
      </c>
      <c r="H8" s="647"/>
      <c r="I8" s="647"/>
      <c r="J8" s="98" t="str">
        <f>'Master Data'!O10</f>
        <v>SENIOR TEACHER</v>
      </c>
    </row>
    <row r="9" spans="1:10" ht="29.5" customHeight="1" thickBot="1">
      <c r="A9" s="89"/>
      <c r="B9" s="81" t="s">
        <v>220</v>
      </c>
      <c r="C9" s="648" t="str">
        <f>'Master Data'!C8:AE8</f>
        <v>GOVT SR. SEC SCHOOL DILOD HATHI, ATRU BARAN</v>
      </c>
      <c r="D9" s="648"/>
      <c r="E9" s="648"/>
      <c r="F9" s="648"/>
      <c r="G9" s="648"/>
      <c r="H9" s="648"/>
      <c r="I9" s="648"/>
      <c r="J9" s="649"/>
    </row>
    <row r="10" spans="1:10" ht="29.5" customHeight="1" thickBot="1">
      <c r="A10" s="89"/>
      <c r="B10" s="153" t="s">
        <v>216</v>
      </c>
      <c r="C10" s="86" t="s">
        <v>221</v>
      </c>
      <c r="D10" s="100">
        <f>'Other Deduction'!F17</f>
        <v>106315</v>
      </c>
      <c r="E10" s="81"/>
      <c r="F10" s="650" t="s">
        <v>234</v>
      </c>
      <c r="G10" s="651"/>
      <c r="H10" s="651"/>
      <c r="I10" s="651"/>
      <c r="J10" s="155" t="s">
        <v>222</v>
      </c>
    </row>
    <row r="11" spans="1:10" ht="29.5" customHeight="1">
      <c r="A11" s="89"/>
      <c r="B11" s="654" t="s">
        <v>223</v>
      </c>
      <c r="C11" s="654"/>
      <c r="D11" s="654"/>
      <c r="E11" s="94">
        <f>D10/12</f>
        <v>8859.5833333333339</v>
      </c>
      <c r="F11" s="650" t="s">
        <v>234</v>
      </c>
      <c r="G11" s="651"/>
      <c r="H11" s="651"/>
      <c r="I11" s="651"/>
      <c r="J11" s="155" t="s">
        <v>222</v>
      </c>
    </row>
    <row r="12" spans="1:10" ht="29.5" customHeight="1">
      <c r="A12" s="89"/>
      <c r="B12" s="648" t="s">
        <v>225</v>
      </c>
      <c r="C12" s="648"/>
      <c r="D12" s="648" t="s">
        <v>224</v>
      </c>
      <c r="E12" s="648"/>
      <c r="F12" s="648"/>
      <c r="G12" s="153"/>
      <c r="H12" s="153"/>
      <c r="I12" s="153"/>
      <c r="J12" s="90"/>
    </row>
    <row r="13" spans="1:10" ht="29.5" customHeight="1">
      <c r="A13" s="89"/>
      <c r="B13" s="81"/>
      <c r="C13" s="81"/>
      <c r="D13" s="81"/>
      <c r="E13" s="81"/>
      <c r="F13" s="81"/>
      <c r="G13" s="81"/>
      <c r="H13" s="81"/>
      <c r="I13" s="81"/>
      <c r="J13" s="90"/>
    </row>
    <row r="14" spans="1:10" ht="29.5" customHeight="1">
      <c r="A14" s="91"/>
      <c r="B14" s="81" t="s">
        <v>226</v>
      </c>
      <c r="C14" s="638">
        <f>D10</f>
        <v>106315</v>
      </c>
      <c r="D14" s="638"/>
      <c r="E14" s="81"/>
      <c r="F14" s="81"/>
      <c r="G14" s="81"/>
      <c r="H14" s="81"/>
      <c r="I14" s="81"/>
      <c r="J14" s="90"/>
    </row>
    <row r="15" spans="1:10" ht="29.5" customHeight="1">
      <c r="A15" s="87"/>
      <c r="B15" s="80"/>
      <c r="C15" s="80"/>
      <c r="D15" s="80"/>
      <c r="E15" s="80"/>
      <c r="F15" s="80"/>
      <c r="G15" s="80"/>
      <c r="H15" s="80"/>
      <c r="I15" s="80"/>
      <c r="J15" s="88"/>
    </row>
    <row r="16" spans="1:10" ht="29.5" customHeight="1">
      <c r="A16" s="87"/>
      <c r="B16" s="82" t="s">
        <v>227</v>
      </c>
      <c r="C16" s="639" t="str">
        <f>J5</f>
        <v>11.12.2020</v>
      </c>
      <c r="D16" s="639"/>
      <c r="E16" s="83"/>
      <c r="F16" s="80"/>
      <c r="G16" s="80"/>
      <c r="H16" s="80"/>
      <c r="I16" s="84"/>
      <c r="J16" s="88"/>
    </row>
    <row r="17" spans="1:10" ht="29.5" customHeight="1">
      <c r="A17" s="87"/>
      <c r="B17" s="80"/>
      <c r="C17" s="80"/>
      <c r="D17" s="85"/>
      <c r="E17" s="85"/>
      <c r="F17" s="85"/>
      <c r="G17" s="80"/>
      <c r="H17" s="80"/>
      <c r="I17" s="80"/>
      <c r="J17" s="88"/>
    </row>
    <row r="18" spans="1:10" ht="29.5" customHeight="1">
      <c r="A18" s="87"/>
      <c r="B18" s="80"/>
      <c r="C18" s="80"/>
      <c r="D18" s="80"/>
      <c r="E18" s="80"/>
      <c r="F18" s="80"/>
      <c r="G18" s="80"/>
      <c r="H18" s="654" t="s">
        <v>217</v>
      </c>
      <c r="I18" s="654"/>
      <c r="J18" s="655"/>
    </row>
    <row r="19" spans="1:10" ht="34" customHeight="1">
      <c r="A19" s="87"/>
      <c r="B19" s="80"/>
      <c r="C19" s="80"/>
      <c r="D19" s="80"/>
      <c r="E19" s="80"/>
      <c r="F19" s="80"/>
      <c r="G19" s="80"/>
      <c r="H19" s="652" t="s">
        <v>229</v>
      </c>
      <c r="I19" s="652"/>
      <c r="J19" s="653"/>
    </row>
    <row r="20" spans="1:10" ht="34" customHeight="1">
      <c r="A20" s="87"/>
      <c r="B20" s="80"/>
      <c r="C20" s="80"/>
      <c r="D20" s="80"/>
      <c r="E20" s="80"/>
      <c r="F20" s="80"/>
      <c r="G20" s="80"/>
      <c r="H20" s="652"/>
      <c r="I20" s="652"/>
      <c r="J20" s="653"/>
    </row>
    <row r="21" spans="1:10" ht="17.5" customHeight="1">
      <c r="A21" s="87"/>
      <c r="B21" s="80"/>
      <c r="C21" s="80"/>
      <c r="D21" s="80"/>
      <c r="E21" s="80"/>
      <c r="F21" s="80"/>
      <c r="G21" s="80"/>
      <c r="H21" s="634"/>
      <c r="I21" s="634"/>
      <c r="J21" s="635"/>
    </row>
    <row r="22" spans="1:10" ht="18.5" customHeight="1">
      <c r="A22" s="87"/>
      <c r="B22" s="80"/>
      <c r="C22" s="80"/>
      <c r="D22" s="80"/>
      <c r="E22" s="80"/>
      <c r="F22" s="80"/>
      <c r="G22" s="80"/>
      <c r="H22" s="634"/>
      <c r="I22" s="634"/>
      <c r="J22" s="635"/>
    </row>
    <row r="23" spans="1:10" ht="19.5" customHeight="1">
      <c r="A23" s="87"/>
      <c r="B23" s="80"/>
      <c r="C23" s="80"/>
      <c r="D23" s="80"/>
      <c r="E23" s="80"/>
      <c r="F23" s="80"/>
      <c r="G23" s="80"/>
      <c r="H23" s="634"/>
      <c r="I23" s="634"/>
      <c r="J23" s="635"/>
    </row>
    <row r="24" spans="1:10" ht="18" customHeight="1" thickBot="1">
      <c r="A24" s="92"/>
      <c r="B24" s="93"/>
      <c r="C24" s="93"/>
      <c r="D24" s="93"/>
      <c r="E24" s="93"/>
      <c r="F24" s="93"/>
      <c r="G24" s="93"/>
      <c r="H24" s="636"/>
      <c r="I24" s="636"/>
      <c r="J24" s="637"/>
    </row>
  </sheetData>
  <sheetProtection password="FC12" sheet="1" objects="1" scenarios="1"/>
  <mergeCells count="17">
    <mergeCell ref="F11:I11"/>
    <mergeCell ref="H23:J24"/>
    <mergeCell ref="C14:D14"/>
    <mergeCell ref="C16:D16"/>
    <mergeCell ref="A1:J1"/>
    <mergeCell ref="A3:J3"/>
    <mergeCell ref="C8:F8"/>
    <mergeCell ref="G8:I8"/>
    <mergeCell ref="C9:J9"/>
    <mergeCell ref="F10:I10"/>
    <mergeCell ref="H19:J19"/>
    <mergeCell ref="H20:J20"/>
    <mergeCell ref="H21:J22"/>
    <mergeCell ref="B12:C12"/>
    <mergeCell ref="H18:J18"/>
    <mergeCell ref="D12:F12"/>
    <mergeCell ref="B11:D11"/>
  </mergeCells>
  <pageMargins left="0.7" right="0.7" top="0.4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Master Data</vt:lpstr>
      <vt:lpstr>Other Deduction</vt:lpstr>
      <vt:lpstr>Tax Calculation (Old)</vt:lpstr>
      <vt:lpstr>Form 16</vt:lpstr>
      <vt:lpstr>HRA Receipt</vt:lpstr>
      <vt:lpstr>All_India_Service</vt:lpstr>
      <vt:lpstr>L_1</vt:lpstr>
      <vt:lpstr>'Form 16'!Print_Area</vt:lpstr>
      <vt:lpstr>'HRA Receipt'!Print_Area</vt:lpstr>
      <vt:lpstr>'Master Data'!Print_Area</vt:lpstr>
      <vt:lpstr>'Tax Calculation (Old)'!Print_Area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Windows User</cp:lastModifiedBy>
  <cp:lastPrinted>2021-02-13T19:05:00Z</cp:lastPrinted>
  <dcterms:created xsi:type="dcterms:W3CDTF">2013-12-06T08:14:36Z</dcterms:created>
  <dcterms:modified xsi:type="dcterms:W3CDTF">2021-02-21T07:47:31Z</dcterms:modified>
</cp:coreProperties>
</file>