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tables/table3.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filterPrivacy="1" codeName="ThisWorkbook" defaultThemeVersion="124226"/>
  <bookViews>
    <workbookView xWindow="240" yWindow="105" windowWidth="14805" windowHeight="8010" activeTab="4"/>
  </bookViews>
  <sheets>
    <sheet name="info" sheetId="21" r:id="rId1"/>
    <sheet name="master" sheetId="1" r:id="rId2"/>
    <sheet name="shaladarpan " sheetId="3" r:id="rId3"/>
    <sheet name="SD LOCKED" sheetId="4" r:id="rId4"/>
    <sheet name="portfolio1-5" sheetId="2" r:id="rId5"/>
    <sheet name="PORTFOLIO 6-8" sheetId="5" r:id="rId6"/>
    <sheet name="ON OFF LINE LIST" sheetId="6" r:id="rId7"/>
    <sheet name="calling form" sheetId="8" r:id="rId8"/>
    <sheet name="ENROLLMENT" sheetId="9" r:id="rId9"/>
    <sheet name="PRAPATRA A" sheetId="10" r:id="rId10"/>
    <sheet name="PRAPATRA B" sheetId="11" r:id="rId11"/>
    <sheet name="MONITERING DATA" sheetId="12" r:id="rId12"/>
    <sheet name="9-12 REPORT" sheetId="13" r:id="rId13"/>
    <sheet name="HW RECORD" sheetId="15" r:id="rId14"/>
    <sheet name="QUIZ RECORD2" sheetId="16" r:id="rId15"/>
    <sheet name="HW CLASSWISE" sheetId="17" r:id="rId16"/>
    <sheet name="HW school" sheetId="18" r:id="rId17"/>
    <sheet name="WEEKLY HW " sheetId="19" r:id="rId18"/>
    <sheet name="daily sanklan" sheetId="20" r:id="rId19"/>
  </sheets>
  <definedNames>
    <definedName name="_xlnm._FilterDatabase" localSheetId="3" hidden="1">'SD LOCKED'!$B$2:$AE$750</definedName>
    <definedName name="_xlnm._FilterDatabase" localSheetId="2" hidden="1">'shaladarpan '!$A$2:$AD$500</definedName>
    <definedName name="_xlnm.Criteria" localSheetId="12">'9-12 REPORT'!$B$2:$E$3</definedName>
    <definedName name="_xlnm.Criteria" localSheetId="13">'HW RECORD'!#REF!</definedName>
    <definedName name="_xlnm.Criteria" localSheetId="6">'ON OFF LINE LIST'!$B$6:$C$7</definedName>
    <definedName name="_xlnm.Extract" localSheetId="12">'9-12 REPORT'!$B$5:$B$6</definedName>
    <definedName name="_xlnm.Extract" localSheetId="13">'HW RECORD'!#REF!</definedName>
    <definedName name="_xlnm.Extract" localSheetId="6">'ON OFF LINE LIST'!$B$10:$E$10</definedName>
    <definedName name="ff">'SD LOCKED'!$A$3:$A$501</definedName>
    <definedName name="HH">'SD LOCKED'!$A$3:$X$499</definedName>
    <definedName name="HHH">'SD LOCKED'!$A$3:$A$1248</definedName>
    <definedName name="hhhhh">Table2[[#All],[S.NO.]:[Student Permanent Address]]</definedName>
    <definedName name="mm">Table2[S.NO.]</definedName>
    <definedName name="_xlnm.Print_Area" localSheetId="18">'daily sanklan'!$B$2:$BA$18</definedName>
    <definedName name="_xlnm.Print_Area" localSheetId="5">'PORTFOLIO 6-8'!$A$1:$K$40</definedName>
    <definedName name="_xlnm.Print_Area" localSheetId="4">'portfolio1-5'!$A$1:$K$38</definedName>
    <definedName name="sdlocked">Table2[[CLASS]:[Student Permanent Address]]</definedName>
    <definedName name="sdtable">Table2[[#All],[CLASS]:[Distance From School]]</definedName>
    <definedName name="srn">Table2[SRNO]</definedName>
    <definedName name="ss">master!$C$11:$E$16</definedName>
    <definedName name="ssss">master!$C$11:$E$16</definedName>
    <definedName name="st">Table2[#All]</definedName>
    <definedName name="stt">Table2[[#All],[CLASS]:[Distance From School]]</definedName>
    <definedName name="TTTT">Table2[[S.NO.]:[Student Permanent Address]]</definedName>
    <definedName name="vvvvv">Table2[S.NO.]</definedName>
    <definedName name="YYY">Table3[Name]</definedName>
  </definedNames>
  <calcPr calcId="124519"/>
</workbook>
</file>

<file path=xl/calcChain.xml><?xml version="1.0" encoding="utf-8"?>
<calcChain xmlns="http://schemas.openxmlformats.org/spreadsheetml/2006/main">
  <c r="J2" i="20"/>
  <c r="B9"/>
  <c r="K10" i="19"/>
  <c r="M10" s="1"/>
  <c r="H8"/>
  <c r="K8" s="1"/>
  <c r="M8" s="1"/>
  <c r="H9"/>
  <c r="I9" s="1"/>
  <c r="H10"/>
  <c r="I10" s="1"/>
  <c r="H11"/>
  <c r="I11" s="1"/>
  <c r="H12"/>
  <c r="I12" s="1"/>
  <c r="H13"/>
  <c r="K13" s="1"/>
  <c r="M13" s="1"/>
  <c r="H14"/>
  <c r="I14" s="1"/>
  <c r="H7"/>
  <c r="K7" s="1"/>
  <c r="M7" s="1"/>
  <c r="B7"/>
  <c r="C2"/>
  <c r="L20" s="1"/>
  <c r="S34" i="5"/>
  <c r="T34"/>
  <c r="S35"/>
  <c r="T35"/>
  <c r="S36"/>
  <c r="T36"/>
  <c r="S37"/>
  <c r="T37"/>
  <c r="S38"/>
  <c r="T38"/>
  <c r="S39"/>
  <c r="T39"/>
  <c r="S40"/>
  <c r="T40"/>
  <c r="T33"/>
  <c r="S33"/>
  <c r="H37" i="2"/>
  <c r="J20" i="12"/>
  <c r="J18"/>
  <c r="K11" i="11"/>
  <c r="K9"/>
  <c r="M18" i="10"/>
  <c r="M16"/>
  <c r="R26" i="9"/>
  <c r="K10" i="11" s="1"/>
  <c r="E20" i="8"/>
  <c r="E30"/>
  <c r="E25"/>
  <c r="E15"/>
  <c r="E10"/>
  <c r="E5"/>
  <c r="J19"/>
  <c r="J20"/>
  <c r="J18"/>
  <c r="K19"/>
  <c r="K20"/>
  <c r="K21"/>
  <c r="K22"/>
  <c r="K23"/>
  <c r="K18"/>
  <c r="A12" i="6"/>
  <c r="A13"/>
  <c r="A14"/>
  <c r="A15"/>
  <c r="A16"/>
  <c r="A17"/>
  <c r="A18"/>
  <c r="A19"/>
  <c r="A20"/>
  <c r="A21"/>
  <c r="A22"/>
  <c r="A23"/>
  <c r="A24"/>
  <c r="A25"/>
  <c r="A26"/>
  <c r="A27"/>
  <c r="A28"/>
  <c r="A29"/>
  <c r="A30"/>
  <c r="A31"/>
  <c r="A32"/>
  <c r="A33"/>
  <c r="A34"/>
  <c r="A35"/>
  <c r="A36"/>
  <c r="A37"/>
  <c r="A38"/>
  <c r="A39"/>
  <c r="A40"/>
  <c r="A41"/>
  <c r="A42"/>
  <c r="A43"/>
  <c r="A44"/>
  <c r="A45"/>
  <c r="A46"/>
  <c r="A47"/>
  <c r="A48"/>
  <c r="A49"/>
  <c r="A50"/>
  <c r="A51"/>
  <c r="A11"/>
  <c r="M133" i="4"/>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J21" i="8"/>
  <c r="M11"/>
  <c r="M10"/>
  <c r="M9"/>
  <c r="A1" i="13"/>
  <c r="A1" i="12"/>
  <c r="A6" s="1"/>
  <c r="J14"/>
  <c r="K14"/>
  <c r="L14"/>
  <c r="H11"/>
  <c r="H6"/>
  <c r="E14"/>
  <c r="G14"/>
  <c r="A1" i="11"/>
  <c r="B6" s="1"/>
  <c r="E14" i="10"/>
  <c r="J14"/>
  <c r="O14"/>
  <c r="A1"/>
  <c r="B6" s="1"/>
  <c r="B317" i="4"/>
  <c r="C317"/>
  <c r="D317"/>
  <c r="E317"/>
  <c r="F317"/>
  <c r="G317"/>
  <c r="H317"/>
  <c r="I317"/>
  <c r="J317"/>
  <c r="K317"/>
  <c r="L317"/>
  <c r="N317"/>
  <c r="O317"/>
  <c r="P317"/>
  <c r="Q317"/>
  <c r="R317"/>
  <c r="S317"/>
  <c r="T317"/>
  <c r="U317"/>
  <c r="V317"/>
  <c r="W317"/>
  <c r="X317"/>
  <c r="Y317"/>
  <c r="Z317"/>
  <c r="AA317"/>
  <c r="AB317"/>
  <c r="AC317"/>
  <c r="AD317"/>
  <c r="AE317"/>
  <c r="B318"/>
  <c r="C318"/>
  <c r="D318"/>
  <c r="E318"/>
  <c r="F318"/>
  <c r="G318"/>
  <c r="H318"/>
  <c r="I318"/>
  <c r="J318"/>
  <c r="K318"/>
  <c r="L318"/>
  <c r="N318"/>
  <c r="O318"/>
  <c r="P318"/>
  <c r="Q318"/>
  <c r="R318"/>
  <c r="S318"/>
  <c r="T318"/>
  <c r="U318"/>
  <c r="V318"/>
  <c r="W318"/>
  <c r="X318"/>
  <c r="Y318"/>
  <c r="Z318"/>
  <c r="AA318"/>
  <c r="AB318"/>
  <c r="AC318"/>
  <c r="AD318"/>
  <c r="AE318"/>
  <c r="B319"/>
  <c r="Y319" i="8" s="1"/>
  <c r="C319" i="4"/>
  <c r="D319"/>
  <c r="E319"/>
  <c r="F319"/>
  <c r="G319"/>
  <c r="H319"/>
  <c r="I319"/>
  <c r="J319"/>
  <c r="K319"/>
  <c r="L319"/>
  <c r="N319"/>
  <c r="O319"/>
  <c r="P319"/>
  <c r="Q319"/>
  <c r="R319"/>
  <c r="S319"/>
  <c r="T319"/>
  <c r="U319"/>
  <c r="V319"/>
  <c r="W319"/>
  <c r="AA319" i="8" s="1"/>
  <c r="X319" i="4"/>
  <c r="Y319"/>
  <c r="Z319"/>
  <c r="AA319"/>
  <c r="AB319"/>
  <c r="AC319"/>
  <c r="AD319"/>
  <c r="AE319"/>
  <c r="B320"/>
  <c r="C320"/>
  <c r="D320"/>
  <c r="E320"/>
  <c r="F320"/>
  <c r="G320"/>
  <c r="H320"/>
  <c r="I320"/>
  <c r="J320"/>
  <c r="K320"/>
  <c r="L320"/>
  <c r="N320"/>
  <c r="O320"/>
  <c r="P320"/>
  <c r="Q320"/>
  <c r="R320"/>
  <c r="S320"/>
  <c r="T320"/>
  <c r="U320"/>
  <c r="V320"/>
  <c r="W320"/>
  <c r="X320"/>
  <c r="Y320"/>
  <c r="Z320"/>
  <c r="AA320"/>
  <c r="AB320"/>
  <c r="AC320"/>
  <c r="AD320"/>
  <c r="AE320"/>
  <c r="B321"/>
  <c r="C321"/>
  <c r="D321"/>
  <c r="E321"/>
  <c r="F321"/>
  <c r="G321"/>
  <c r="H321"/>
  <c r="I321"/>
  <c r="J321"/>
  <c r="K321"/>
  <c r="L321"/>
  <c r="N321"/>
  <c r="O321"/>
  <c r="P321"/>
  <c r="Q321"/>
  <c r="R321"/>
  <c r="S321"/>
  <c r="T321"/>
  <c r="U321"/>
  <c r="V321"/>
  <c r="W321"/>
  <c r="X321"/>
  <c r="Y321"/>
  <c r="Z321"/>
  <c r="AA321"/>
  <c r="AB321"/>
  <c r="AC321"/>
  <c r="AD321"/>
  <c r="AE321"/>
  <c r="B322"/>
  <c r="C322"/>
  <c r="D322"/>
  <c r="E322"/>
  <c r="F322"/>
  <c r="G322"/>
  <c r="H322"/>
  <c r="I322"/>
  <c r="J322"/>
  <c r="K322"/>
  <c r="L322"/>
  <c r="N322"/>
  <c r="O322"/>
  <c r="P322"/>
  <c r="Q322"/>
  <c r="R322"/>
  <c r="S322"/>
  <c r="T322"/>
  <c r="U322"/>
  <c r="V322"/>
  <c r="W322"/>
  <c r="X322"/>
  <c r="Y322"/>
  <c r="Z322"/>
  <c r="AA322"/>
  <c r="AB322"/>
  <c r="AC322"/>
  <c r="AD322"/>
  <c r="AE322"/>
  <c r="B323"/>
  <c r="Y323" i="8" s="1"/>
  <c r="C323" i="4"/>
  <c r="D323"/>
  <c r="E323"/>
  <c r="F323"/>
  <c r="G323"/>
  <c r="H323"/>
  <c r="I323"/>
  <c r="J323"/>
  <c r="K323"/>
  <c r="L323"/>
  <c r="N323"/>
  <c r="O323"/>
  <c r="P323"/>
  <c r="Q323"/>
  <c r="R323"/>
  <c r="S323"/>
  <c r="T323"/>
  <c r="U323"/>
  <c r="V323"/>
  <c r="W323"/>
  <c r="AA323" i="8" s="1"/>
  <c r="X323" i="4"/>
  <c r="Y323"/>
  <c r="Z323"/>
  <c r="AA323"/>
  <c r="AB323"/>
  <c r="AC323"/>
  <c r="AD323"/>
  <c r="AE323"/>
  <c r="B324"/>
  <c r="C324"/>
  <c r="D324"/>
  <c r="E324"/>
  <c r="F324"/>
  <c r="G324"/>
  <c r="H324"/>
  <c r="I324"/>
  <c r="J324"/>
  <c r="K324"/>
  <c r="L324"/>
  <c r="N324"/>
  <c r="O324"/>
  <c r="P324"/>
  <c r="Q324"/>
  <c r="R324"/>
  <c r="S324"/>
  <c r="T324"/>
  <c r="U324"/>
  <c r="V324"/>
  <c r="W324"/>
  <c r="X324"/>
  <c r="Y324"/>
  <c r="Z324"/>
  <c r="AA324"/>
  <c r="AB324"/>
  <c r="AC324"/>
  <c r="AD324"/>
  <c r="AE324"/>
  <c r="B325"/>
  <c r="C325"/>
  <c r="D325"/>
  <c r="E325"/>
  <c r="F325"/>
  <c r="G325"/>
  <c r="H325"/>
  <c r="I325"/>
  <c r="J325"/>
  <c r="K325"/>
  <c r="L325"/>
  <c r="N325"/>
  <c r="O325"/>
  <c r="P325"/>
  <c r="Q325"/>
  <c r="R325"/>
  <c r="S325"/>
  <c r="T325"/>
  <c r="U325"/>
  <c r="V325"/>
  <c r="W325"/>
  <c r="X325"/>
  <c r="Y325"/>
  <c r="Z325"/>
  <c r="AA325"/>
  <c r="AB325"/>
  <c r="AC325"/>
  <c r="AD325"/>
  <c r="AE325"/>
  <c r="B326"/>
  <c r="C326"/>
  <c r="D326"/>
  <c r="E326"/>
  <c r="F326"/>
  <c r="G326"/>
  <c r="H326"/>
  <c r="I326"/>
  <c r="J326"/>
  <c r="K326"/>
  <c r="L326"/>
  <c r="N326"/>
  <c r="O326"/>
  <c r="P326"/>
  <c r="Q326"/>
  <c r="R326"/>
  <c r="S326"/>
  <c r="T326"/>
  <c r="U326"/>
  <c r="V326"/>
  <c r="W326"/>
  <c r="X326"/>
  <c r="Y326"/>
  <c r="Z326"/>
  <c r="AA326"/>
  <c r="AB326"/>
  <c r="AC326"/>
  <c r="AD326"/>
  <c r="AE326"/>
  <c r="B327"/>
  <c r="Y327" i="8" s="1"/>
  <c r="C327" i="4"/>
  <c r="D327"/>
  <c r="E327"/>
  <c r="F327"/>
  <c r="G327"/>
  <c r="H327"/>
  <c r="I327"/>
  <c r="J327"/>
  <c r="K327"/>
  <c r="L327"/>
  <c r="N327"/>
  <c r="O327"/>
  <c r="P327"/>
  <c r="Q327"/>
  <c r="R327"/>
  <c r="S327"/>
  <c r="T327"/>
  <c r="U327"/>
  <c r="V327"/>
  <c r="W327"/>
  <c r="AA327" i="8" s="1"/>
  <c r="X327" i="4"/>
  <c r="Y327"/>
  <c r="Z327"/>
  <c r="AA327"/>
  <c r="AB327"/>
  <c r="AC327"/>
  <c r="AD327"/>
  <c r="AE327"/>
  <c r="B328"/>
  <c r="C328"/>
  <c r="D328"/>
  <c r="E328"/>
  <c r="F328"/>
  <c r="G328"/>
  <c r="H328"/>
  <c r="I328"/>
  <c r="J328"/>
  <c r="K328"/>
  <c r="L328"/>
  <c r="N328"/>
  <c r="O328"/>
  <c r="P328"/>
  <c r="Q328"/>
  <c r="R328"/>
  <c r="S328"/>
  <c r="T328"/>
  <c r="U328"/>
  <c r="V328"/>
  <c r="W328"/>
  <c r="X328"/>
  <c r="Y328"/>
  <c r="Z328"/>
  <c r="AA328"/>
  <c r="AB328"/>
  <c r="AC328"/>
  <c r="AD328"/>
  <c r="AE328"/>
  <c r="B329"/>
  <c r="C329"/>
  <c r="D329"/>
  <c r="E329"/>
  <c r="F329"/>
  <c r="G329"/>
  <c r="H329"/>
  <c r="I329"/>
  <c r="J329"/>
  <c r="K329"/>
  <c r="L329"/>
  <c r="N329"/>
  <c r="O329"/>
  <c r="P329"/>
  <c r="Q329"/>
  <c r="R329"/>
  <c r="S329"/>
  <c r="T329"/>
  <c r="U329"/>
  <c r="V329"/>
  <c r="W329"/>
  <c r="X329"/>
  <c r="Y329"/>
  <c r="Z329"/>
  <c r="AA329"/>
  <c r="AB329"/>
  <c r="AC329"/>
  <c r="AD329"/>
  <c r="AE329"/>
  <c r="B330"/>
  <c r="C330"/>
  <c r="D330"/>
  <c r="E330"/>
  <c r="F330"/>
  <c r="G330"/>
  <c r="H330"/>
  <c r="I330"/>
  <c r="J330"/>
  <c r="K330"/>
  <c r="L330"/>
  <c r="N330"/>
  <c r="O330"/>
  <c r="P330"/>
  <c r="Q330"/>
  <c r="R330"/>
  <c r="S330"/>
  <c r="T330"/>
  <c r="U330"/>
  <c r="V330"/>
  <c r="W330"/>
  <c r="X330"/>
  <c r="Y330"/>
  <c r="Z330"/>
  <c r="AA330"/>
  <c r="AB330"/>
  <c r="AC330"/>
  <c r="AD330"/>
  <c r="AE330"/>
  <c r="B331"/>
  <c r="Y331" i="8" s="1"/>
  <c r="C331" i="4"/>
  <c r="D331"/>
  <c r="E331"/>
  <c r="F331"/>
  <c r="G331"/>
  <c r="H331"/>
  <c r="I331"/>
  <c r="J331"/>
  <c r="K331"/>
  <c r="L331"/>
  <c r="N331"/>
  <c r="O331"/>
  <c r="P331"/>
  <c r="Q331"/>
  <c r="R331"/>
  <c r="S331"/>
  <c r="T331"/>
  <c r="U331"/>
  <c r="V331"/>
  <c r="W331"/>
  <c r="AA331" i="8" s="1"/>
  <c r="X331" i="4"/>
  <c r="Y331"/>
  <c r="Z331"/>
  <c r="AA331"/>
  <c r="AB331"/>
  <c r="AC331"/>
  <c r="AD331"/>
  <c r="AE331"/>
  <c r="B332"/>
  <c r="C332"/>
  <c r="D332"/>
  <c r="E332"/>
  <c r="F332"/>
  <c r="G332"/>
  <c r="H332"/>
  <c r="I332"/>
  <c r="J332"/>
  <c r="K332"/>
  <c r="L332"/>
  <c r="N332"/>
  <c r="O332"/>
  <c r="P332"/>
  <c r="Q332"/>
  <c r="R332"/>
  <c r="S332"/>
  <c r="T332"/>
  <c r="U332"/>
  <c r="V332"/>
  <c r="W332"/>
  <c r="X332"/>
  <c r="Y332"/>
  <c r="Z332"/>
  <c r="AA332"/>
  <c r="AB332"/>
  <c r="AC332"/>
  <c r="AD332"/>
  <c r="AE332"/>
  <c r="B333"/>
  <c r="C333"/>
  <c r="D333"/>
  <c r="E333"/>
  <c r="F333"/>
  <c r="G333"/>
  <c r="H333"/>
  <c r="I333"/>
  <c r="J333"/>
  <c r="K333"/>
  <c r="L333"/>
  <c r="N333"/>
  <c r="O333"/>
  <c r="P333"/>
  <c r="Q333"/>
  <c r="R333"/>
  <c r="S333"/>
  <c r="T333"/>
  <c r="U333"/>
  <c r="V333"/>
  <c r="W333"/>
  <c r="X333"/>
  <c r="Y333"/>
  <c r="Z333"/>
  <c r="AA333"/>
  <c r="AB333"/>
  <c r="AC333"/>
  <c r="AD333"/>
  <c r="AE333"/>
  <c r="B334"/>
  <c r="C334"/>
  <c r="D334"/>
  <c r="E334"/>
  <c r="F334"/>
  <c r="G334"/>
  <c r="H334"/>
  <c r="I334"/>
  <c r="J334"/>
  <c r="K334"/>
  <c r="L334"/>
  <c r="N334"/>
  <c r="O334"/>
  <c r="P334"/>
  <c r="Q334"/>
  <c r="R334"/>
  <c r="S334"/>
  <c r="T334"/>
  <c r="U334"/>
  <c r="V334"/>
  <c r="W334"/>
  <c r="X334"/>
  <c r="Y334"/>
  <c r="Z334"/>
  <c r="AA334"/>
  <c r="AB334"/>
  <c r="AC334"/>
  <c r="AD334"/>
  <c r="AE334"/>
  <c r="B335"/>
  <c r="Y335" i="8" s="1"/>
  <c r="C335" i="4"/>
  <c r="D335"/>
  <c r="E335"/>
  <c r="F335"/>
  <c r="G335"/>
  <c r="H335"/>
  <c r="I335"/>
  <c r="J335"/>
  <c r="K335"/>
  <c r="L335"/>
  <c r="N335"/>
  <c r="O335"/>
  <c r="P335"/>
  <c r="Q335"/>
  <c r="R335"/>
  <c r="S335"/>
  <c r="T335"/>
  <c r="U335"/>
  <c r="V335"/>
  <c r="W335"/>
  <c r="AA335" i="8" s="1"/>
  <c r="X335" i="4"/>
  <c r="Y335"/>
  <c r="Z335"/>
  <c r="AA335"/>
  <c r="AB335"/>
  <c r="AC335"/>
  <c r="AD335"/>
  <c r="AE335"/>
  <c r="B336"/>
  <c r="C336"/>
  <c r="D336"/>
  <c r="E336"/>
  <c r="F336"/>
  <c r="G336"/>
  <c r="H336"/>
  <c r="I336"/>
  <c r="J336"/>
  <c r="K336"/>
  <c r="L336"/>
  <c r="N336"/>
  <c r="O336"/>
  <c r="P336"/>
  <c r="Q336"/>
  <c r="R336"/>
  <c r="S336"/>
  <c r="T336"/>
  <c r="U336"/>
  <c r="V336"/>
  <c r="W336"/>
  <c r="X336"/>
  <c r="Y336"/>
  <c r="Z336"/>
  <c r="AA336"/>
  <c r="AB336"/>
  <c r="AC336"/>
  <c r="AD336"/>
  <c r="AE336"/>
  <c r="B337"/>
  <c r="C337"/>
  <c r="D337"/>
  <c r="E337"/>
  <c r="F337"/>
  <c r="G337"/>
  <c r="H337"/>
  <c r="I337"/>
  <c r="J337"/>
  <c r="K337"/>
  <c r="L337"/>
  <c r="N337"/>
  <c r="O337"/>
  <c r="P337"/>
  <c r="Q337"/>
  <c r="R337"/>
  <c r="S337"/>
  <c r="T337"/>
  <c r="U337"/>
  <c r="V337"/>
  <c r="W337"/>
  <c r="X337"/>
  <c r="Y337"/>
  <c r="Z337"/>
  <c r="AA337"/>
  <c r="AB337"/>
  <c r="AC337"/>
  <c r="AD337"/>
  <c r="AE337"/>
  <c r="B338"/>
  <c r="C338"/>
  <c r="D338"/>
  <c r="E338"/>
  <c r="F338"/>
  <c r="G338"/>
  <c r="H338"/>
  <c r="I338"/>
  <c r="J338"/>
  <c r="K338"/>
  <c r="L338"/>
  <c r="N338"/>
  <c r="O338"/>
  <c r="P338"/>
  <c r="Q338"/>
  <c r="R338"/>
  <c r="S338"/>
  <c r="T338"/>
  <c r="U338"/>
  <c r="V338"/>
  <c r="W338"/>
  <c r="X338"/>
  <c r="Y338"/>
  <c r="Z338"/>
  <c r="AA338"/>
  <c r="AB338"/>
  <c r="AC338"/>
  <c r="AD338"/>
  <c r="AE338"/>
  <c r="B339"/>
  <c r="Y339" i="8" s="1"/>
  <c r="C339" i="4"/>
  <c r="D339"/>
  <c r="E339"/>
  <c r="F339"/>
  <c r="G339"/>
  <c r="H339"/>
  <c r="I339"/>
  <c r="J339"/>
  <c r="K339"/>
  <c r="L339"/>
  <c r="N339"/>
  <c r="O339"/>
  <c r="P339"/>
  <c r="Q339"/>
  <c r="R339"/>
  <c r="S339"/>
  <c r="T339"/>
  <c r="U339"/>
  <c r="V339"/>
  <c r="W339"/>
  <c r="AA339" i="8" s="1"/>
  <c r="X339" i="4"/>
  <c r="Y339"/>
  <c r="Z339"/>
  <c r="AA339"/>
  <c r="AB339"/>
  <c r="AC339"/>
  <c r="AD339"/>
  <c r="AE339"/>
  <c r="B340"/>
  <c r="C340"/>
  <c r="D340"/>
  <c r="E340"/>
  <c r="F340"/>
  <c r="G340"/>
  <c r="H340"/>
  <c r="I340"/>
  <c r="J340"/>
  <c r="K340"/>
  <c r="L340"/>
  <c r="N340"/>
  <c r="O340"/>
  <c r="P340"/>
  <c r="Q340"/>
  <c r="R340"/>
  <c r="S340"/>
  <c r="T340"/>
  <c r="U340"/>
  <c r="V340"/>
  <c r="W340"/>
  <c r="X340"/>
  <c r="Y340"/>
  <c r="Z340"/>
  <c r="AA340"/>
  <c r="AB340"/>
  <c r="AC340"/>
  <c r="AD340"/>
  <c r="AE340"/>
  <c r="B341"/>
  <c r="C341"/>
  <c r="D341"/>
  <c r="E341"/>
  <c r="F341"/>
  <c r="G341"/>
  <c r="H341"/>
  <c r="I341"/>
  <c r="J341"/>
  <c r="K341"/>
  <c r="L341"/>
  <c r="N341"/>
  <c r="O341"/>
  <c r="P341"/>
  <c r="Q341"/>
  <c r="R341"/>
  <c r="S341"/>
  <c r="T341"/>
  <c r="U341"/>
  <c r="V341"/>
  <c r="W341"/>
  <c r="X341"/>
  <c r="Y341"/>
  <c r="Z341"/>
  <c r="AA341"/>
  <c r="AB341"/>
  <c r="AC341"/>
  <c r="AD341"/>
  <c r="AE341"/>
  <c r="B342"/>
  <c r="C342"/>
  <c r="D342"/>
  <c r="E342"/>
  <c r="F342"/>
  <c r="G342"/>
  <c r="H342"/>
  <c r="I342"/>
  <c r="J342"/>
  <c r="K342"/>
  <c r="L342"/>
  <c r="N342"/>
  <c r="O342"/>
  <c r="P342"/>
  <c r="Q342"/>
  <c r="R342"/>
  <c r="S342"/>
  <c r="T342"/>
  <c r="U342"/>
  <c r="V342"/>
  <c r="W342"/>
  <c r="X342"/>
  <c r="Y342"/>
  <c r="Z342"/>
  <c r="AA342"/>
  <c r="AB342"/>
  <c r="AC342"/>
  <c r="AD342"/>
  <c r="AE342"/>
  <c r="B343"/>
  <c r="Y343" i="8" s="1"/>
  <c r="C343" i="4"/>
  <c r="D343"/>
  <c r="E343"/>
  <c r="F343"/>
  <c r="G343"/>
  <c r="H343"/>
  <c r="I343"/>
  <c r="J343"/>
  <c r="K343"/>
  <c r="L343"/>
  <c r="N343"/>
  <c r="O343"/>
  <c r="P343"/>
  <c r="Q343"/>
  <c r="R343"/>
  <c r="S343"/>
  <c r="T343"/>
  <c r="U343"/>
  <c r="V343"/>
  <c r="W343"/>
  <c r="AA343" i="8" s="1"/>
  <c r="X343" i="4"/>
  <c r="Y343"/>
  <c r="Z343"/>
  <c r="AA343"/>
  <c r="AB343"/>
  <c r="AC343"/>
  <c r="AD343"/>
  <c r="AE343"/>
  <c r="B344"/>
  <c r="C344"/>
  <c r="D344"/>
  <c r="E344"/>
  <c r="F344"/>
  <c r="G344"/>
  <c r="H344"/>
  <c r="I344"/>
  <c r="J344"/>
  <c r="K344"/>
  <c r="L344"/>
  <c r="N344"/>
  <c r="O344"/>
  <c r="P344"/>
  <c r="Q344"/>
  <c r="R344"/>
  <c r="S344"/>
  <c r="T344"/>
  <c r="U344"/>
  <c r="V344"/>
  <c r="W344"/>
  <c r="X344"/>
  <c r="Y344"/>
  <c r="Z344"/>
  <c r="AA344"/>
  <c r="AB344"/>
  <c r="AC344"/>
  <c r="AD344"/>
  <c r="AE344"/>
  <c r="B345"/>
  <c r="C345"/>
  <c r="D345"/>
  <c r="E345"/>
  <c r="F345"/>
  <c r="G345"/>
  <c r="H345"/>
  <c r="I345"/>
  <c r="J345"/>
  <c r="K345"/>
  <c r="L345"/>
  <c r="N345"/>
  <c r="O345"/>
  <c r="P345"/>
  <c r="Q345"/>
  <c r="R345"/>
  <c r="S345"/>
  <c r="T345"/>
  <c r="U345"/>
  <c r="V345"/>
  <c r="W345"/>
  <c r="X345"/>
  <c r="Y345"/>
  <c r="Z345"/>
  <c r="AA345"/>
  <c r="AB345"/>
  <c r="AC345"/>
  <c r="AD345"/>
  <c r="AE345"/>
  <c r="B346"/>
  <c r="C346"/>
  <c r="D346"/>
  <c r="E346"/>
  <c r="F346"/>
  <c r="G346"/>
  <c r="H346"/>
  <c r="I346"/>
  <c r="J346"/>
  <c r="K346"/>
  <c r="L346"/>
  <c r="N346"/>
  <c r="O346"/>
  <c r="P346"/>
  <c r="Q346"/>
  <c r="R346"/>
  <c r="S346"/>
  <c r="T346"/>
  <c r="U346"/>
  <c r="V346"/>
  <c r="W346"/>
  <c r="X346"/>
  <c r="Y346"/>
  <c r="Z346"/>
  <c r="AA346"/>
  <c r="AB346"/>
  <c r="AC346"/>
  <c r="AD346"/>
  <c r="AE346"/>
  <c r="B347"/>
  <c r="Y347" i="8" s="1"/>
  <c r="C347" i="4"/>
  <c r="D347"/>
  <c r="E347"/>
  <c r="F347"/>
  <c r="G347"/>
  <c r="H347"/>
  <c r="I347"/>
  <c r="J347"/>
  <c r="K347"/>
  <c r="L347"/>
  <c r="N347"/>
  <c r="O347"/>
  <c r="P347"/>
  <c r="Q347"/>
  <c r="R347"/>
  <c r="S347"/>
  <c r="T347"/>
  <c r="U347"/>
  <c r="V347"/>
  <c r="W347"/>
  <c r="AA347" i="8" s="1"/>
  <c r="X347" i="4"/>
  <c r="Y347"/>
  <c r="Z347"/>
  <c r="AA347"/>
  <c r="AB347"/>
  <c r="AC347"/>
  <c r="AD347"/>
  <c r="AE347"/>
  <c r="B348"/>
  <c r="C348"/>
  <c r="D348"/>
  <c r="E348"/>
  <c r="F348"/>
  <c r="G348"/>
  <c r="H348"/>
  <c r="I348"/>
  <c r="J348"/>
  <c r="K348"/>
  <c r="L348"/>
  <c r="N348"/>
  <c r="O348"/>
  <c r="P348"/>
  <c r="Q348"/>
  <c r="R348"/>
  <c r="S348"/>
  <c r="T348"/>
  <c r="U348"/>
  <c r="V348"/>
  <c r="W348"/>
  <c r="X348"/>
  <c r="Y348"/>
  <c r="Z348"/>
  <c r="AA348"/>
  <c r="AB348"/>
  <c r="AC348"/>
  <c r="AD348"/>
  <c r="AE348"/>
  <c r="B349"/>
  <c r="C349"/>
  <c r="D349"/>
  <c r="E349"/>
  <c r="F349"/>
  <c r="G349"/>
  <c r="H349"/>
  <c r="I349"/>
  <c r="J349"/>
  <c r="K349"/>
  <c r="L349"/>
  <c r="N349"/>
  <c r="O349"/>
  <c r="P349"/>
  <c r="Q349"/>
  <c r="R349"/>
  <c r="S349"/>
  <c r="T349"/>
  <c r="U349"/>
  <c r="V349"/>
  <c r="W349"/>
  <c r="X349"/>
  <c r="Y349"/>
  <c r="Z349"/>
  <c r="AA349"/>
  <c r="AB349"/>
  <c r="AC349"/>
  <c r="AD349"/>
  <c r="AE349"/>
  <c r="B350"/>
  <c r="C350"/>
  <c r="D350"/>
  <c r="E350"/>
  <c r="F350"/>
  <c r="G350"/>
  <c r="H350"/>
  <c r="I350"/>
  <c r="J350"/>
  <c r="K350"/>
  <c r="L350"/>
  <c r="N350"/>
  <c r="O350"/>
  <c r="P350"/>
  <c r="Q350"/>
  <c r="R350"/>
  <c r="S350"/>
  <c r="T350"/>
  <c r="U350"/>
  <c r="V350"/>
  <c r="W350"/>
  <c r="X350"/>
  <c r="Y350"/>
  <c r="Z350"/>
  <c r="AA350"/>
  <c r="AB350"/>
  <c r="AC350"/>
  <c r="AD350"/>
  <c r="AE350"/>
  <c r="B351"/>
  <c r="Y351" i="8" s="1"/>
  <c r="C351" i="4"/>
  <c r="D351"/>
  <c r="E351"/>
  <c r="F351"/>
  <c r="G351"/>
  <c r="H351"/>
  <c r="I351"/>
  <c r="J351"/>
  <c r="K351"/>
  <c r="L351"/>
  <c r="N351"/>
  <c r="O351"/>
  <c r="P351"/>
  <c r="Q351"/>
  <c r="R351"/>
  <c r="S351"/>
  <c r="T351"/>
  <c r="U351"/>
  <c r="V351"/>
  <c r="W351"/>
  <c r="AA351" i="8" s="1"/>
  <c r="X351" i="4"/>
  <c r="Y351"/>
  <c r="Z351"/>
  <c r="AA351"/>
  <c r="AB351"/>
  <c r="AC351"/>
  <c r="AD351"/>
  <c r="AE351"/>
  <c r="B352"/>
  <c r="C352"/>
  <c r="D352"/>
  <c r="E352"/>
  <c r="F352"/>
  <c r="G352"/>
  <c r="H352"/>
  <c r="I352"/>
  <c r="J352"/>
  <c r="K352"/>
  <c r="L352"/>
  <c r="N352"/>
  <c r="O352"/>
  <c r="P352"/>
  <c r="Q352"/>
  <c r="R352"/>
  <c r="S352"/>
  <c r="T352"/>
  <c r="U352"/>
  <c r="V352"/>
  <c r="W352"/>
  <c r="X352"/>
  <c r="Y352"/>
  <c r="Z352"/>
  <c r="AA352"/>
  <c r="AB352"/>
  <c r="AC352"/>
  <c r="AD352"/>
  <c r="AE352"/>
  <c r="B353"/>
  <c r="C353"/>
  <c r="D353"/>
  <c r="E353"/>
  <c r="F353"/>
  <c r="G353"/>
  <c r="H353"/>
  <c r="I353"/>
  <c r="J353"/>
  <c r="K353"/>
  <c r="L353"/>
  <c r="N353"/>
  <c r="O353"/>
  <c r="P353"/>
  <c r="Q353"/>
  <c r="R353"/>
  <c r="S353"/>
  <c r="T353"/>
  <c r="U353"/>
  <c r="V353"/>
  <c r="W353"/>
  <c r="X353"/>
  <c r="Y353"/>
  <c r="Z353"/>
  <c r="AA353"/>
  <c r="AB353"/>
  <c r="AC353"/>
  <c r="AD353"/>
  <c r="AE353"/>
  <c r="B354"/>
  <c r="C354"/>
  <c r="D354"/>
  <c r="E354"/>
  <c r="F354"/>
  <c r="G354"/>
  <c r="H354"/>
  <c r="I354"/>
  <c r="J354"/>
  <c r="K354"/>
  <c r="L354"/>
  <c r="N354"/>
  <c r="O354"/>
  <c r="P354"/>
  <c r="Q354"/>
  <c r="R354"/>
  <c r="S354"/>
  <c r="T354"/>
  <c r="U354"/>
  <c r="V354"/>
  <c r="W354"/>
  <c r="X354"/>
  <c r="Y354"/>
  <c r="Z354"/>
  <c r="AA354"/>
  <c r="AB354"/>
  <c r="AC354"/>
  <c r="AD354"/>
  <c r="AE354"/>
  <c r="B355"/>
  <c r="Y355" i="8" s="1"/>
  <c r="C355" i="4"/>
  <c r="D355"/>
  <c r="E355"/>
  <c r="F355"/>
  <c r="G355"/>
  <c r="H355"/>
  <c r="I355"/>
  <c r="J355"/>
  <c r="K355"/>
  <c r="L355"/>
  <c r="N355"/>
  <c r="O355"/>
  <c r="P355"/>
  <c r="Q355"/>
  <c r="R355"/>
  <c r="S355"/>
  <c r="T355"/>
  <c r="U355"/>
  <c r="V355"/>
  <c r="W355"/>
  <c r="AA355" i="8" s="1"/>
  <c r="X355" i="4"/>
  <c r="Y355"/>
  <c r="Z355"/>
  <c r="AA355"/>
  <c r="AB355"/>
  <c r="AC355"/>
  <c r="AD355"/>
  <c r="AE355"/>
  <c r="B356"/>
  <c r="C356"/>
  <c r="D356"/>
  <c r="E356"/>
  <c r="F356"/>
  <c r="G356"/>
  <c r="H356"/>
  <c r="I356"/>
  <c r="J356"/>
  <c r="K356"/>
  <c r="L356"/>
  <c r="N356"/>
  <c r="O356"/>
  <c r="P356"/>
  <c r="Q356"/>
  <c r="R356"/>
  <c r="S356"/>
  <c r="T356"/>
  <c r="U356"/>
  <c r="V356"/>
  <c r="W356"/>
  <c r="X356"/>
  <c r="Y356"/>
  <c r="Z356"/>
  <c r="AA356"/>
  <c r="AB356"/>
  <c r="AC356"/>
  <c r="AD356"/>
  <c r="AE356"/>
  <c r="B357"/>
  <c r="C357"/>
  <c r="D357"/>
  <c r="E357"/>
  <c r="F357"/>
  <c r="G357"/>
  <c r="H357"/>
  <c r="I357"/>
  <c r="J357"/>
  <c r="K357"/>
  <c r="L357"/>
  <c r="N357"/>
  <c r="O357"/>
  <c r="P357"/>
  <c r="Q357"/>
  <c r="R357"/>
  <c r="S357"/>
  <c r="T357"/>
  <c r="U357"/>
  <c r="V357"/>
  <c r="W357"/>
  <c r="X357"/>
  <c r="Y357"/>
  <c r="Z357"/>
  <c r="AA357"/>
  <c r="AB357"/>
  <c r="AC357"/>
  <c r="AD357"/>
  <c r="AE357"/>
  <c r="B358"/>
  <c r="C358"/>
  <c r="D358"/>
  <c r="E358"/>
  <c r="F358"/>
  <c r="G358"/>
  <c r="H358"/>
  <c r="I358"/>
  <c r="J358"/>
  <c r="K358"/>
  <c r="L358"/>
  <c r="N358"/>
  <c r="O358"/>
  <c r="P358"/>
  <c r="Q358"/>
  <c r="R358"/>
  <c r="S358"/>
  <c r="T358"/>
  <c r="U358"/>
  <c r="V358"/>
  <c r="W358"/>
  <c r="X358"/>
  <c r="Y358"/>
  <c r="Z358"/>
  <c r="AA358"/>
  <c r="AB358"/>
  <c r="AC358"/>
  <c r="AD358"/>
  <c r="AE358"/>
  <c r="B359"/>
  <c r="Y359" i="8" s="1"/>
  <c r="C359" i="4"/>
  <c r="D359"/>
  <c r="E359"/>
  <c r="F359"/>
  <c r="G359"/>
  <c r="H359"/>
  <c r="I359"/>
  <c r="J359"/>
  <c r="K359"/>
  <c r="L359"/>
  <c r="N359"/>
  <c r="O359"/>
  <c r="P359"/>
  <c r="Q359"/>
  <c r="R359"/>
  <c r="S359"/>
  <c r="T359"/>
  <c r="U359"/>
  <c r="V359"/>
  <c r="W359"/>
  <c r="AA359" i="8" s="1"/>
  <c r="X359" i="4"/>
  <c r="Y359"/>
  <c r="Z359"/>
  <c r="AA359"/>
  <c r="AB359"/>
  <c r="AC359"/>
  <c r="AD359"/>
  <c r="AE359"/>
  <c r="B360"/>
  <c r="C360"/>
  <c r="D360"/>
  <c r="E360"/>
  <c r="F360"/>
  <c r="G360"/>
  <c r="H360"/>
  <c r="I360"/>
  <c r="J360"/>
  <c r="K360"/>
  <c r="L360"/>
  <c r="N360"/>
  <c r="O360"/>
  <c r="P360"/>
  <c r="Q360"/>
  <c r="R360"/>
  <c r="S360"/>
  <c r="T360"/>
  <c r="U360"/>
  <c r="V360"/>
  <c r="W360"/>
  <c r="X360"/>
  <c r="Y360"/>
  <c r="Z360"/>
  <c r="AA360"/>
  <c r="AB360"/>
  <c r="AC360"/>
  <c r="AD360"/>
  <c r="AE360"/>
  <c r="B361"/>
  <c r="C361"/>
  <c r="D361"/>
  <c r="E361"/>
  <c r="F361"/>
  <c r="G361"/>
  <c r="H361"/>
  <c r="I361"/>
  <c r="J361"/>
  <c r="K361"/>
  <c r="L361"/>
  <c r="N361"/>
  <c r="O361"/>
  <c r="P361"/>
  <c r="Q361"/>
  <c r="R361"/>
  <c r="S361"/>
  <c r="T361"/>
  <c r="U361"/>
  <c r="V361"/>
  <c r="W361"/>
  <c r="X361"/>
  <c r="Y361"/>
  <c r="Z361"/>
  <c r="AA361"/>
  <c r="AB361"/>
  <c r="AC361"/>
  <c r="AD361"/>
  <c r="AE361"/>
  <c r="B362"/>
  <c r="C362"/>
  <c r="D362"/>
  <c r="E362"/>
  <c r="F362"/>
  <c r="G362"/>
  <c r="H362"/>
  <c r="I362"/>
  <c r="J362"/>
  <c r="K362"/>
  <c r="L362"/>
  <c r="N362"/>
  <c r="O362"/>
  <c r="P362"/>
  <c r="Q362"/>
  <c r="R362"/>
  <c r="S362"/>
  <c r="T362"/>
  <c r="U362"/>
  <c r="V362"/>
  <c r="W362"/>
  <c r="X362"/>
  <c r="Y362"/>
  <c r="Z362"/>
  <c r="AA362"/>
  <c r="AB362"/>
  <c r="AC362"/>
  <c r="AD362"/>
  <c r="AE362"/>
  <c r="B363"/>
  <c r="Y363" i="8" s="1"/>
  <c r="C363" i="4"/>
  <c r="D363"/>
  <c r="E363"/>
  <c r="F363"/>
  <c r="G363"/>
  <c r="H363"/>
  <c r="I363"/>
  <c r="J363"/>
  <c r="K363"/>
  <c r="L363"/>
  <c r="N363"/>
  <c r="O363"/>
  <c r="P363"/>
  <c r="Q363"/>
  <c r="R363"/>
  <c r="S363"/>
  <c r="T363"/>
  <c r="U363"/>
  <c r="V363"/>
  <c r="W363"/>
  <c r="AA363" i="8" s="1"/>
  <c r="X363" i="4"/>
  <c r="Y363"/>
  <c r="Z363"/>
  <c r="AA363"/>
  <c r="AB363"/>
  <c r="AC363"/>
  <c r="AD363"/>
  <c r="AE363"/>
  <c r="B364"/>
  <c r="C364"/>
  <c r="D364"/>
  <c r="E364"/>
  <c r="F364"/>
  <c r="G364"/>
  <c r="H364"/>
  <c r="I364"/>
  <c r="J364"/>
  <c r="K364"/>
  <c r="L364"/>
  <c r="N364"/>
  <c r="O364"/>
  <c r="P364"/>
  <c r="Q364"/>
  <c r="R364"/>
  <c r="S364"/>
  <c r="T364"/>
  <c r="U364"/>
  <c r="V364"/>
  <c r="W364"/>
  <c r="X364"/>
  <c r="Y364"/>
  <c r="Z364"/>
  <c r="AA364"/>
  <c r="AB364"/>
  <c r="AC364"/>
  <c r="AD364"/>
  <c r="AE364"/>
  <c r="B365"/>
  <c r="C365"/>
  <c r="D365"/>
  <c r="E365"/>
  <c r="F365"/>
  <c r="G365"/>
  <c r="H365"/>
  <c r="I365"/>
  <c r="J365"/>
  <c r="K365"/>
  <c r="L365"/>
  <c r="N365"/>
  <c r="O365"/>
  <c r="P365"/>
  <c r="Q365"/>
  <c r="R365"/>
  <c r="S365"/>
  <c r="T365"/>
  <c r="U365"/>
  <c r="V365"/>
  <c r="W365"/>
  <c r="X365"/>
  <c r="Y365"/>
  <c r="Z365"/>
  <c r="AA365"/>
  <c r="AB365"/>
  <c r="AC365"/>
  <c r="AD365"/>
  <c r="AE365"/>
  <c r="B366"/>
  <c r="C366"/>
  <c r="D366"/>
  <c r="E366"/>
  <c r="F366"/>
  <c r="G366"/>
  <c r="H366"/>
  <c r="I366"/>
  <c r="J366"/>
  <c r="K366"/>
  <c r="L366"/>
  <c r="N366"/>
  <c r="O366"/>
  <c r="P366"/>
  <c r="Q366"/>
  <c r="R366"/>
  <c r="S366"/>
  <c r="T366"/>
  <c r="U366"/>
  <c r="V366"/>
  <c r="W366"/>
  <c r="X366"/>
  <c r="Y366"/>
  <c r="Z366"/>
  <c r="AA366"/>
  <c r="AB366"/>
  <c r="AC366"/>
  <c r="AD366"/>
  <c r="AE366"/>
  <c r="B367"/>
  <c r="Y367" i="8" s="1"/>
  <c r="C367" i="4"/>
  <c r="D367"/>
  <c r="E367"/>
  <c r="F367"/>
  <c r="G367"/>
  <c r="H367"/>
  <c r="I367"/>
  <c r="J367"/>
  <c r="K367"/>
  <c r="L367"/>
  <c r="N367"/>
  <c r="O367"/>
  <c r="P367"/>
  <c r="Q367"/>
  <c r="R367"/>
  <c r="S367"/>
  <c r="T367"/>
  <c r="U367"/>
  <c r="V367"/>
  <c r="W367"/>
  <c r="AA367" i="8" s="1"/>
  <c r="X367" i="4"/>
  <c r="Y367"/>
  <c r="Z367"/>
  <c r="AA367"/>
  <c r="AB367"/>
  <c r="AC367"/>
  <c r="AD367"/>
  <c r="AE367"/>
  <c r="B368"/>
  <c r="C368"/>
  <c r="D368"/>
  <c r="E368"/>
  <c r="F368"/>
  <c r="G368"/>
  <c r="H368"/>
  <c r="I368"/>
  <c r="J368"/>
  <c r="K368"/>
  <c r="L368"/>
  <c r="N368"/>
  <c r="O368"/>
  <c r="P368"/>
  <c r="Q368"/>
  <c r="R368"/>
  <c r="S368"/>
  <c r="T368"/>
  <c r="U368"/>
  <c r="V368"/>
  <c r="W368"/>
  <c r="X368"/>
  <c r="Y368"/>
  <c r="Z368"/>
  <c r="AA368"/>
  <c r="AB368"/>
  <c r="AC368"/>
  <c r="AD368"/>
  <c r="AE368"/>
  <c r="B369"/>
  <c r="C369"/>
  <c r="D369"/>
  <c r="E369"/>
  <c r="F369"/>
  <c r="G369"/>
  <c r="H369"/>
  <c r="I369"/>
  <c r="J369"/>
  <c r="K369"/>
  <c r="L369"/>
  <c r="N369"/>
  <c r="O369"/>
  <c r="P369"/>
  <c r="Q369"/>
  <c r="R369"/>
  <c r="S369"/>
  <c r="T369"/>
  <c r="U369"/>
  <c r="V369"/>
  <c r="W369"/>
  <c r="X369"/>
  <c r="Y369"/>
  <c r="Z369"/>
  <c r="AA369"/>
  <c r="AB369"/>
  <c r="AC369"/>
  <c r="AD369"/>
  <c r="AE369"/>
  <c r="B370"/>
  <c r="C370"/>
  <c r="D370"/>
  <c r="E370"/>
  <c r="F370"/>
  <c r="G370"/>
  <c r="H370"/>
  <c r="I370"/>
  <c r="J370"/>
  <c r="K370"/>
  <c r="L370"/>
  <c r="N370"/>
  <c r="O370"/>
  <c r="P370"/>
  <c r="Q370"/>
  <c r="R370"/>
  <c r="S370"/>
  <c r="T370"/>
  <c r="U370"/>
  <c r="V370"/>
  <c r="W370"/>
  <c r="X370"/>
  <c r="Y370"/>
  <c r="Z370"/>
  <c r="AA370"/>
  <c r="AB370"/>
  <c r="AC370"/>
  <c r="AD370"/>
  <c r="AE370"/>
  <c r="B371"/>
  <c r="Y371" i="8" s="1"/>
  <c r="C371" i="4"/>
  <c r="D371"/>
  <c r="E371"/>
  <c r="F371"/>
  <c r="G371"/>
  <c r="H371"/>
  <c r="I371"/>
  <c r="J371"/>
  <c r="K371"/>
  <c r="L371"/>
  <c r="N371"/>
  <c r="O371"/>
  <c r="P371"/>
  <c r="Q371"/>
  <c r="R371"/>
  <c r="S371"/>
  <c r="T371"/>
  <c r="U371"/>
  <c r="V371"/>
  <c r="W371"/>
  <c r="AA371" i="8" s="1"/>
  <c r="X371" i="4"/>
  <c r="Y371"/>
  <c r="Z371"/>
  <c r="AA371"/>
  <c r="AB371"/>
  <c r="AC371"/>
  <c r="AD371"/>
  <c r="AE371"/>
  <c r="B372"/>
  <c r="C372"/>
  <c r="D372"/>
  <c r="E372"/>
  <c r="F372"/>
  <c r="G372"/>
  <c r="H372"/>
  <c r="I372"/>
  <c r="J372"/>
  <c r="K372"/>
  <c r="L372"/>
  <c r="N372"/>
  <c r="O372"/>
  <c r="P372"/>
  <c r="Q372"/>
  <c r="R372"/>
  <c r="S372"/>
  <c r="T372"/>
  <c r="U372"/>
  <c r="V372"/>
  <c r="W372"/>
  <c r="X372"/>
  <c r="Y372"/>
  <c r="Z372"/>
  <c r="AA372"/>
  <c r="AB372"/>
  <c r="AC372"/>
  <c r="AD372"/>
  <c r="AE372"/>
  <c r="B373"/>
  <c r="C373"/>
  <c r="D373"/>
  <c r="E373"/>
  <c r="F373"/>
  <c r="G373"/>
  <c r="H373"/>
  <c r="I373"/>
  <c r="J373"/>
  <c r="K373"/>
  <c r="L373"/>
  <c r="N373"/>
  <c r="O373"/>
  <c r="P373"/>
  <c r="Q373"/>
  <c r="R373"/>
  <c r="S373"/>
  <c r="T373"/>
  <c r="U373"/>
  <c r="V373"/>
  <c r="W373"/>
  <c r="X373"/>
  <c r="Y373"/>
  <c r="Z373"/>
  <c r="AA373"/>
  <c r="AB373"/>
  <c r="AC373"/>
  <c r="AD373"/>
  <c r="AE373"/>
  <c r="B374"/>
  <c r="C374"/>
  <c r="D374"/>
  <c r="E374"/>
  <c r="F374"/>
  <c r="G374"/>
  <c r="H374"/>
  <c r="I374"/>
  <c r="J374"/>
  <c r="K374"/>
  <c r="L374"/>
  <c r="N374"/>
  <c r="O374"/>
  <c r="P374"/>
  <c r="Q374"/>
  <c r="R374"/>
  <c r="S374"/>
  <c r="T374"/>
  <c r="U374"/>
  <c r="V374"/>
  <c r="W374"/>
  <c r="X374"/>
  <c r="Y374"/>
  <c r="Z374"/>
  <c r="AA374"/>
  <c r="AB374"/>
  <c r="AC374"/>
  <c r="AD374"/>
  <c r="AE374"/>
  <c r="B375"/>
  <c r="Y375" i="8" s="1"/>
  <c r="C375" i="4"/>
  <c r="D375"/>
  <c r="E375"/>
  <c r="F375"/>
  <c r="G375"/>
  <c r="H375"/>
  <c r="I375"/>
  <c r="J375"/>
  <c r="K375"/>
  <c r="L375"/>
  <c r="N375"/>
  <c r="O375"/>
  <c r="P375"/>
  <c r="Q375"/>
  <c r="R375"/>
  <c r="S375"/>
  <c r="T375"/>
  <c r="U375"/>
  <c r="V375"/>
  <c r="W375"/>
  <c r="AA375" i="8" s="1"/>
  <c r="X375" i="4"/>
  <c r="Y375"/>
  <c r="Z375"/>
  <c r="AA375"/>
  <c r="AB375"/>
  <c r="AC375"/>
  <c r="AD375"/>
  <c r="AE375"/>
  <c r="B376"/>
  <c r="C376"/>
  <c r="D376"/>
  <c r="E376"/>
  <c r="F376"/>
  <c r="G376"/>
  <c r="H376"/>
  <c r="I376"/>
  <c r="J376"/>
  <c r="K376"/>
  <c r="L376"/>
  <c r="N376"/>
  <c r="O376"/>
  <c r="P376"/>
  <c r="Q376"/>
  <c r="R376"/>
  <c r="S376"/>
  <c r="T376"/>
  <c r="U376"/>
  <c r="V376"/>
  <c r="W376"/>
  <c r="X376"/>
  <c r="Y376"/>
  <c r="Z376"/>
  <c r="AA376"/>
  <c r="AB376"/>
  <c r="AC376"/>
  <c r="AD376"/>
  <c r="AE376"/>
  <c r="B377"/>
  <c r="C377"/>
  <c r="D377"/>
  <c r="E377"/>
  <c r="F377"/>
  <c r="G377"/>
  <c r="H377"/>
  <c r="I377"/>
  <c r="J377"/>
  <c r="K377"/>
  <c r="L377"/>
  <c r="N377"/>
  <c r="O377"/>
  <c r="P377"/>
  <c r="Q377"/>
  <c r="R377"/>
  <c r="S377"/>
  <c r="T377"/>
  <c r="U377"/>
  <c r="V377"/>
  <c r="W377"/>
  <c r="X377"/>
  <c r="Y377"/>
  <c r="Z377"/>
  <c r="AA377"/>
  <c r="AB377"/>
  <c r="AC377"/>
  <c r="AD377"/>
  <c r="AE377"/>
  <c r="B378"/>
  <c r="C378"/>
  <c r="D378"/>
  <c r="E378"/>
  <c r="F378"/>
  <c r="G378"/>
  <c r="H378"/>
  <c r="I378"/>
  <c r="J378"/>
  <c r="K378"/>
  <c r="L378"/>
  <c r="N378"/>
  <c r="O378"/>
  <c r="P378"/>
  <c r="Q378"/>
  <c r="R378"/>
  <c r="S378"/>
  <c r="T378"/>
  <c r="U378"/>
  <c r="V378"/>
  <c r="W378"/>
  <c r="X378"/>
  <c r="Y378"/>
  <c r="Z378"/>
  <c r="AA378"/>
  <c r="AB378"/>
  <c r="AC378"/>
  <c r="AD378"/>
  <c r="AE378"/>
  <c r="B379"/>
  <c r="Y379" i="8" s="1"/>
  <c r="C379" i="4"/>
  <c r="D379"/>
  <c r="E379"/>
  <c r="F379"/>
  <c r="G379"/>
  <c r="H379"/>
  <c r="I379"/>
  <c r="J379"/>
  <c r="K379"/>
  <c r="L379"/>
  <c r="N379"/>
  <c r="O379"/>
  <c r="P379"/>
  <c r="Q379"/>
  <c r="R379"/>
  <c r="S379"/>
  <c r="T379"/>
  <c r="U379"/>
  <c r="V379"/>
  <c r="W379"/>
  <c r="AA379" i="8" s="1"/>
  <c r="X379" i="4"/>
  <c r="Y379"/>
  <c r="Z379"/>
  <c r="AA379"/>
  <c r="AB379"/>
  <c r="AC379"/>
  <c r="AD379"/>
  <c r="AE379"/>
  <c r="B380"/>
  <c r="C380"/>
  <c r="D380"/>
  <c r="E380"/>
  <c r="F380"/>
  <c r="G380"/>
  <c r="H380"/>
  <c r="I380"/>
  <c r="J380"/>
  <c r="K380"/>
  <c r="L380"/>
  <c r="N380"/>
  <c r="O380"/>
  <c r="P380"/>
  <c r="Q380"/>
  <c r="R380"/>
  <c r="S380"/>
  <c r="T380"/>
  <c r="U380"/>
  <c r="V380"/>
  <c r="W380"/>
  <c r="X380"/>
  <c r="Y380"/>
  <c r="Z380"/>
  <c r="AA380"/>
  <c r="AB380"/>
  <c r="AC380"/>
  <c r="AD380"/>
  <c r="AE380"/>
  <c r="B381"/>
  <c r="C381"/>
  <c r="D381"/>
  <c r="E381"/>
  <c r="F381"/>
  <c r="G381"/>
  <c r="H381"/>
  <c r="I381"/>
  <c r="J381"/>
  <c r="K381"/>
  <c r="L381"/>
  <c r="N381"/>
  <c r="O381"/>
  <c r="P381"/>
  <c r="Q381"/>
  <c r="R381"/>
  <c r="S381"/>
  <c r="T381"/>
  <c r="U381"/>
  <c r="V381"/>
  <c r="W381"/>
  <c r="X381"/>
  <c r="Y381"/>
  <c r="Z381"/>
  <c r="AA381"/>
  <c r="AB381"/>
  <c r="AC381"/>
  <c r="AD381"/>
  <c r="AE381"/>
  <c r="B382"/>
  <c r="C382"/>
  <c r="D382"/>
  <c r="E382"/>
  <c r="F382"/>
  <c r="G382"/>
  <c r="H382"/>
  <c r="I382"/>
  <c r="J382"/>
  <c r="K382"/>
  <c r="L382"/>
  <c r="N382"/>
  <c r="O382"/>
  <c r="P382"/>
  <c r="Q382"/>
  <c r="R382"/>
  <c r="S382"/>
  <c r="T382"/>
  <c r="U382"/>
  <c r="V382"/>
  <c r="W382"/>
  <c r="X382"/>
  <c r="Y382"/>
  <c r="Z382"/>
  <c r="AA382"/>
  <c r="AB382"/>
  <c r="AC382"/>
  <c r="AD382"/>
  <c r="AE382"/>
  <c r="B383"/>
  <c r="Y383" i="8" s="1"/>
  <c r="C383" i="4"/>
  <c r="D383"/>
  <c r="E383"/>
  <c r="F383"/>
  <c r="G383"/>
  <c r="H383"/>
  <c r="I383"/>
  <c r="J383"/>
  <c r="K383"/>
  <c r="L383"/>
  <c r="N383"/>
  <c r="O383"/>
  <c r="P383"/>
  <c r="Q383"/>
  <c r="R383"/>
  <c r="S383"/>
  <c r="T383"/>
  <c r="U383"/>
  <c r="V383"/>
  <c r="W383"/>
  <c r="AA383" i="8" s="1"/>
  <c r="X383" i="4"/>
  <c r="Y383"/>
  <c r="Z383"/>
  <c r="AA383"/>
  <c r="AB383"/>
  <c r="AC383"/>
  <c r="AD383"/>
  <c r="AE383"/>
  <c r="B384"/>
  <c r="C384"/>
  <c r="D384"/>
  <c r="E384"/>
  <c r="F384"/>
  <c r="G384"/>
  <c r="H384"/>
  <c r="I384"/>
  <c r="J384"/>
  <c r="K384"/>
  <c r="L384"/>
  <c r="N384"/>
  <c r="O384"/>
  <c r="P384"/>
  <c r="Q384"/>
  <c r="R384"/>
  <c r="S384"/>
  <c r="T384"/>
  <c r="U384"/>
  <c r="V384"/>
  <c r="W384"/>
  <c r="X384"/>
  <c r="Y384"/>
  <c r="Z384"/>
  <c r="AA384"/>
  <c r="AB384"/>
  <c r="AC384"/>
  <c r="AD384"/>
  <c r="AE384"/>
  <c r="B385"/>
  <c r="C385"/>
  <c r="D385"/>
  <c r="E385"/>
  <c r="F385"/>
  <c r="G385"/>
  <c r="H385"/>
  <c r="I385"/>
  <c r="J385"/>
  <c r="K385"/>
  <c r="L385"/>
  <c r="N385"/>
  <c r="O385"/>
  <c r="P385"/>
  <c r="Q385"/>
  <c r="R385"/>
  <c r="S385"/>
  <c r="T385"/>
  <c r="U385"/>
  <c r="V385"/>
  <c r="W385"/>
  <c r="X385"/>
  <c r="Y385"/>
  <c r="Z385"/>
  <c r="AA385"/>
  <c r="AB385"/>
  <c r="AC385"/>
  <c r="AD385"/>
  <c r="AE385"/>
  <c r="B386"/>
  <c r="C386"/>
  <c r="D386"/>
  <c r="E386"/>
  <c r="F386"/>
  <c r="G386"/>
  <c r="H386"/>
  <c r="I386"/>
  <c r="J386"/>
  <c r="K386"/>
  <c r="L386"/>
  <c r="N386"/>
  <c r="O386"/>
  <c r="P386"/>
  <c r="Q386"/>
  <c r="R386"/>
  <c r="S386"/>
  <c r="T386"/>
  <c r="U386"/>
  <c r="V386"/>
  <c r="W386"/>
  <c r="X386"/>
  <c r="Y386"/>
  <c r="Z386"/>
  <c r="AA386"/>
  <c r="AB386"/>
  <c r="AC386"/>
  <c r="AD386"/>
  <c r="AE386"/>
  <c r="B387"/>
  <c r="Y387" i="8" s="1"/>
  <c r="C387" i="4"/>
  <c r="D387"/>
  <c r="E387"/>
  <c r="F387"/>
  <c r="G387"/>
  <c r="H387"/>
  <c r="I387"/>
  <c r="J387"/>
  <c r="K387"/>
  <c r="L387"/>
  <c r="N387"/>
  <c r="O387"/>
  <c r="P387"/>
  <c r="Q387"/>
  <c r="R387"/>
  <c r="S387"/>
  <c r="T387"/>
  <c r="U387"/>
  <c r="V387"/>
  <c r="W387"/>
  <c r="AA387" i="8" s="1"/>
  <c r="X387" i="4"/>
  <c r="Y387"/>
  <c r="Z387"/>
  <c r="AA387"/>
  <c r="AB387"/>
  <c r="AC387"/>
  <c r="AD387"/>
  <c r="AE387"/>
  <c r="B388"/>
  <c r="C388"/>
  <c r="D388"/>
  <c r="E388"/>
  <c r="F388"/>
  <c r="G388"/>
  <c r="H388"/>
  <c r="I388"/>
  <c r="J388"/>
  <c r="K388"/>
  <c r="L388"/>
  <c r="N388"/>
  <c r="O388"/>
  <c r="P388"/>
  <c r="Q388"/>
  <c r="R388"/>
  <c r="S388"/>
  <c r="T388"/>
  <c r="U388"/>
  <c r="V388"/>
  <c r="W388"/>
  <c r="X388"/>
  <c r="Y388"/>
  <c r="Z388"/>
  <c r="AA388"/>
  <c r="AB388"/>
  <c r="AC388"/>
  <c r="AD388"/>
  <c r="AE388"/>
  <c r="B389"/>
  <c r="C389"/>
  <c r="D389"/>
  <c r="E389"/>
  <c r="F389"/>
  <c r="G389"/>
  <c r="H389"/>
  <c r="I389"/>
  <c r="J389"/>
  <c r="K389"/>
  <c r="L389"/>
  <c r="N389"/>
  <c r="O389"/>
  <c r="P389"/>
  <c r="Q389"/>
  <c r="R389"/>
  <c r="S389"/>
  <c r="T389"/>
  <c r="U389"/>
  <c r="V389"/>
  <c r="W389"/>
  <c r="X389"/>
  <c r="Y389"/>
  <c r="Z389"/>
  <c r="AA389"/>
  <c r="AB389"/>
  <c r="AC389"/>
  <c r="AD389"/>
  <c r="AE389"/>
  <c r="B390"/>
  <c r="C390"/>
  <c r="D390"/>
  <c r="E390"/>
  <c r="F390"/>
  <c r="G390"/>
  <c r="H390"/>
  <c r="I390"/>
  <c r="J390"/>
  <c r="K390"/>
  <c r="L390"/>
  <c r="N390"/>
  <c r="O390"/>
  <c r="P390"/>
  <c r="Q390"/>
  <c r="R390"/>
  <c r="S390"/>
  <c r="T390"/>
  <c r="U390"/>
  <c r="V390"/>
  <c r="W390"/>
  <c r="X390"/>
  <c r="Y390"/>
  <c r="Z390"/>
  <c r="AA390"/>
  <c r="AB390"/>
  <c r="AC390"/>
  <c r="AD390"/>
  <c r="AE390"/>
  <c r="B391"/>
  <c r="Y391" i="8" s="1"/>
  <c r="C391" i="4"/>
  <c r="D391"/>
  <c r="E391"/>
  <c r="F391"/>
  <c r="G391"/>
  <c r="H391"/>
  <c r="I391"/>
  <c r="J391"/>
  <c r="K391"/>
  <c r="L391"/>
  <c r="N391"/>
  <c r="O391"/>
  <c r="P391"/>
  <c r="Q391"/>
  <c r="R391"/>
  <c r="S391"/>
  <c r="T391"/>
  <c r="U391"/>
  <c r="V391"/>
  <c r="W391"/>
  <c r="AA391" i="8" s="1"/>
  <c r="X391" i="4"/>
  <c r="Y391"/>
  <c r="Z391"/>
  <c r="AA391"/>
  <c r="AB391"/>
  <c r="AC391"/>
  <c r="AD391"/>
  <c r="AE391"/>
  <c r="B392"/>
  <c r="C392"/>
  <c r="D392"/>
  <c r="E392"/>
  <c r="F392"/>
  <c r="G392"/>
  <c r="H392"/>
  <c r="I392"/>
  <c r="J392"/>
  <c r="K392"/>
  <c r="L392"/>
  <c r="N392"/>
  <c r="O392"/>
  <c r="P392"/>
  <c r="Q392"/>
  <c r="R392"/>
  <c r="S392"/>
  <c r="T392"/>
  <c r="U392"/>
  <c r="V392"/>
  <c r="W392"/>
  <c r="X392"/>
  <c r="Y392"/>
  <c r="Z392"/>
  <c r="AA392"/>
  <c r="AB392"/>
  <c r="AC392"/>
  <c r="AD392"/>
  <c r="AE392"/>
  <c r="B393"/>
  <c r="C393"/>
  <c r="D393"/>
  <c r="E393"/>
  <c r="F393"/>
  <c r="G393"/>
  <c r="H393"/>
  <c r="I393"/>
  <c r="J393"/>
  <c r="K393"/>
  <c r="L393"/>
  <c r="N393"/>
  <c r="O393"/>
  <c r="P393"/>
  <c r="Q393"/>
  <c r="R393"/>
  <c r="S393"/>
  <c r="T393"/>
  <c r="U393"/>
  <c r="V393"/>
  <c r="W393"/>
  <c r="X393"/>
  <c r="Y393"/>
  <c r="Z393"/>
  <c r="AA393"/>
  <c r="AB393"/>
  <c r="AC393"/>
  <c r="AD393"/>
  <c r="AE393"/>
  <c r="B394"/>
  <c r="C394"/>
  <c r="D394"/>
  <c r="E394"/>
  <c r="F394"/>
  <c r="G394"/>
  <c r="H394"/>
  <c r="I394"/>
  <c r="J394"/>
  <c r="K394"/>
  <c r="L394"/>
  <c r="N394"/>
  <c r="O394"/>
  <c r="P394"/>
  <c r="Q394"/>
  <c r="R394"/>
  <c r="S394"/>
  <c r="T394"/>
  <c r="U394"/>
  <c r="V394"/>
  <c r="W394"/>
  <c r="X394"/>
  <c r="Y394"/>
  <c r="Z394"/>
  <c r="AA394"/>
  <c r="AB394"/>
  <c r="AC394"/>
  <c r="AD394"/>
  <c r="AE394"/>
  <c r="B395"/>
  <c r="Y395" i="8" s="1"/>
  <c r="C395" i="4"/>
  <c r="D395"/>
  <c r="E395"/>
  <c r="F395"/>
  <c r="G395"/>
  <c r="H395"/>
  <c r="I395"/>
  <c r="J395"/>
  <c r="K395"/>
  <c r="L395"/>
  <c r="N395"/>
  <c r="O395"/>
  <c r="P395"/>
  <c r="Q395"/>
  <c r="R395"/>
  <c r="S395"/>
  <c r="T395"/>
  <c r="U395"/>
  <c r="V395"/>
  <c r="W395"/>
  <c r="AA395" i="8" s="1"/>
  <c r="X395" i="4"/>
  <c r="Y395"/>
  <c r="Z395"/>
  <c r="AA395"/>
  <c r="AB395"/>
  <c r="AC395"/>
  <c r="AD395"/>
  <c r="AE395"/>
  <c r="B396"/>
  <c r="C396"/>
  <c r="D396"/>
  <c r="E396"/>
  <c r="F396"/>
  <c r="G396"/>
  <c r="H396"/>
  <c r="I396"/>
  <c r="J396"/>
  <c r="K396"/>
  <c r="L396"/>
  <c r="N396"/>
  <c r="O396"/>
  <c r="P396"/>
  <c r="Q396"/>
  <c r="R396"/>
  <c r="S396"/>
  <c r="T396"/>
  <c r="U396"/>
  <c r="V396"/>
  <c r="W396"/>
  <c r="X396"/>
  <c r="Y396"/>
  <c r="Z396"/>
  <c r="AA396"/>
  <c r="AB396"/>
  <c r="AC396"/>
  <c r="AD396"/>
  <c r="AE396"/>
  <c r="B397"/>
  <c r="C397"/>
  <c r="D397"/>
  <c r="E397"/>
  <c r="F397"/>
  <c r="G397"/>
  <c r="H397"/>
  <c r="I397"/>
  <c r="J397"/>
  <c r="K397"/>
  <c r="L397"/>
  <c r="N397"/>
  <c r="O397"/>
  <c r="P397"/>
  <c r="Q397"/>
  <c r="R397"/>
  <c r="S397"/>
  <c r="T397"/>
  <c r="U397"/>
  <c r="V397"/>
  <c r="W397"/>
  <c r="X397"/>
  <c r="Y397"/>
  <c r="Z397"/>
  <c r="AA397"/>
  <c r="AB397"/>
  <c r="AC397"/>
  <c r="AD397"/>
  <c r="AE397"/>
  <c r="B398"/>
  <c r="C398"/>
  <c r="D398"/>
  <c r="E398"/>
  <c r="F398"/>
  <c r="G398"/>
  <c r="H398"/>
  <c r="I398"/>
  <c r="J398"/>
  <c r="K398"/>
  <c r="L398"/>
  <c r="N398"/>
  <c r="O398"/>
  <c r="P398"/>
  <c r="Q398"/>
  <c r="R398"/>
  <c r="S398"/>
  <c r="T398"/>
  <c r="U398"/>
  <c r="V398"/>
  <c r="W398"/>
  <c r="X398"/>
  <c r="Y398"/>
  <c r="Z398"/>
  <c r="AA398"/>
  <c r="AB398"/>
  <c r="AC398"/>
  <c r="AD398"/>
  <c r="AE398"/>
  <c r="B399"/>
  <c r="Y399" i="8" s="1"/>
  <c r="C399" i="4"/>
  <c r="D399"/>
  <c r="E399"/>
  <c r="F399"/>
  <c r="G399"/>
  <c r="H399"/>
  <c r="I399"/>
  <c r="J399"/>
  <c r="K399"/>
  <c r="L399"/>
  <c r="N399"/>
  <c r="O399"/>
  <c r="P399"/>
  <c r="Q399"/>
  <c r="R399"/>
  <c r="S399"/>
  <c r="T399"/>
  <c r="U399"/>
  <c r="V399"/>
  <c r="W399"/>
  <c r="AA399" i="8" s="1"/>
  <c r="X399" i="4"/>
  <c r="Y399"/>
  <c r="Z399"/>
  <c r="AA399"/>
  <c r="AB399"/>
  <c r="AC399"/>
  <c r="AD399"/>
  <c r="AE399"/>
  <c r="B400"/>
  <c r="C400"/>
  <c r="D400"/>
  <c r="E400"/>
  <c r="F400"/>
  <c r="G400"/>
  <c r="H400"/>
  <c r="I400"/>
  <c r="J400"/>
  <c r="K400"/>
  <c r="L400"/>
  <c r="N400"/>
  <c r="O400"/>
  <c r="P400"/>
  <c r="Q400"/>
  <c r="R400"/>
  <c r="S400"/>
  <c r="T400"/>
  <c r="U400"/>
  <c r="V400"/>
  <c r="W400"/>
  <c r="X400"/>
  <c r="Y400"/>
  <c r="Z400"/>
  <c r="AA400"/>
  <c r="AB400"/>
  <c r="AC400"/>
  <c r="AD400"/>
  <c r="AE400"/>
  <c r="B401"/>
  <c r="C401"/>
  <c r="D401"/>
  <c r="E401"/>
  <c r="F401"/>
  <c r="G401"/>
  <c r="H401"/>
  <c r="I401"/>
  <c r="J401"/>
  <c r="K401"/>
  <c r="L401"/>
  <c r="N401"/>
  <c r="O401"/>
  <c r="P401"/>
  <c r="Q401"/>
  <c r="R401"/>
  <c r="S401"/>
  <c r="T401"/>
  <c r="U401"/>
  <c r="V401"/>
  <c r="W401"/>
  <c r="X401"/>
  <c r="Y401"/>
  <c r="Z401"/>
  <c r="AA401"/>
  <c r="AB401"/>
  <c r="AC401"/>
  <c r="AD401"/>
  <c r="AE401"/>
  <c r="B402"/>
  <c r="C402"/>
  <c r="D402"/>
  <c r="E402"/>
  <c r="F402"/>
  <c r="G402"/>
  <c r="H402"/>
  <c r="I402"/>
  <c r="J402"/>
  <c r="K402"/>
  <c r="L402"/>
  <c r="N402"/>
  <c r="O402"/>
  <c r="P402"/>
  <c r="Q402"/>
  <c r="R402"/>
  <c r="S402"/>
  <c r="T402"/>
  <c r="U402"/>
  <c r="V402"/>
  <c r="W402"/>
  <c r="X402"/>
  <c r="Y402"/>
  <c r="Z402"/>
  <c r="AA402"/>
  <c r="AB402"/>
  <c r="AC402"/>
  <c r="AD402"/>
  <c r="AE402"/>
  <c r="B403"/>
  <c r="Y403" i="8" s="1"/>
  <c r="C403" i="4"/>
  <c r="D403"/>
  <c r="E403"/>
  <c r="F403"/>
  <c r="G403"/>
  <c r="H403"/>
  <c r="I403"/>
  <c r="J403"/>
  <c r="K403"/>
  <c r="L403"/>
  <c r="N403"/>
  <c r="O403"/>
  <c r="P403"/>
  <c r="Q403"/>
  <c r="R403"/>
  <c r="S403"/>
  <c r="T403"/>
  <c r="U403"/>
  <c r="V403"/>
  <c r="W403"/>
  <c r="AA403" i="8" s="1"/>
  <c r="X403" i="4"/>
  <c r="Y403"/>
  <c r="Z403"/>
  <c r="AA403"/>
  <c r="AB403"/>
  <c r="AC403"/>
  <c r="AD403"/>
  <c r="AE403"/>
  <c r="B404"/>
  <c r="C404"/>
  <c r="D404"/>
  <c r="E404"/>
  <c r="F404"/>
  <c r="G404"/>
  <c r="H404"/>
  <c r="I404"/>
  <c r="J404"/>
  <c r="K404"/>
  <c r="L404"/>
  <c r="N404"/>
  <c r="O404"/>
  <c r="P404"/>
  <c r="Q404"/>
  <c r="R404"/>
  <c r="S404"/>
  <c r="T404"/>
  <c r="U404"/>
  <c r="V404"/>
  <c r="W404"/>
  <c r="X404"/>
  <c r="Y404"/>
  <c r="Z404"/>
  <c r="AA404"/>
  <c r="AB404"/>
  <c r="AC404"/>
  <c r="AD404"/>
  <c r="AE404"/>
  <c r="B405"/>
  <c r="C405"/>
  <c r="D405"/>
  <c r="E405"/>
  <c r="F405"/>
  <c r="G405"/>
  <c r="H405"/>
  <c r="I405"/>
  <c r="J405"/>
  <c r="K405"/>
  <c r="L405"/>
  <c r="N405"/>
  <c r="O405"/>
  <c r="P405"/>
  <c r="Q405"/>
  <c r="R405"/>
  <c r="S405"/>
  <c r="T405"/>
  <c r="U405"/>
  <c r="V405"/>
  <c r="W405"/>
  <c r="X405"/>
  <c r="Y405"/>
  <c r="Z405"/>
  <c r="AA405"/>
  <c r="AB405"/>
  <c r="AC405"/>
  <c r="AD405"/>
  <c r="AE405"/>
  <c r="B406"/>
  <c r="C406"/>
  <c r="D406"/>
  <c r="E406"/>
  <c r="F406"/>
  <c r="G406"/>
  <c r="H406"/>
  <c r="I406"/>
  <c r="J406"/>
  <c r="K406"/>
  <c r="L406"/>
  <c r="N406"/>
  <c r="O406"/>
  <c r="P406"/>
  <c r="Q406"/>
  <c r="R406"/>
  <c r="S406"/>
  <c r="T406"/>
  <c r="U406"/>
  <c r="V406"/>
  <c r="W406"/>
  <c r="X406"/>
  <c r="Y406"/>
  <c r="Z406"/>
  <c r="AA406"/>
  <c r="AB406"/>
  <c r="AC406"/>
  <c r="AD406"/>
  <c r="AE406"/>
  <c r="B407"/>
  <c r="Y407" i="8" s="1"/>
  <c r="C407" i="4"/>
  <c r="D407"/>
  <c r="E407"/>
  <c r="F407"/>
  <c r="G407"/>
  <c r="H407"/>
  <c r="I407"/>
  <c r="J407"/>
  <c r="K407"/>
  <c r="L407"/>
  <c r="N407"/>
  <c r="O407"/>
  <c r="P407"/>
  <c r="Q407"/>
  <c r="R407"/>
  <c r="S407"/>
  <c r="T407"/>
  <c r="U407"/>
  <c r="V407"/>
  <c r="W407"/>
  <c r="AA407" i="8" s="1"/>
  <c r="X407" i="4"/>
  <c r="Y407"/>
  <c r="Z407"/>
  <c r="AA407"/>
  <c r="AB407"/>
  <c r="AC407"/>
  <c r="AD407"/>
  <c r="AE407"/>
  <c r="B408"/>
  <c r="C408"/>
  <c r="D408"/>
  <c r="E408"/>
  <c r="F408"/>
  <c r="G408"/>
  <c r="H408"/>
  <c r="I408"/>
  <c r="J408"/>
  <c r="K408"/>
  <c r="L408"/>
  <c r="N408"/>
  <c r="O408"/>
  <c r="P408"/>
  <c r="Q408"/>
  <c r="R408"/>
  <c r="S408"/>
  <c r="T408"/>
  <c r="U408"/>
  <c r="V408"/>
  <c r="W408"/>
  <c r="X408"/>
  <c r="Y408"/>
  <c r="Z408"/>
  <c r="AA408"/>
  <c r="AB408"/>
  <c r="AC408"/>
  <c r="AD408"/>
  <c r="AE408"/>
  <c r="B409"/>
  <c r="C409"/>
  <c r="D409"/>
  <c r="E409"/>
  <c r="F409"/>
  <c r="G409"/>
  <c r="H409"/>
  <c r="I409"/>
  <c r="J409"/>
  <c r="K409"/>
  <c r="L409"/>
  <c r="N409"/>
  <c r="O409"/>
  <c r="P409"/>
  <c r="Q409"/>
  <c r="R409"/>
  <c r="S409"/>
  <c r="T409"/>
  <c r="U409"/>
  <c r="V409"/>
  <c r="W409"/>
  <c r="X409"/>
  <c r="Y409"/>
  <c r="Z409"/>
  <c r="AA409"/>
  <c r="AB409"/>
  <c r="AC409"/>
  <c r="AD409"/>
  <c r="AE409"/>
  <c r="B410"/>
  <c r="C410"/>
  <c r="D410"/>
  <c r="E410"/>
  <c r="F410"/>
  <c r="G410"/>
  <c r="H410"/>
  <c r="I410"/>
  <c r="J410"/>
  <c r="K410"/>
  <c r="L410"/>
  <c r="N410"/>
  <c r="O410"/>
  <c r="P410"/>
  <c r="Q410"/>
  <c r="R410"/>
  <c r="S410"/>
  <c r="T410"/>
  <c r="U410"/>
  <c r="V410"/>
  <c r="W410"/>
  <c r="X410"/>
  <c r="Y410"/>
  <c r="Z410"/>
  <c r="AA410"/>
  <c r="AB410"/>
  <c r="AC410"/>
  <c r="AD410"/>
  <c r="AE410"/>
  <c r="B411"/>
  <c r="Y411" i="8" s="1"/>
  <c r="C411" i="4"/>
  <c r="D411"/>
  <c r="E411"/>
  <c r="F411"/>
  <c r="G411"/>
  <c r="H411"/>
  <c r="I411"/>
  <c r="J411"/>
  <c r="K411"/>
  <c r="L411"/>
  <c r="N411"/>
  <c r="O411"/>
  <c r="P411"/>
  <c r="Q411"/>
  <c r="R411"/>
  <c r="S411"/>
  <c r="T411"/>
  <c r="U411"/>
  <c r="V411"/>
  <c r="W411"/>
  <c r="AA411" i="8" s="1"/>
  <c r="X411" i="4"/>
  <c r="Y411"/>
  <c r="Z411"/>
  <c r="AA411"/>
  <c r="AB411"/>
  <c r="AC411"/>
  <c r="AD411"/>
  <c r="AE411"/>
  <c r="B412"/>
  <c r="C412"/>
  <c r="D412"/>
  <c r="E412"/>
  <c r="F412"/>
  <c r="G412"/>
  <c r="H412"/>
  <c r="I412"/>
  <c r="J412"/>
  <c r="K412"/>
  <c r="L412"/>
  <c r="N412"/>
  <c r="O412"/>
  <c r="P412"/>
  <c r="Q412"/>
  <c r="R412"/>
  <c r="S412"/>
  <c r="T412"/>
  <c r="U412"/>
  <c r="V412"/>
  <c r="W412"/>
  <c r="X412"/>
  <c r="Y412"/>
  <c r="Z412"/>
  <c r="AA412"/>
  <c r="AB412"/>
  <c r="AC412"/>
  <c r="AD412"/>
  <c r="AE412"/>
  <c r="B413"/>
  <c r="C413"/>
  <c r="D413"/>
  <c r="E413"/>
  <c r="F413"/>
  <c r="G413"/>
  <c r="H413"/>
  <c r="I413"/>
  <c r="J413"/>
  <c r="K413"/>
  <c r="L413"/>
  <c r="N413"/>
  <c r="O413"/>
  <c r="P413"/>
  <c r="Q413"/>
  <c r="R413"/>
  <c r="S413"/>
  <c r="T413"/>
  <c r="U413"/>
  <c r="V413"/>
  <c r="W413"/>
  <c r="X413"/>
  <c r="Y413"/>
  <c r="Z413"/>
  <c r="AA413"/>
  <c r="AB413"/>
  <c r="AC413"/>
  <c r="AD413"/>
  <c r="AE413"/>
  <c r="B414"/>
  <c r="C414"/>
  <c r="D414"/>
  <c r="E414"/>
  <c r="F414"/>
  <c r="G414"/>
  <c r="H414"/>
  <c r="I414"/>
  <c r="J414"/>
  <c r="K414"/>
  <c r="L414"/>
  <c r="N414"/>
  <c r="O414"/>
  <c r="P414"/>
  <c r="Q414"/>
  <c r="R414"/>
  <c r="S414"/>
  <c r="T414"/>
  <c r="U414"/>
  <c r="V414"/>
  <c r="W414"/>
  <c r="X414"/>
  <c r="Y414"/>
  <c r="Z414"/>
  <c r="AA414"/>
  <c r="AB414"/>
  <c r="AC414"/>
  <c r="AD414"/>
  <c r="AE414"/>
  <c r="B415"/>
  <c r="Y415" i="8" s="1"/>
  <c r="C415" i="4"/>
  <c r="D415"/>
  <c r="E415"/>
  <c r="F415"/>
  <c r="G415"/>
  <c r="H415"/>
  <c r="I415"/>
  <c r="J415"/>
  <c r="K415"/>
  <c r="L415"/>
  <c r="N415"/>
  <c r="O415"/>
  <c r="P415"/>
  <c r="Q415"/>
  <c r="R415"/>
  <c r="S415"/>
  <c r="T415"/>
  <c r="U415"/>
  <c r="V415"/>
  <c r="W415"/>
  <c r="AA415" i="8" s="1"/>
  <c r="X415" i="4"/>
  <c r="Y415"/>
  <c r="Z415"/>
  <c r="AA415"/>
  <c r="AB415"/>
  <c r="AC415"/>
  <c r="AD415"/>
  <c r="AE415"/>
  <c r="B416"/>
  <c r="C416"/>
  <c r="D416"/>
  <c r="E416"/>
  <c r="F416"/>
  <c r="G416"/>
  <c r="H416"/>
  <c r="I416"/>
  <c r="J416"/>
  <c r="K416"/>
  <c r="L416"/>
  <c r="N416"/>
  <c r="O416"/>
  <c r="P416"/>
  <c r="Q416"/>
  <c r="R416"/>
  <c r="S416"/>
  <c r="T416"/>
  <c r="U416"/>
  <c r="V416"/>
  <c r="W416"/>
  <c r="X416"/>
  <c r="Y416"/>
  <c r="Z416"/>
  <c r="AA416"/>
  <c r="AB416"/>
  <c r="AC416"/>
  <c r="AD416"/>
  <c r="AE416"/>
  <c r="B417"/>
  <c r="C417"/>
  <c r="D417"/>
  <c r="E417"/>
  <c r="F417"/>
  <c r="G417"/>
  <c r="H417"/>
  <c r="I417"/>
  <c r="J417"/>
  <c r="K417"/>
  <c r="L417"/>
  <c r="N417"/>
  <c r="O417"/>
  <c r="P417"/>
  <c r="Q417"/>
  <c r="R417"/>
  <c r="S417"/>
  <c r="T417"/>
  <c r="U417"/>
  <c r="V417"/>
  <c r="W417"/>
  <c r="X417"/>
  <c r="Y417"/>
  <c r="Z417"/>
  <c r="AA417"/>
  <c r="AB417"/>
  <c r="AC417"/>
  <c r="AD417"/>
  <c r="AE417"/>
  <c r="B418"/>
  <c r="C418"/>
  <c r="D418"/>
  <c r="E418"/>
  <c r="F418"/>
  <c r="G418"/>
  <c r="H418"/>
  <c r="I418"/>
  <c r="J418"/>
  <c r="K418"/>
  <c r="L418"/>
  <c r="N418"/>
  <c r="O418"/>
  <c r="P418"/>
  <c r="Q418"/>
  <c r="R418"/>
  <c r="S418"/>
  <c r="T418"/>
  <c r="U418"/>
  <c r="V418"/>
  <c r="W418"/>
  <c r="X418"/>
  <c r="Y418"/>
  <c r="Z418"/>
  <c r="AA418"/>
  <c r="AB418"/>
  <c r="AC418"/>
  <c r="AD418"/>
  <c r="AE418"/>
  <c r="B419"/>
  <c r="Y419" i="8" s="1"/>
  <c r="C419" i="4"/>
  <c r="D419"/>
  <c r="E419"/>
  <c r="F419"/>
  <c r="G419"/>
  <c r="H419"/>
  <c r="I419"/>
  <c r="J419"/>
  <c r="K419"/>
  <c r="L419"/>
  <c r="N419"/>
  <c r="O419"/>
  <c r="P419"/>
  <c r="Q419"/>
  <c r="R419"/>
  <c r="S419"/>
  <c r="T419"/>
  <c r="U419"/>
  <c r="V419"/>
  <c r="W419"/>
  <c r="AA419" i="8" s="1"/>
  <c r="X419" i="4"/>
  <c r="Y419"/>
  <c r="Z419"/>
  <c r="AA419"/>
  <c r="AB419"/>
  <c r="AC419"/>
  <c r="AD419"/>
  <c r="AE419"/>
  <c r="B420"/>
  <c r="C420"/>
  <c r="D420"/>
  <c r="E420"/>
  <c r="F420"/>
  <c r="G420"/>
  <c r="H420"/>
  <c r="I420"/>
  <c r="J420"/>
  <c r="K420"/>
  <c r="L420"/>
  <c r="N420"/>
  <c r="O420"/>
  <c r="P420"/>
  <c r="Q420"/>
  <c r="R420"/>
  <c r="S420"/>
  <c r="T420"/>
  <c r="U420"/>
  <c r="V420"/>
  <c r="W420"/>
  <c r="X420"/>
  <c r="Y420"/>
  <c r="Z420"/>
  <c r="AA420"/>
  <c r="AB420"/>
  <c r="AC420"/>
  <c r="AD420"/>
  <c r="AE420"/>
  <c r="B421"/>
  <c r="C421"/>
  <c r="D421"/>
  <c r="E421"/>
  <c r="F421"/>
  <c r="G421"/>
  <c r="H421"/>
  <c r="I421"/>
  <c r="J421"/>
  <c r="K421"/>
  <c r="L421"/>
  <c r="N421"/>
  <c r="O421"/>
  <c r="P421"/>
  <c r="Q421"/>
  <c r="R421"/>
  <c r="S421"/>
  <c r="T421"/>
  <c r="U421"/>
  <c r="V421"/>
  <c r="W421"/>
  <c r="X421"/>
  <c r="Y421"/>
  <c r="Z421"/>
  <c r="AA421"/>
  <c r="AB421"/>
  <c r="AC421"/>
  <c r="AD421"/>
  <c r="AE421"/>
  <c r="B422"/>
  <c r="C422"/>
  <c r="D422"/>
  <c r="E422"/>
  <c r="F422"/>
  <c r="G422"/>
  <c r="H422"/>
  <c r="I422"/>
  <c r="J422"/>
  <c r="K422"/>
  <c r="L422"/>
  <c r="N422"/>
  <c r="O422"/>
  <c r="P422"/>
  <c r="Q422"/>
  <c r="R422"/>
  <c r="S422"/>
  <c r="T422"/>
  <c r="U422"/>
  <c r="V422"/>
  <c r="W422"/>
  <c r="X422"/>
  <c r="Y422"/>
  <c r="Z422"/>
  <c r="AA422"/>
  <c r="AB422"/>
  <c r="AC422"/>
  <c r="AD422"/>
  <c r="AE422"/>
  <c r="B423"/>
  <c r="Y423" i="8" s="1"/>
  <c r="C423" i="4"/>
  <c r="D423"/>
  <c r="E423"/>
  <c r="F423"/>
  <c r="G423"/>
  <c r="H423"/>
  <c r="I423"/>
  <c r="J423"/>
  <c r="K423"/>
  <c r="L423"/>
  <c r="N423"/>
  <c r="O423"/>
  <c r="P423"/>
  <c r="Q423"/>
  <c r="R423"/>
  <c r="S423"/>
  <c r="T423"/>
  <c r="U423"/>
  <c r="V423"/>
  <c r="W423"/>
  <c r="AA423" i="8" s="1"/>
  <c r="X423" i="4"/>
  <c r="Y423"/>
  <c r="Z423"/>
  <c r="AA423"/>
  <c r="AB423"/>
  <c r="AC423"/>
  <c r="AD423"/>
  <c r="AE423"/>
  <c r="B424"/>
  <c r="C424"/>
  <c r="D424"/>
  <c r="E424"/>
  <c r="F424"/>
  <c r="G424"/>
  <c r="H424"/>
  <c r="I424"/>
  <c r="J424"/>
  <c r="K424"/>
  <c r="L424"/>
  <c r="N424"/>
  <c r="O424"/>
  <c r="P424"/>
  <c r="Q424"/>
  <c r="R424"/>
  <c r="S424"/>
  <c r="T424"/>
  <c r="U424"/>
  <c r="V424"/>
  <c r="W424"/>
  <c r="X424"/>
  <c r="Y424"/>
  <c r="Z424"/>
  <c r="AA424"/>
  <c r="AB424"/>
  <c r="AC424"/>
  <c r="AD424"/>
  <c r="AE424"/>
  <c r="B425"/>
  <c r="C425"/>
  <c r="D425"/>
  <c r="E425"/>
  <c r="F425"/>
  <c r="G425"/>
  <c r="H425"/>
  <c r="I425"/>
  <c r="J425"/>
  <c r="K425"/>
  <c r="L425"/>
  <c r="N425"/>
  <c r="O425"/>
  <c r="P425"/>
  <c r="Q425"/>
  <c r="R425"/>
  <c r="S425"/>
  <c r="T425"/>
  <c r="U425"/>
  <c r="V425"/>
  <c r="W425"/>
  <c r="X425"/>
  <c r="Y425"/>
  <c r="Z425"/>
  <c r="AA425"/>
  <c r="AB425"/>
  <c r="AC425"/>
  <c r="AD425"/>
  <c r="AE425"/>
  <c r="B426"/>
  <c r="C426"/>
  <c r="D426"/>
  <c r="E426"/>
  <c r="F426"/>
  <c r="G426"/>
  <c r="H426"/>
  <c r="I426"/>
  <c r="J426"/>
  <c r="K426"/>
  <c r="L426"/>
  <c r="N426"/>
  <c r="O426"/>
  <c r="P426"/>
  <c r="Q426"/>
  <c r="R426"/>
  <c r="S426"/>
  <c r="T426"/>
  <c r="U426"/>
  <c r="V426"/>
  <c r="W426"/>
  <c r="X426"/>
  <c r="Y426"/>
  <c r="Z426"/>
  <c r="AA426"/>
  <c r="AB426"/>
  <c r="AC426"/>
  <c r="AD426"/>
  <c r="AE426"/>
  <c r="B427"/>
  <c r="Y427" i="8" s="1"/>
  <c r="C427" i="4"/>
  <c r="D427"/>
  <c r="E427"/>
  <c r="F427"/>
  <c r="G427"/>
  <c r="H427"/>
  <c r="I427"/>
  <c r="J427"/>
  <c r="K427"/>
  <c r="L427"/>
  <c r="N427"/>
  <c r="O427"/>
  <c r="P427"/>
  <c r="Q427"/>
  <c r="R427"/>
  <c r="S427"/>
  <c r="T427"/>
  <c r="U427"/>
  <c r="V427"/>
  <c r="W427"/>
  <c r="AA427" i="8" s="1"/>
  <c r="X427" i="4"/>
  <c r="Y427"/>
  <c r="Z427"/>
  <c r="AA427"/>
  <c r="AB427"/>
  <c r="AC427"/>
  <c r="AD427"/>
  <c r="AE427"/>
  <c r="B428"/>
  <c r="C428"/>
  <c r="D428"/>
  <c r="E428"/>
  <c r="F428"/>
  <c r="G428"/>
  <c r="H428"/>
  <c r="I428"/>
  <c r="J428"/>
  <c r="K428"/>
  <c r="L428"/>
  <c r="N428"/>
  <c r="O428"/>
  <c r="P428"/>
  <c r="Q428"/>
  <c r="R428"/>
  <c r="S428"/>
  <c r="T428"/>
  <c r="U428"/>
  <c r="V428"/>
  <c r="W428"/>
  <c r="X428"/>
  <c r="Y428"/>
  <c r="Z428"/>
  <c r="AA428"/>
  <c r="AB428"/>
  <c r="AC428"/>
  <c r="AD428"/>
  <c r="AE428"/>
  <c r="B429"/>
  <c r="C429"/>
  <c r="D429"/>
  <c r="E429"/>
  <c r="F429"/>
  <c r="G429"/>
  <c r="H429"/>
  <c r="I429"/>
  <c r="J429"/>
  <c r="K429"/>
  <c r="L429"/>
  <c r="N429"/>
  <c r="O429"/>
  <c r="P429"/>
  <c r="Q429"/>
  <c r="R429"/>
  <c r="S429"/>
  <c r="T429"/>
  <c r="U429"/>
  <c r="V429"/>
  <c r="W429"/>
  <c r="X429"/>
  <c r="Y429"/>
  <c r="Z429"/>
  <c r="AA429"/>
  <c r="AB429"/>
  <c r="AC429"/>
  <c r="AD429"/>
  <c r="AE429"/>
  <c r="B430"/>
  <c r="C430"/>
  <c r="D430"/>
  <c r="E430"/>
  <c r="F430"/>
  <c r="G430"/>
  <c r="H430"/>
  <c r="I430"/>
  <c r="J430"/>
  <c r="K430"/>
  <c r="L430"/>
  <c r="N430"/>
  <c r="O430"/>
  <c r="P430"/>
  <c r="Q430"/>
  <c r="R430"/>
  <c r="S430"/>
  <c r="T430"/>
  <c r="U430"/>
  <c r="V430"/>
  <c r="W430"/>
  <c r="X430"/>
  <c r="Y430"/>
  <c r="Z430"/>
  <c r="AA430"/>
  <c r="AB430"/>
  <c r="AC430"/>
  <c r="AD430"/>
  <c r="AE430"/>
  <c r="B431"/>
  <c r="Y431" i="8" s="1"/>
  <c r="C431" i="4"/>
  <c r="D431"/>
  <c r="E431"/>
  <c r="F431"/>
  <c r="G431"/>
  <c r="H431"/>
  <c r="I431"/>
  <c r="J431"/>
  <c r="K431"/>
  <c r="L431"/>
  <c r="N431"/>
  <c r="O431"/>
  <c r="P431"/>
  <c r="Q431"/>
  <c r="R431"/>
  <c r="S431"/>
  <c r="T431"/>
  <c r="U431"/>
  <c r="V431"/>
  <c r="W431"/>
  <c r="AA431" i="8" s="1"/>
  <c r="X431" i="4"/>
  <c r="Y431"/>
  <c r="Z431"/>
  <c r="AA431"/>
  <c r="AB431"/>
  <c r="AC431"/>
  <c r="AD431"/>
  <c r="AE431"/>
  <c r="B432"/>
  <c r="C432"/>
  <c r="D432"/>
  <c r="E432"/>
  <c r="F432"/>
  <c r="G432"/>
  <c r="H432"/>
  <c r="I432"/>
  <c r="J432"/>
  <c r="K432"/>
  <c r="L432"/>
  <c r="N432"/>
  <c r="O432"/>
  <c r="P432"/>
  <c r="Q432"/>
  <c r="R432"/>
  <c r="S432"/>
  <c r="T432"/>
  <c r="U432"/>
  <c r="V432"/>
  <c r="W432"/>
  <c r="X432"/>
  <c r="Y432"/>
  <c r="Z432"/>
  <c r="AA432"/>
  <c r="AB432"/>
  <c r="AC432"/>
  <c r="AD432"/>
  <c r="AE432"/>
  <c r="B433"/>
  <c r="C433"/>
  <c r="D433"/>
  <c r="E433"/>
  <c r="F433"/>
  <c r="G433"/>
  <c r="H433"/>
  <c r="I433"/>
  <c r="J433"/>
  <c r="K433"/>
  <c r="L433"/>
  <c r="N433"/>
  <c r="O433"/>
  <c r="P433"/>
  <c r="Q433"/>
  <c r="R433"/>
  <c r="S433"/>
  <c r="T433"/>
  <c r="U433"/>
  <c r="V433"/>
  <c r="W433"/>
  <c r="X433"/>
  <c r="Y433"/>
  <c r="Z433"/>
  <c r="AA433"/>
  <c r="AB433"/>
  <c r="AC433"/>
  <c r="AD433"/>
  <c r="AE433"/>
  <c r="B434"/>
  <c r="C434"/>
  <c r="D434"/>
  <c r="E434"/>
  <c r="F434"/>
  <c r="G434"/>
  <c r="H434"/>
  <c r="I434"/>
  <c r="J434"/>
  <c r="K434"/>
  <c r="L434"/>
  <c r="N434"/>
  <c r="O434"/>
  <c r="P434"/>
  <c r="Q434"/>
  <c r="R434"/>
  <c r="S434"/>
  <c r="T434"/>
  <c r="U434"/>
  <c r="V434"/>
  <c r="W434"/>
  <c r="X434"/>
  <c r="Y434"/>
  <c r="Z434"/>
  <c r="AA434"/>
  <c r="AB434"/>
  <c r="AC434"/>
  <c r="AD434"/>
  <c r="AE434"/>
  <c r="B435"/>
  <c r="Y435" i="8" s="1"/>
  <c r="C435" i="4"/>
  <c r="D435"/>
  <c r="E435"/>
  <c r="F435"/>
  <c r="G435"/>
  <c r="H435"/>
  <c r="I435"/>
  <c r="J435"/>
  <c r="K435"/>
  <c r="L435"/>
  <c r="N435"/>
  <c r="O435"/>
  <c r="P435"/>
  <c r="Q435"/>
  <c r="R435"/>
  <c r="S435"/>
  <c r="T435"/>
  <c r="U435"/>
  <c r="V435"/>
  <c r="W435"/>
  <c r="AA435" i="8" s="1"/>
  <c r="X435" i="4"/>
  <c r="Y435"/>
  <c r="Z435"/>
  <c r="AA435"/>
  <c r="AB435"/>
  <c r="AC435"/>
  <c r="AD435"/>
  <c r="AE435"/>
  <c r="B436"/>
  <c r="C436"/>
  <c r="D436"/>
  <c r="E436"/>
  <c r="F436"/>
  <c r="G436"/>
  <c r="H436"/>
  <c r="I436"/>
  <c r="J436"/>
  <c r="K436"/>
  <c r="L436"/>
  <c r="N436"/>
  <c r="O436"/>
  <c r="P436"/>
  <c r="Q436"/>
  <c r="R436"/>
  <c r="S436"/>
  <c r="T436"/>
  <c r="U436"/>
  <c r="V436"/>
  <c r="W436"/>
  <c r="X436"/>
  <c r="Y436"/>
  <c r="Z436"/>
  <c r="AA436"/>
  <c r="AB436"/>
  <c r="AC436"/>
  <c r="AD436"/>
  <c r="AE436"/>
  <c r="B437"/>
  <c r="C437"/>
  <c r="D437"/>
  <c r="E437"/>
  <c r="F437"/>
  <c r="G437"/>
  <c r="H437"/>
  <c r="I437"/>
  <c r="J437"/>
  <c r="K437"/>
  <c r="L437"/>
  <c r="N437"/>
  <c r="O437"/>
  <c r="P437"/>
  <c r="Q437"/>
  <c r="R437"/>
  <c r="S437"/>
  <c r="T437"/>
  <c r="U437"/>
  <c r="V437"/>
  <c r="W437"/>
  <c r="X437"/>
  <c r="Y437"/>
  <c r="Z437"/>
  <c r="AA437"/>
  <c r="AB437"/>
  <c r="AC437"/>
  <c r="AD437"/>
  <c r="AE437"/>
  <c r="B438"/>
  <c r="C438"/>
  <c r="D438"/>
  <c r="E438"/>
  <c r="F438"/>
  <c r="G438"/>
  <c r="H438"/>
  <c r="I438"/>
  <c r="J438"/>
  <c r="K438"/>
  <c r="L438"/>
  <c r="N438"/>
  <c r="O438"/>
  <c r="P438"/>
  <c r="Q438"/>
  <c r="R438"/>
  <c r="S438"/>
  <c r="T438"/>
  <c r="U438"/>
  <c r="V438"/>
  <c r="W438"/>
  <c r="X438"/>
  <c r="Y438"/>
  <c r="Z438"/>
  <c r="AA438"/>
  <c r="AB438"/>
  <c r="AC438"/>
  <c r="AD438"/>
  <c r="AE438"/>
  <c r="B439"/>
  <c r="Y439" i="8" s="1"/>
  <c r="C439" i="4"/>
  <c r="D439"/>
  <c r="E439"/>
  <c r="F439"/>
  <c r="G439"/>
  <c r="H439"/>
  <c r="I439"/>
  <c r="J439"/>
  <c r="K439"/>
  <c r="L439"/>
  <c r="N439"/>
  <c r="O439"/>
  <c r="P439"/>
  <c r="Q439"/>
  <c r="R439"/>
  <c r="S439"/>
  <c r="T439"/>
  <c r="U439"/>
  <c r="V439"/>
  <c r="W439"/>
  <c r="AA439" i="8" s="1"/>
  <c r="X439" i="4"/>
  <c r="Y439"/>
  <c r="Z439"/>
  <c r="AA439"/>
  <c r="AB439"/>
  <c r="AC439"/>
  <c r="AD439"/>
  <c r="AE439"/>
  <c r="B440"/>
  <c r="C440"/>
  <c r="D440"/>
  <c r="E440"/>
  <c r="F440"/>
  <c r="G440"/>
  <c r="H440"/>
  <c r="I440"/>
  <c r="J440"/>
  <c r="K440"/>
  <c r="L440"/>
  <c r="N440"/>
  <c r="O440"/>
  <c r="P440"/>
  <c r="Q440"/>
  <c r="R440"/>
  <c r="S440"/>
  <c r="T440"/>
  <c r="U440"/>
  <c r="V440"/>
  <c r="W440"/>
  <c r="X440"/>
  <c r="Y440"/>
  <c r="Z440"/>
  <c r="AA440"/>
  <c r="AB440"/>
  <c r="AC440"/>
  <c r="AD440"/>
  <c r="AE440"/>
  <c r="B441"/>
  <c r="C441"/>
  <c r="D441"/>
  <c r="E441"/>
  <c r="F441"/>
  <c r="G441"/>
  <c r="H441"/>
  <c r="I441"/>
  <c r="J441"/>
  <c r="K441"/>
  <c r="L441"/>
  <c r="N441"/>
  <c r="O441"/>
  <c r="P441"/>
  <c r="Q441"/>
  <c r="R441"/>
  <c r="S441"/>
  <c r="T441"/>
  <c r="U441"/>
  <c r="V441"/>
  <c r="W441"/>
  <c r="X441"/>
  <c r="Y441"/>
  <c r="Z441"/>
  <c r="AA441"/>
  <c r="AB441"/>
  <c r="AC441"/>
  <c r="AD441"/>
  <c r="AE441"/>
  <c r="B442"/>
  <c r="C442"/>
  <c r="D442"/>
  <c r="E442"/>
  <c r="F442"/>
  <c r="G442"/>
  <c r="H442"/>
  <c r="I442"/>
  <c r="J442"/>
  <c r="K442"/>
  <c r="L442"/>
  <c r="N442"/>
  <c r="O442"/>
  <c r="P442"/>
  <c r="Q442"/>
  <c r="R442"/>
  <c r="S442"/>
  <c r="T442"/>
  <c r="U442"/>
  <c r="V442"/>
  <c r="W442"/>
  <c r="X442"/>
  <c r="Y442"/>
  <c r="Z442"/>
  <c r="AA442"/>
  <c r="AB442"/>
  <c r="AC442"/>
  <c r="AD442"/>
  <c r="AE442"/>
  <c r="B443"/>
  <c r="Y443" i="8" s="1"/>
  <c r="C443" i="4"/>
  <c r="D443"/>
  <c r="E443"/>
  <c r="F443"/>
  <c r="G443"/>
  <c r="H443"/>
  <c r="I443"/>
  <c r="J443"/>
  <c r="K443"/>
  <c r="L443"/>
  <c r="N443"/>
  <c r="O443"/>
  <c r="P443"/>
  <c r="Q443"/>
  <c r="R443"/>
  <c r="S443"/>
  <c r="T443"/>
  <c r="U443"/>
  <c r="V443"/>
  <c r="W443"/>
  <c r="AA443" i="8" s="1"/>
  <c r="X443" i="4"/>
  <c r="Y443"/>
  <c r="Z443"/>
  <c r="AA443"/>
  <c r="AB443"/>
  <c r="AC443"/>
  <c r="AD443"/>
  <c r="AE443"/>
  <c r="B444"/>
  <c r="C444"/>
  <c r="D444"/>
  <c r="E444"/>
  <c r="F444"/>
  <c r="G444"/>
  <c r="H444"/>
  <c r="I444"/>
  <c r="J444"/>
  <c r="K444"/>
  <c r="L444"/>
  <c r="N444"/>
  <c r="O444"/>
  <c r="P444"/>
  <c r="Q444"/>
  <c r="R444"/>
  <c r="S444"/>
  <c r="T444"/>
  <c r="U444"/>
  <c r="V444"/>
  <c r="W444"/>
  <c r="X444"/>
  <c r="Y444"/>
  <c r="Z444"/>
  <c r="AA444"/>
  <c r="AB444"/>
  <c r="AC444"/>
  <c r="AD444"/>
  <c r="AE444"/>
  <c r="B445"/>
  <c r="C445"/>
  <c r="D445"/>
  <c r="E445"/>
  <c r="F445"/>
  <c r="G445"/>
  <c r="H445"/>
  <c r="I445"/>
  <c r="J445"/>
  <c r="K445"/>
  <c r="L445"/>
  <c r="N445"/>
  <c r="O445"/>
  <c r="P445"/>
  <c r="Q445"/>
  <c r="R445"/>
  <c r="S445"/>
  <c r="T445"/>
  <c r="U445"/>
  <c r="V445"/>
  <c r="W445"/>
  <c r="X445"/>
  <c r="Y445"/>
  <c r="Z445"/>
  <c r="AA445"/>
  <c r="AB445"/>
  <c r="AC445"/>
  <c r="AD445"/>
  <c r="AE445"/>
  <c r="B446"/>
  <c r="C446"/>
  <c r="D446"/>
  <c r="E446"/>
  <c r="F446"/>
  <c r="G446"/>
  <c r="H446"/>
  <c r="I446"/>
  <c r="J446"/>
  <c r="K446"/>
  <c r="L446"/>
  <c r="N446"/>
  <c r="O446"/>
  <c r="P446"/>
  <c r="Q446"/>
  <c r="R446"/>
  <c r="S446"/>
  <c r="T446"/>
  <c r="U446"/>
  <c r="V446"/>
  <c r="W446"/>
  <c r="X446"/>
  <c r="Y446"/>
  <c r="Z446"/>
  <c r="AA446"/>
  <c r="AB446"/>
  <c r="AC446"/>
  <c r="AD446"/>
  <c r="AE446"/>
  <c r="B447"/>
  <c r="Y447" i="8" s="1"/>
  <c r="C447" i="4"/>
  <c r="D447"/>
  <c r="E447"/>
  <c r="F447"/>
  <c r="G447"/>
  <c r="H447"/>
  <c r="I447"/>
  <c r="J447"/>
  <c r="K447"/>
  <c r="L447"/>
  <c r="N447"/>
  <c r="O447"/>
  <c r="P447"/>
  <c r="Q447"/>
  <c r="R447"/>
  <c r="S447"/>
  <c r="T447"/>
  <c r="U447"/>
  <c r="V447"/>
  <c r="W447"/>
  <c r="AA447" i="8" s="1"/>
  <c r="X447" i="4"/>
  <c r="Y447"/>
  <c r="Z447"/>
  <c r="AA447"/>
  <c r="AB447"/>
  <c r="AC447"/>
  <c r="AD447"/>
  <c r="AE447"/>
  <c r="B448"/>
  <c r="C448"/>
  <c r="D448"/>
  <c r="E448"/>
  <c r="F448"/>
  <c r="G448"/>
  <c r="H448"/>
  <c r="I448"/>
  <c r="J448"/>
  <c r="K448"/>
  <c r="L448"/>
  <c r="N448"/>
  <c r="O448"/>
  <c r="P448"/>
  <c r="Q448"/>
  <c r="R448"/>
  <c r="S448"/>
  <c r="T448"/>
  <c r="U448"/>
  <c r="V448"/>
  <c r="W448"/>
  <c r="X448"/>
  <c r="Y448"/>
  <c r="Z448"/>
  <c r="AA448"/>
  <c r="AB448"/>
  <c r="AC448"/>
  <c r="AD448"/>
  <c r="AE448"/>
  <c r="B449"/>
  <c r="C449"/>
  <c r="D449"/>
  <c r="E449"/>
  <c r="F449"/>
  <c r="G449"/>
  <c r="H449"/>
  <c r="I449"/>
  <c r="J449"/>
  <c r="K449"/>
  <c r="L449"/>
  <c r="N449"/>
  <c r="O449"/>
  <c r="P449"/>
  <c r="Q449"/>
  <c r="R449"/>
  <c r="S449"/>
  <c r="T449"/>
  <c r="U449"/>
  <c r="V449"/>
  <c r="W449"/>
  <c r="X449"/>
  <c r="Y449"/>
  <c r="Z449"/>
  <c r="AA449"/>
  <c r="AB449"/>
  <c r="AC449"/>
  <c r="AD449"/>
  <c r="AE449"/>
  <c r="B450"/>
  <c r="C450"/>
  <c r="D450"/>
  <c r="E450"/>
  <c r="F450"/>
  <c r="G450"/>
  <c r="H450"/>
  <c r="I450"/>
  <c r="J450"/>
  <c r="K450"/>
  <c r="L450"/>
  <c r="N450"/>
  <c r="O450"/>
  <c r="P450"/>
  <c r="Q450"/>
  <c r="R450"/>
  <c r="S450"/>
  <c r="T450"/>
  <c r="U450"/>
  <c r="V450"/>
  <c r="W450"/>
  <c r="X450"/>
  <c r="Y450"/>
  <c r="Z450"/>
  <c r="AA450"/>
  <c r="AB450"/>
  <c r="AC450"/>
  <c r="AD450"/>
  <c r="AE450"/>
  <c r="B451"/>
  <c r="Y451" i="8" s="1"/>
  <c r="C451" i="4"/>
  <c r="D451"/>
  <c r="E451"/>
  <c r="F451"/>
  <c r="G451"/>
  <c r="H451"/>
  <c r="I451"/>
  <c r="J451"/>
  <c r="K451"/>
  <c r="L451"/>
  <c r="N451"/>
  <c r="O451"/>
  <c r="P451"/>
  <c r="Q451"/>
  <c r="R451"/>
  <c r="S451"/>
  <c r="T451"/>
  <c r="U451"/>
  <c r="V451"/>
  <c r="W451"/>
  <c r="AA451" i="8" s="1"/>
  <c r="X451" i="4"/>
  <c r="Y451"/>
  <c r="Z451"/>
  <c r="AA451"/>
  <c r="AB451"/>
  <c r="AC451"/>
  <c r="AD451"/>
  <c r="AE451"/>
  <c r="B452"/>
  <c r="C452"/>
  <c r="D452"/>
  <c r="E452"/>
  <c r="F452"/>
  <c r="G452"/>
  <c r="H452"/>
  <c r="I452"/>
  <c r="J452"/>
  <c r="K452"/>
  <c r="L452"/>
  <c r="N452"/>
  <c r="O452"/>
  <c r="P452"/>
  <c r="Q452"/>
  <c r="R452"/>
  <c r="S452"/>
  <c r="T452"/>
  <c r="U452"/>
  <c r="V452"/>
  <c r="W452"/>
  <c r="X452"/>
  <c r="Y452"/>
  <c r="Z452"/>
  <c r="AA452"/>
  <c r="AB452"/>
  <c r="AC452"/>
  <c r="AD452"/>
  <c r="AE452"/>
  <c r="B453"/>
  <c r="C453"/>
  <c r="D453"/>
  <c r="E453"/>
  <c r="F453"/>
  <c r="G453"/>
  <c r="H453"/>
  <c r="I453"/>
  <c r="J453"/>
  <c r="K453"/>
  <c r="L453"/>
  <c r="N453"/>
  <c r="O453"/>
  <c r="P453"/>
  <c r="Q453"/>
  <c r="R453"/>
  <c r="S453"/>
  <c r="T453"/>
  <c r="U453"/>
  <c r="V453"/>
  <c r="W453"/>
  <c r="X453"/>
  <c r="Y453"/>
  <c r="Z453"/>
  <c r="AA453"/>
  <c r="AB453"/>
  <c r="AC453"/>
  <c r="AD453"/>
  <c r="AE453"/>
  <c r="B454"/>
  <c r="C454"/>
  <c r="D454"/>
  <c r="E454"/>
  <c r="F454"/>
  <c r="G454"/>
  <c r="H454"/>
  <c r="I454"/>
  <c r="J454"/>
  <c r="K454"/>
  <c r="L454"/>
  <c r="N454"/>
  <c r="O454"/>
  <c r="P454"/>
  <c r="Q454"/>
  <c r="R454"/>
  <c r="S454"/>
  <c r="T454"/>
  <c r="U454"/>
  <c r="V454"/>
  <c r="W454"/>
  <c r="X454"/>
  <c r="Y454"/>
  <c r="Z454"/>
  <c r="AA454"/>
  <c r="AB454"/>
  <c r="AC454"/>
  <c r="AD454"/>
  <c r="AE454"/>
  <c r="B455"/>
  <c r="Y455" i="8" s="1"/>
  <c r="C455" i="4"/>
  <c r="D455"/>
  <c r="E455"/>
  <c r="F455"/>
  <c r="G455"/>
  <c r="H455"/>
  <c r="I455"/>
  <c r="J455"/>
  <c r="K455"/>
  <c r="L455"/>
  <c r="N455"/>
  <c r="O455"/>
  <c r="P455"/>
  <c r="Q455"/>
  <c r="R455"/>
  <c r="S455"/>
  <c r="T455"/>
  <c r="U455"/>
  <c r="V455"/>
  <c r="W455"/>
  <c r="AA455" i="8" s="1"/>
  <c r="X455" i="4"/>
  <c r="Y455"/>
  <c r="Z455"/>
  <c r="AA455"/>
  <c r="AB455"/>
  <c r="AC455"/>
  <c r="AD455"/>
  <c r="AE455"/>
  <c r="B456"/>
  <c r="C456"/>
  <c r="D456"/>
  <c r="E456"/>
  <c r="F456"/>
  <c r="G456"/>
  <c r="H456"/>
  <c r="I456"/>
  <c r="J456"/>
  <c r="K456"/>
  <c r="L456"/>
  <c r="N456"/>
  <c r="O456"/>
  <c r="P456"/>
  <c r="Q456"/>
  <c r="R456"/>
  <c r="S456"/>
  <c r="T456"/>
  <c r="U456"/>
  <c r="V456"/>
  <c r="W456"/>
  <c r="X456"/>
  <c r="Y456"/>
  <c r="Z456"/>
  <c r="AA456"/>
  <c r="AB456"/>
  <c r="AC456"/>
  <c r="AD456"/>
  <c r="AE456"/>
  <c r="B457"/>
  <c r="C457"/>
  <c r="D457"/>
  <c r="E457"/>
  <c r="F457"/>
  <c r="G457"/>
  <c r="H457"/>
  <c r="I457"/>
  <c r="J457"/>
  <c r="K457"/>
  <c r="L457"/>
  <c r="N457"/>
  <c r="O457"/>
  <c r="P457"/>
  <c r="Q457"/>
  <c r="R457"/>
  <c r="S457"/>
  <c r="T457"/>
  <c r="U457"/>
  <c r="V457"/>
  <c r="W457"/>
  <c r="X457"/>
  <c r="Y457"/>
  <c r="Z457"/>
  <c r="AA457"/>
  <c r="AB457"/>
  <c r="AC457"/>
  <c r="AD457"/>
  <c r="AE457"/>
  <c r="B458"/>
  <c r="C458"/>
  <c r="D458"/>
  <c r="E458"/>
  <c r="F458"/>
  <c r="G458"/>
  <c r="H458"/>
  <c r="I458"/>
  <c r="J458"/>
  <c r="K458"/>
  <c r="L458"/>
  <c r="N458"/>
  <c r="O458"/>
  <c r="P458"/>
  <c r="Q458"/>
  <c r="R458"/>
  <c r="S458"/>
  <c r="T458"/>
  <c r="U458"/>
  <c r="V458"/>
  <c r="W458"/>
  <c r="X458"/>
  <c r="Y458"/>
  <c r="Z458"/>
  <c r="AA458"/>
  <c r="AB458"/>
  <c r="AC458"/>
  <c r="AD458"/>
  <c r="AE458"/>
  <c r="B459"/>
  <c r="Y459" i="8" s="1"/>
  <c r="C459" i="4"/>
  <c r="D459"/>
  <c r="E459"/>
  <c r="F459"/>
  <c r="G459"/>
  <c r="H459"/>
  <c r="I459"/>
  <c r="J459"/>
  <c r="K459"/>
  <c r="L459"/>
  <c r="N459"/>
  <c r="O459"/>
  <c r="P459"/>
  <c r="Q459"/>
  <c r="R459"/>
  <c r="S459"/>
  <c r="T459"/>
  <c r="U459"/>
  <c r="V459"/>
  <c r="W459"/>
  <c r="AA459" i="8" s="1"/>
  <c r="X459" i="4"/>
  <c r="Y459"/>
  <c r="Z459"/>
  <c r="AA459"/>
  <c r="AB459"/>
  <c r="AC459"/>
  <c r="AD459"/>
  <c r="AE459"/>
  <c r="B460"/>
  <c r="C460"/>
  <c r="D460"/>
  <c r="E460"/>
  <c r="F460"/>
  <c r="G460"/>
  <c r="H460"/>
  <c r="I460"/>
  <c r="J460"/>
  <c r="K460"/>
  <c r="L460"/>
  <c r="N460"/>
  <c r="O460"/>
  <c r="P460"/>
  <c r="Q460"/>
  <c r="R460"/>
  <c r="S460"/>
  <c r="T460"/>
  <c r="U460"/>
  <c r="V460"/>
  <c r="W460"/>
  <c r="X460"/>
  <c r="Y460"/>
  <c r="Z460"/>
  <c r="AA460"/>
  <c r="AB460"/>
  <c r="AC460"/>
  <c r="AD460"/>
  <c r="AE460"/>
  <c r="B461"/>
  <c r="C461"/>
  <c r="D461"/>
  <c r="E461"/>
  <c r="F461"/>
  <c r="G461"/>
  <c r="H461"/>
  <c r="I461"/>
  <c r="J461"/>
  <c r="K461"/>
  <c r="L461"/>
  <c r="N461"/>
  <c r="O461"/>
  <c r="P461"/>
  <c r="Q461"/>
  <c r="R461"/>
  <c r="S461"/>
  <c r="T461"/>
  <c r="U461"/>
  <c r="V461"/>
  <c r="W461"/>
  <c r="X461"/>
  <c r="Y461"/>
  <c r="Z461"/>
  <c r="AA461"/>
  <c r="AB461"/>
  <c r="AC461"/>
  <c r="AD461"/>
  <c r="AE461"/>
  <c r="B462"/>
  <c r="C462"/>
  <c r="D462"/>
  <c r="E462"/>
  <c r="F462"/>
  <c r="G462"/>
  <c r="H462"/>
  <c r="I462"/>
  <c r="J462"/>
  <c r="K462"/>
  <c r="L462"/>
  <c r="N462"/>
  <c r="O462"/>
  <c r="P462"/>
  <c r="Q462"/>
  <c r="R462"/>
  <c r="S462"/>
  <c r="T462"/>
  <c r="U462"/>
  <c r="V462"/>
  <c r="W462"/>
  <c r="X462"/>
  <c r="Y462"/>
  <c r="Z462"/>
  <c r="AA462"/>
  <c r="AB462"/>
  <c r="AC462"/>
  <c r="AD462"/>
  <c r="AE462"/>
  <c r="B463"/>
  <c r="Y463" i="8" s="1"/>
  <c r="C463" i="4"/>
  <c r="D463"/>
  <c r="E463"/>
  <c r="F463"/>
  <c r="G463"/>
  <c r="H463"/>
  <c r="I463"/>
  <c r="J463"/>
  <c r="K463"/>
  <c r="L463"/>
  <c r="N463"/>
  <c r="O463"/>
  <c r="P463"/>
  <c r="Q463"/>
  <c r="R463"/>
  <c r="S463"/>
  <c r="T463"/>
  <c r="U463"/>
  <c r="V463"/>
  <c r="W463"/>
  <c r="AA463" i="8" s="1"/>
  <c r="X463" i="4"/>
  <c r="Y463"/>
  <c r="Z463"/>
  <c r="AA463"/>
  <c r="AB463"/>
  <c r="AC463"/>
  <c r="AD463"/>
  <c r="AE463"/>
  <c r="B464"/>
  <c r="C464"/>
  <c r="D464"/>
  <c r="E464"/>
  <c r="F464"/>
  <c r="G464"/>
  <c r="H464"/>
  <c r="I464"/>
  <c r="J464"/>
  <c r="K464"/>
  <c r="L464"/>
  <c r="N464"/>
  <c r="O464"/>
  <c r="P464"/>
  <c r="Q464"/>
  <c r="R464"/>
  <c r="S464"/>
  <c r="T464"/>
  <c r="U464"/>
  <c r="V464"/>
  <c r="W464"/>
  <c r="X464"/>
  <c r="Y464"/>
  <c r="Z464"/>
  <c r="AA464"/>
  <c r="AB464"/>
  <c r="AC464"/>
  <c r="AD464"/>
  <c r="AE464"/>
  <c r="B465"/>
  <c r="C465"/>
  <c r="D465"/>
  <c r="E465"/>
  <c r="F465"/>
  <c r="G465"/>
  <c r="H465"/>
  <c r="I465"/>
  <c r="J465"/>
  <c r="K465"/>
  <c r="L465"/>
  <c r="N465"/>
  <c r="O465"/>
  <c r="P465"/>
  <c r="Q465"/>
  <c r="R465"/>
  <c r="S465"/>
  <c r="T465"/>
  <c r="U465"/>
  <c r="V465"/>
  <c r="W465"/>
  <c r="X465"/>
  <c r="Y465"/>
  <c r="Z465"/>
  <c r="AA465"/>
  <c r="AB465"/>
  <c r="AC465"/>
  <c r="AD465"/>
  <c r="AE465"/>
  <c r="B466"/>
  <c r="C466"/>
  <c r="D466"/>
  <c r="E466"/>
  <c r="F466"/>
  <c r="G466"/>
  <c r="H466"/>
  <c r="I466"/>
  <c r="J466"/>
  <c r="K466"/>
  <c r="L466"/>
  <c r="N466"/>
  <c r="O466"/>
  <c r="P466"/>
  <c r="Q466"/>
  <c r="R466"/>
  <c r="S466"/>
  <c r="T466"/>
  <c r="U466"/>
  <c r="V466"/>
  <c r="W466"/>
  <c r="X466"/>
  <c r="Y466"/>
  <c r="Z466"/>
  <c r="AA466"/>
  <c r="AB466"/>
  <c r="AC466"/>
  <c r="AD466"/>
  <c r="AE466"/>
  <c r="B467"/>
  <c r="Y467" i="8" s="1"/>
  <c r="C467" i="4"/>
  <c r="D467"/>
  <c r="E467"/>
  <c r="F467"/>
  <c r="G467"/>
  <c r="H467"/>
  <c r="I467"/>
  <c r="J467"/>
  <c r="K467"/>
  <c r="L467"/>
  <c r="N467"/>
  <c r="O467"/>
  <c r="P467"/>
  <c r="Q467"/>
  <c r="R467"/>
  <c r="S467"/>
  <c r="T467"/>
  <c r="U467"/>
  <c r="V467"/>
  <c r="W467"/>
  <c r="AA467" i="8" s="1"/>
  <c r="X467" i="4"/>
  <c r="Y467"/>
  <c r="Z467"/>
  <c r="AA467"/>
  <c r="AB467"/>
  <c r="AC467"/>
  <c r="AD467"/>
  <c r="AE467"/>
  <c r="B468"/>
  <c r="C468"/>
  <c r="D468"/>
  <c r="E468"/>
  <c r="F468"/>
  <c r="G468"/>
  <c r="H468"/>
  <c r="I468"/>
  <c r="J468"/>
  <c r="K468"/>
  <c r="L468"/>
  <c r="N468"/>
  <c r="O468"/>
  <c r="P468"/>
  <c r="Q468"/>
  <c r="R468"/>
  <c r="S468"/>
  <c r="T468"/>
  <c r="U468"/>
  <c r="V468"/>
  <c r="W468"/>
  <c r="X468"/>
  <c r="Y468"/>
  <c r="Z468"/>
  <c r="AA468"/>
  <c r="AB468"/>
  <c r="AC468"/>
  <c r="AD468"/>
  <c r="AE468"/>
  <c r="B469"/>
  <c r="C469"/>
  <c r="D469"/>
  <c r="E469"/>
  <c r="F469"/>
  <c r="G469"/>
  <c r="H469"/>
  <c r="I469"/>
  <c r="J469"/>
  <c r="K469"/>
  <c r="L469"/>
  <c r="N469"/>
  <c r="O469"/>
  <c r="P469"/>
  <c r="Q469"/>
  <c r="R469"/>
  <c r="S469"/>
  <c r="T469"/>
  <c r="U469"/>
  <c r="V469"/>
  <c r="W469"/>
  <c r="X469"/>
  <c r="Y469"/>
  <c r="Z469"/>
  <c r="AA469"/>
  <c r="AB469"/>
  <c r="AC469"/>
  <c r="AD469"/>
  <c r="AE469"/>
  <c r="B470"/>
  <c r="C470"/>
  <c r="D470"/>
  <c r="E470"/>
  <c r="F470"/>
  <c r="G470"/>
  <c r="H470"/>
  <c r="I470"/>
  <c r="J470"/>
  <c r="K470"/>
  <c r="L470"/>
  <c r="N470"/>
  <c r="O470"/>
  <c r="P470"/>
  <c r="Q470"/>
  <c r="R470"/>
  <c r="S470"/>
  <c r="T470"/>
  <c r="U470"/>
  <c r="V470"/>
  <c r="W470"/>
  <c r="X470"/>
  <c r="Y470"/>
  <c r="Z470"/>
  <c r="AA470"/>
  <c r="AB470"/>
  <c r="AC470"/>
  <c r="AD470"/>
  <c r="AE470"/>
  <c r="B471"/>
  <c r="Y471" i="8" s="1"/>
  <c r="C471" i="4"/>
  <c r="D471"/>
  <c r="E471"/>
  <c r="F471"/>
  <c r="G471"/>
  <c r="H471"/>
  <c r="I471"/>
  <c r="J471"/>
  <c r="K471"/>
  <c r="L471"/>
  <c r="N471"/>
  <c r="O471"/>
  <c r="P471"/>
  <c r="Q471"/>
  <c r="R471"/>
  <c r="S471"/>
  <c r="T471"/>
  <c r="U471"/>
  <c r="V471"/>
  <c r="W471"/>
  <c r="AA471" i="8" s="1"/>
  <c r="X471" i="4"/>
  <c r="Y471"/>
  <c r="Z471"/>
  <c r="AA471"/>
  <c r="AB471"/>
  <c r="AC471"/>
  <c r="AD471"/>
  <c r="AE471"/>
  <c r="B472"/>
  <c r="C472"/>
  <c r="D472"/>
  <c r="E472"/>
  <c r="F472"/>
  <c r="G472"/>
  <c r="H472"/>
  <c r="I472"/>
  <c r="J472"/>
  <c r="K472"/>
  <c r="L472"/>
  <c r="N472"/>
  <c r="O472"/>
  <c r="P472"/>
  <c r="Q472"/>
  <c r="R472"/>
  <c r="S472"/>
  <c r="T472"/>
  <c r="U472"/>
  <c r="V472"/>
  <c r="W472"/>
  <c r="X472"/>
  <c r="Y472"/>
  <c r="Z472"/>
  <c r="AA472"/>
  <c r="AB472"/>
  <c r="AC472"/>
  <c r="AD472"/>
  <c r="AE472"/>
  <c r="B473"/>
  <c r="C473"/>
  <c r="D473"/>
  <c r="E473"/>
  <c r="F473"/>
  <c r="G473"/>
  <c r="H473"/>
  <c r="I473"/>
  <c r="J473"/>
  <c r="K473"/>
  <c r="L473"/>
  <c r="N473"/>
  <c r="O473"/>
  <c r="P473"/>
  <c r="Q473"/>
  <c r="R473"/>
  <c r="S473"/>
  <c r="T473"/>
  <c r="U473"/>
  <c r="V473"/>
  <c r="W473"/>
  <c r="X473"/>
  <c r="Y473"/>
  <c r="Z473"/>
  <c r="AA473"/>
  <c r="AB473"/>
  <c r="AC473"/>
  <c r="AD473"/>
  <c r="AE473"/>
  <c r="B474"/>
  <c r="C474"/>
  <c r="D474"/>
  <c r="E474"/>
  <c r="F474"/>
  <c r="G474"/>
  <c r="H474"/>
  <c r="I474"/>
  <c r="J474"/>
  <c r="K474"/>
  <c r="L474"/>
  <c r="N474"/>
  <c r="O474"/>
  <c r="P474"/>
  <c r="Q474"/>
  <c r="R474"/>
  <c r="S474"/>
  <c r="T474"/>
  <c r="U474"/>
  <c r="V474"/>
  <c r="W474"/>
  <c r="X474"/>
  <c r="Y474"/>
  <c r="Z474"/>
  <c r="AA474"/>
  <c r="AB474"/>
  <c r="AC474"/>
  <c r="AD474"/>
  <c r="AE474"/>
  <c r="B475"/>
  <c r="Y475" i="8" s="1"/>
  <c r="C475" i="4"/>
  <c r="D475"/>
  <c r="E475"/>
  <c r="F475"/>
  <c r="G475"/>
  <c r="H475"/>
  <c r="I475"/>
  <c r="J475"/>
  <c r="K475"/>
  <c r="L475"/>
  <c r="N475"/>
  <c r="O475"/>
  <c r="P475"/>
  <c r="Q475"/>
  <c r="R475"/>
  <c r="S475"/>
  <c r="T475"/>
  <c r="U475"/>
  <c r="V475"/>
  <c r="W475"/>
  <c r="AA475" i="8" s="1"/>
  <c r="X475" i="4"/>
  <c r="Y475"/>
  <c r="Z475"/>
  <c r="AA475"/>
  <c r="AB475"/>
  <c r="AC475"/>
  <c r="AD475"/>
  <c r="AE475"/>
  <c r="B476"/>
  <c r="C476"/>
  <c r="D476"/>
  <c r="E476"/>
  <c r="F476"/>
  <c r="G476"/>
  <c r="H476"/>
  <c r="I476"/>
  <c r="J476"/>
  <c r="K476"/>
  <c r="L476"/>
  <c r="N476"/>
  <c r="O476"/>
  <c r="P476"/>
  <c r="Q476"/>
  <c r="R476"/>
  <c r="S476"/>
  <c r="T476"/>
  <c r="U476"/>
  <c r="V476"/>
  <c r="W476"/>
  <c r="X476"/>
  <c r="Y476"/>
  <c r="Z476"/>
  <c r="AA476"/>
  <c r="AB476"/>
  <c r="AC476"/>
  <c r="AD476"/>
  <c r="AE476"/>
  <c r="B477"/>
  <c r="C477"/>
  <c r="D477"/>
  <c r="E477"/>
  <c r="F477"/>
  <c r="G477"/>
  <c r="H477"/>
  <c r="I477"/>
  <c r="J477"/>
  <c r="K477"/>
  <c r="L477"/>
  <c r="N477"/>
  <c r="O477"/>
  <c r="P477"/>
  <c r="Q477"/>
  <c r="R477"/>
  <c r="S477"/>
  <c r="T477"/>
  <c r="U477"/>
  <c r="V477"/>
  <c r="W477"/>
  <c r="X477"/>
  <c r="Y477"/>
  <c r="Z477"/>
  <c r="AA477"/>
  <c r="AB477"/>
  <c r="AC477"/>
  <c r="AD477"/>
  <c r="AE477"/>
  <c r="B478"/>
  <c r="C478"/>
  <c r="D478"/>
  <c r="E478"/>
  <c r="F478"/>
  <c r="G478"/>
  <c r="H478"/>
  <c r="I478"/>
  <c r="J478"/>
  <c r="K478"/>
  <c r="L478"/>
  <c r="N478"/>
  <c r="O478"/>
  <c r="P478"/>
  <c r="Q478"/>
  <c r="R478"/>
  <c r="S478"/>
  <c r="T478"/>
  <c r="U478"/>
  <c r="V478"/>
  <c r="W478"/>
  <c r="X478"/>
  <c r="Y478"/>
  <c r="Z478"/>
  <c r="AA478"/>
  <c r="AB478"/>
  <c r="AC478"/>
  <c r="AD478"/>
  <c r="AE478"/>
  <c r="B479"/>
  <c r="Y479" i="8" s="1"/>
  <c r="C479" i="4"/>
  <c r="D479"/>
  <c r="E479"/>
  <c r="F479"/>
  <c r="G479"/>
  <c r="H479"/>
  <c r="I479"/>
  <c r="J479"/>
  <c r="K479"/>
  <c r="L479"/>
  <c r="N479"/>
  <c r="O479"/>
  <c r="P479"/>
  <c r="Q479"/>
  <c r="R479"/>
  <c r="S479"/>
  <c r="T479"/>
  <c r="U479"/>
  <c r="V479"/>
  <c r="W479"/>
  <c r="AA479" i="8" s="1"/>
  <c r="X479" i="4"/>
  <c r="Y479"/>
  <c r="Z479"/>
  <c r="AA479"/>
  <c r="AB479"/>
  <c r="AC479"/>
  <c r="AD479"/>
  <c r="AE479"/>
  <c r="B480"/>
  <c r="C480"/>
  <c r="D480"/>
  <c r="E480"/>
  <c r="F480"/>
  <c r="G480"/>
  <c r="H480"/>
  <c r="I480"/>
  <c r="J480"/>
  <c r="K480"/>
  <c r="L480"/>
  <c r="N480"/>
  <c r="O480"/>
  <c r="P480"/>
  <c r="Q480"/>
  <c r="R480"/>
  <c r="S480"/>
  <c r="T480"/>
  <c r="U480"/>
  <c r="V480"/>
  <c r="W480"/>
  <c r="X480"/>
  <c r="Y480"/>
  <c r="Z480"/>
  <c r="AA480"/>
  <c r="AB480"/>
  <c r="AC480"/>
  <c r="AD480"/>
  <c r="AE480"/>
  <c r="B481"/>
  <c r="C481"/>
  <c r="D481"/>
  <c r="E481"/>
  <c r="F481"/>
  <c r="G481"/>
  <c r="H481"/>
  <c r="I481"/>
  <c r="J481"/>
  <c r="K481"/>
  <c r="L481"/>
  <c r="N481"/>
  <c r="O481"/>
  <c r="P481"/>
  <c r="Q481"/>
  <c r="R481"/>
  <c r="S481"/>
  <c r="T481"/>
  <c r="U481"/>
  <c r="V481"/>
  <c r="W481"/>
  <c r="X481"/>
  <c r="Y481"/>
  <c r="Z481"/>
  <c r="AA481"/>
  <c r="AB481"/>
  <c r="AC481"/>
  <c r="AD481"/>
  <c r="AE481"/>
  <c r="B482"/>
  <c r="C482"/>
  <c r="D482"/>
  <c r="E482"/>
  <c r="F482"/>
  <c r="G482"/>
  <c r="H482"/>
  <c r="I482"/>
  <c r="J482"/>
  <c r="K482"/>
  <c r="L482"/>
  <c r="N482"/>
  <c r="O482"/>
  <c r="P482"/>
  <c r="Q482"/>
  <c r="R482"/>
  <c r="S482"/>
  <c r="T482"/>
  <c r="U482"/>
  <c r="V482"/>
  <c r="W482"/>
  <c r="X482"/>
  <c r="Y482"/>
  <c r="Z482"/>
  <c r="AA482"/>
  <c r="AB482"/>
  <c r="AC482"/>
  <c r="AD482"/>
  <c r="AE482"/>
  <c r="B483"/>
  <c r="Y483" i="8" s="1"/>
  <c r="C483" i="4"/>
  <c r="D483"/>
  <c r="E483"/>
  <c r="F483"/>
  <c r="G483"/>
  <c r="H483"/>
  <c r="I483"/>
  <c r="J483"/>
  <c r="K483"/>
  <c r="L483"/>
  <c r="N483"/>
  <c r="O483"/>
  <c r="P483"/>
  <c r="Q483"/>
  <c r="R483"/>
  <c r="S483"/>
  <c r="T483"/>
  <c r="U483"/>
  <c r="V483"/>
  <c r="W483"/>
  <c r="AA483" i="8" s="1"/>
  <c r="X483" i="4"/>
  <c r="Y483"/>
  <c r="Z483"/>
  <c r="AA483"/>
  <c r="AB483"/>
  <c r="AC483"/>
  <c r="AD483"/>
  <c r="AE483"/>
  <c r="B484"/>
  <c r="C484"/>
  <c r="D484"/>
  <c r="E484"/>
  <c r="F484"/>
  <c r="G484"/>
  <c r="H484"/>
  <c r="I484"/>
  <c r="J484"/>
  <c r="K484"/>
  <c r="L484"/>
  <c r="N484"/>
  <c r="O484"/>
  <c r="P484"/>
  <c r="Q484"/>
  <c r="R484"/>
  <c r="S484"/>
  <c r="T484"/>
  <c r="U484"/>
  <c r="V484"/>
  <c r="W484"/>
  <c r="X484"/>
  <c r="Y484"/>
  <c r="Z484"/>
  <c r="AA484"/>
  <c r="AB484"/>
  <c r="AC484"/>
  <c r="AD484"/>
  <c r="AE484"/>
  <c r="B485"/>
  <c r="C485"/>
  <c r="D485"/>
  <c r="E485"/>
  <c r="F485"/>
  <c r="G485"/>
  <c r="H485"/>
  <c r="I485"/>
  <c r="J485"/>
  <c r="K485"/>
  <c r="L485"/>
  <c r="N485"/>
  <c r="O485"/>
  <c r="P485"/>
  <c r="Q485"/>
  <c r="R485"/>
  <c r="S485"/>
  <c r="T485"/>
  <c r="U485"/>
  <c r="V485"/>
  <c r="W485"/>
  <c r="X485"/>
  <c r="Y485"/>
  <c r="Z485"/>
  <c r="AA485"/>
  <c r="AB485"/>
  <c r="AC485"/>
  <c r="AD485"/>
  <c r="AE485"/>
  <c r="B486"/>
  <c r="C486"/>
  <c r="D486"/>
  <c r="E486"/>
  <c r="F486"/>
  <c r="G486"/>
  <c r="H486"/>
  <c r="I486"/>
  <c r="J486"/>
  <c r="K486"/>
  <c r="L486"/>
  <c r="N486"/>
  <c r="O486"/>
  <c r="P486"/>
  <c r="Q486"/>
  <c r="R486"/>
  <c r="S486"/>
  <c r="T486"/>
  <c r="U486"/>
  <c r="V486"/>
  <c r="W486"/>
  <c r="X486"/>
  <c r="Y486"/>
  <c r="Z486"/>
  <c r="AA486"/>
  <c r="AB486"/>
  <c r="AC486"/>
  <c r="AD486"/>
  <c r="AE486"/>
  <c r="B487"/>
  <c r="Y487" i="8" s="1"/>
  <c r="C487" i="4"/>
  <c r="D487"/>
  <c r="E487"/>
  <c r="F487"/>
  <c r="G487"/>
  <c r="H487"/>
  <c r="I487"/>
  <c r="J487"/>
  <c r="K487"/>
  <c r="L487"/>
  <c r="N487"/>
  <c r="O487"/>
  <c r="P487"/>
  <c r="Q487"/>
  <c r="R487"/>
  <c r="S487"/>
  <c r="T487"/>
  <c r="U487"/>
  <c r="V487"/>
  <c r="W487"/>
  <c r="AA487" i="8" s="1"/>
  <c r="X487" i="4"/>
  <c r="Y487"/>
  <c r="Z487"/>
  <c r="AA487"/>
  <c r="AB487"/>
  <c r="AC487"/>
  <c r="AD487"/>
  <c r="AE487"/>
  <c r="B488"/>
  <c r="C488"/>
  <c r="D488"/>
  <c r="E488"/>
  <c r="F488"/>
  <c r="G488"/>
  <c r="H488"/>
  <c r="I488"/>
  <c r="J488"/>
  <c r="K488"/>
  <c r="L488"/>
  <c r="N488"/>
  <c r="O488"/>
  <c r="P488"/>
  <c r="Q488"/>
  <c r="R488"/>
  <c r="S488"/>
  <c r="T488"/>
  <c r="U488"/>
  <c r="V488"/>
  <c r="W488"/>
  <c r="X488"/>
  <c r="Y488"/>
  <c r="Z488"/>
  <c r="AA488"/>
  <c r="AB488"/>
  <c r="AC488"/>
  <c r="AD488"/>
  <c r="AE488"/>
  <c r="B489"/>
  <c r="C489"/>
  <c r="D489"/>
  <c r="E489"/>
  <c r="F489"/>
  <c r="G489"/>
  <c r="H489"/>
  <c r="I489"/>
  <c r="J489"/>
  <c r="K489"/>
  <c r="L489"/>
  <c r="N489"/>
  <c r="O489"/>
  <c r="P489"/>
  <c r="Q489"/>
  <c r="R489"/>
  <c r="S489"/>
  <c r="T489"/>
  <c r="U489"/>
  <c r="V489"/>
  <c r="W489"/>
  <c r="X489"/>
  <c r="Y489"/>
  <c r="Z489"/>
  <c r="AA489"/>
  <c r="AB489"/>
  <c r="AC489"/>
  <c r="AD489"/>
  <c r="AE489"/>
  <c r="B490"/>
  <c r="C490"/>
  <c r="D490"/>
  <c r="E490"/>
  <c r="F490"/>
  <c r="G490"/>
  <c r="H490"/>
  <c r="I490"/>
  <c r="J490"/>
  <c r="K490"/>
  <c r="L490"/>
  <c r="N490"/>
  <c r="O490"/>
  <c r="P490"/>
  <c r="Q490"/>
  <c r="R490"/>
  <c r="S490"/>
  <c r="T490"/>
  <c r="U490"/>
  <c r="V490"/>
  <c r="W490"/>
  <c r="X490"/>
  <c r="Y490"/>
  <c r="Z490"/>
  <c r="AA490"/>
  <c r="AB490"/>
  <c r="AC490"/>
  <c r="AD490"/>
  <c r="AE490"/>
  <c r="B491"/>
  <c r="Y491" i="8" s="1"/>
  <c r="C491" i="4"/>
  <c r="D491"/>
  <c r="E491"/>
  <c r="F491"/>
  <c r="G491"/>
  <c r="H491"/>
  <c r="I491"/>
  <c r="J491"/>
  <c r="K491"/>
  <c r="L491"/>
  <c r="N491"/>
  <c r="O491"/>
  <c r="P491"/>
  <c r="Q491"/>
  <c r="R491"/>
  <c r="S491"/>
  <c r="T491"/>
  <c r="U491"/>
  <c r="V491"/>
  <c r="W491"/>
  <c r="AA491" i="8" s="1"/>
  <c r="X491" i="4"/>
  <c r="Y491"/>
  <c r="Z491"/>
  <c r="AA491"/>
  <c r="AB491"/>
  <c r="AC491"/>
  <c r="AD491"/>
  <c r="AE491"/>
  <c r="B492"/>
  <c r="C492"/>
  <c r="D492"/>
  <c r="E492"/>
  <c r="F492"/>
  <c r="G492"/>
  <c r="H492"/>
  <c r="I492"/>
  <c r="J492"/>
  <c r="K492"/>
  <c r="L492"/>
  <c r="N492"/>
  <c r="O492"/>
  <c r="P492"/>
  <c r="Q492"/>
  <c r="R492"/>
  <c r="S492"/>
  <c r="T492"/>
  <c r="U492"/>
  <c r="V492"/>
  <c r="W492"/>
  <c r="X492"/>
  <c r="Y492"/>
  <c r="Z492"/>
  <c r="AA492"/>
  <c r="AB492"/>
  <c r="AC492"/>
  <c r="AD492"/>
  <c r="AE492"/>
  <c r="B493"/>
  <c r="C493"/>
  <c r="D493"/>
  <c r="E493"/>
  <c r="F493"/>
  <c r="G493"/>
  <c r="H493"/>
  <c r="I493"/>
  <c r="J493"/>
  <c r="K493"/>
  <c r="L493"/>
  <c r="N493"/>
  <c r="O493"/>
  <c r="P493"/>
  <c r="Q493"/>
  <c r="R493"/>
  <c r="S493"/>
  <c r="T493"/>
  <c r="U493"/>
  <c r="V493"/>
  <c r="W493"/>
  <c r="X493"/>
  <c r="Y493"/>
  <c r="Z493"/>
  <c r="AA493"/>
  <c r="AB493"/>
  <c r="AC493"/>
  <c r="AD493"/>
  <c r="AE493"/>
  <c r="B494"/>
  <c r="C494"/>
  <c r="D494"/>
  <c r="E494"/>
  <c r="F494"/>
  <c r="G494"/>
  <c r="H494"/>
  <c r="I494"/>
  <c r="J494"/>
  <c r="K494"/>
  <c r="L494"/>
  <c r="N494"/>
  <c r="O494"/>
  <c r="P494"/>
  <c r="Q494"/>
  <c r="R494"/>
  <c r="S494"/>
  <c r="T494"/>
  <c r="U494"/>
  <c r="V494"/>
  <c r="W494"/>
  <c r="X494"/>
  <c r="Y494"/>
  <c r="Z494"/>
  <c r="AA494"/>
  <c r="AB494"/>
  <c r="AC494"/>
  <c r="AD494"/>
  <c r="AE494"/>
  <c r="B495"/>
  <c r="Y495" i="8" s="1"/>
  <c r="C495" i="4"/>
  <c r="D495"/>
  <c r="E495"/>
  <c r="F495"/>
  <c r="G495"/>
  <c r="H495"/>
  <c r="I495"/>
  <c r="J495"/>
  <c r="K495"/>
  <c r="L495"/>
  <c r="N495"/>
  <c r="O495"/>
  <c r="P495"/>
  <c r="Q495"/>
  <c r="R495"/>
  <c r="S495"/>
  <c r="T495"/>
  <c r="U495"/>
  <c r="V495"/>
  <c r="W495"/>
  <c r="AA495" i="8" s="1"/>
  <c r="X495" i="4"/>
  <c r="Y495"/>
  <c r="Z495"/>
  <c r="AA495"/>
  <c r="AB495"/>
  <c r="AC495"/>
  <c r="AD495"/>
  <c r="AE495"/>
  <c r="B496"/>
  <c r="C496"/>
  <c r="D496"/>
  <c r="E496"/>
  <c r="F496"/>
  <c r="G496"/>
  <c r="H496"/>
  <c r="I496"/>
  <c r="J496"/>
  <c r="K496"/>
  <c r="L496"/>
  <c r="N496"/>
  <c r="O496"/>
  <c r="P496"/>
  <c r="Q496"/>
  <c r="R496"/>
  <c r="S496"/>
  <c r="T496"/>
  <c r="U496"/>
  <c r="V496"/>
  <c r="W496"/>
  <c r="X496"/>
  <c r="Y496"/>
  <c r="Z496"/>
  <c r="AA496"/>
  <c r="AB496"/>
  <c r="AC496"/>
  <c r="AD496"/>
  <c r="AE496"/>
  <c r="B497"/>
  <c r="C497"/>
  <c r="D497"/>
  <c r="E497"/>
  <c r="F497"/>
  <c r="G497"/>
  <c r="H497"/>
  <c r="I497"/>
  <c r="J497"/>
  <c r="K497"/>
  <c r="L497"/>
  <c r="N497"/>
  <c r="O497"/>
  <c r="P497"/>
  <c r="Q497"/>
  <c r="R497"/>
  <c r="S497"/>
  <c r="T497"/>
  <c r="U497"/>
  <c r="V497"/>
  <c r="W497"/>
  <c r="X497"/>
  <c r="Y497"/>
  <c r="Z497"/>
  <c r="AA497"/>
  <c r="AB497"/>
  <c r="AC497"/>
  <c r="AD497"/>
  <c r="AE497"/>
  <c r="B498"/>
  <c r="C498"/>
  <c r="D498"/>
  <c r="E498"/>
  <c r="F498"/>
  <c r="G498"/>
  <c r="H498"/>
  <c r="I498"/>
  <c r="J498"/>
  <c r="K498"/>
  <c r="L498"/>
  <c r="N498"/>
  <c r="O498"/>
  <c r="P498"/>
  <c r="Q498"/>
  <c r="R498"/>
  <c r="S498"/>
  <c r="T498"/>
  <c r="U498"/>
  <c r="V498"/>
  <c r="W498"/>
  <c r="X498"/>
  <c r="Y498"/>
  <c r="Z498"/>
  <c r="AA498"/>
  <c r="AB498"/>
  <c r="AC498"/>
  <c r="AD498"/>
  <c r="AE498"/>
  <c r="B499"/>
  <c r="Y499" i="8" s="1"/>
  <c r="C499" i="4"/>
  <c r="D499"/>
  <c r="E499"/>
  <c r="F499"/>
  <c r="G499"/>
  <c r="H499"/>
  <c r="I499"/>
  <c r="J499"/>
  <c r="K499"/>
  <c r="L499"/>
  <c r="N499"/>
  <c r="O499"/>
  <c r="P499"/>
  <c r="Q499"/>
  <c r="R499"/>
  <c r="S499"/>
  <c r="T499"/>
  <c r="U499"/>
  <c r="V499"/>
  <c r="W499"/>
  <c r="AA499" i="8" s="1"/>
  <c r="X499" i="4"/>
  <c r="Y499"/>
  <c r="Z499"/>
  <c r="AA499"/>
  <c r="AB499"/>
  <c r="AC499"/>
  <c r="AD499"/>
  <c r="AE499"/>
  <c r="B500"/>
  <c r="C500"/>
  <c r="D500"/>
  <c r="E500"/>
  <c r="F500"/>
  <c r="G500"/>
  <c r="H500"/>
  <c r="I500"/>
  <c r="J500"/>
  <c r="K500"/>
  <c r="L500"/>
  <c r="N500"/>
  <c r="O500"/>
  <c r="P500"/>
  <c r="Q500"/>
  <c r="R500"/>
  <c r="S500"/>
  <c r="T500"/>
  <c r="U500"/>
  <c r="V500"/>
  <c r="W500"/>
  <c r="X500"/>
  <c r="Y500"/>
  <c r="Z500"/>
  <c r="AA500"/>
  <c r="AB500"/>
  <c r="AC500"/>
  <c r="AD500"/>
  <c r="AE500"/>
  <c r="B501"/>
  <c r="C501"/>
  <c r="D501"/>
  <c r="E501"/>
  <c r="F501"/>
  <c r="G501"/>
  <c r="H501"/>
  <c r="I501"/>
  <c r="J501"/>
  <c r="K501"/>
  <c r="L501"/>
  <c r="N501"/>
  <c r="O501"/>
  <c r="P501"/>
  <c r="Q501"/>
  <c r="R501"/>
  <c r="S501"/>
  <c r="T501"/>
  <c r="U501"/>
  <c r="V501"/>
  <c r="W501"/>
  <c r="X501"/>
  <c r="Y501"/>
  <c r="Z501"/>
  <c r="AA501"/>
  <c r="AB501"/>
  <c r="AC501"/>
  <c r="AD501"/>
  <c r="AE501"/>
  <c r="B502"/>
  <c r="C502"/>
  <c r="D502"/>
  <c r="E502"/>
  <c r="F502"/>
  <c r="A502" s="1"/>
  <c r="G502"/>
  <c r="H502"/>
  <c r="I502"/>
  <c r="J502"/>
  <c r="K502"/>
  <c r="L502"/>
  <c r="N502"/>
  <c r="O502"/>
  <c r="P502"/>
  <c r="Q502"/>
  <c r="R502"/>
  <c r="S502"/>
  <c r="T502"/>
  <c r="U502"/>
  <c r="V502"/>
  <c r="W502"/>
  <c r="X502"/>
  <c r="Y502"/>
  <c r="Z502"/>
  <c r="AA502"/>
  <c r="AB502"/>
  <c r="AC502"/>
  <c r="AD502"/>
  <c r="AE502"/>
  <c r="B503"/>
  <c r="C503"/>
  <c r="D503"/>
  <c r="E503"/>
  <c r="F503"/>
  <c r="A503" s="1"/>
  <c r="G503"/>
  <c r="H503"/>
  <c r="I503"/>
  <c r="J503"/>
  <c r="K503"/>
  <c r="L503"/>
  <c r="N503"/>
  <c r="O503"/>
  <c r="P503"/>
  <c r="Q503"/>
  <c r="R503"/>
  <c r="S503"/>
  <c r="T503"/>
  <c r="U503"/>
  <c r="V503"/>
  <c r="W503"/>
  <c r="X503"/>
  <c r="Y503"/>
  <c r="Z503"/>
  <c r="AA503"/>
  <c r="AB503"/>
  <c r="AC503"/>
  <c r="AD503"/>
  <c r="AE503"/>
  <c r="B504"/>
  <c r="C504"/>
  <c r="D504"/>
  <c r="E504"/>
  <c r="F504"/>
  <c r="A504" s="1"/>
  <c r="G504"/>
  <c r="H504"/>
  <c r="I504"/>
  <c r="J504"/>
  <c r="K504"/>
  <c r="L504"/>
  <c r="N504"/>
  <c r="O504"/>
  <c r="P504"/>
  <c r="Q504"/>
  <c r="R504"/>
  <c r="S504"/>
  <c r="T504"/>
  <c r="U504"/>
  <c r="V504"/>
  <c r="W504"/>
  <c r="X504"/>
  <c r="Y504"/>
  <c r="Z504"/>
  <c r="AA504"/>
  <c r="AB504"/>
  <c r="AC504"/>
  <c r="AD504"/>
  <c r="AE504"/>
  <c r="B505"/>
  <c r="C505"/>
  <c r="D505"/>
  <c r="E505"/>
  <c r="F505"/>
  <c r="A505" s="1"/>
  <c r="G505"/>
  <c r="H505"/>
  <c r="I505"/>
  <c r="J505"/>
  <c r="K505"/>
  <c r="L505"/>
  <c r="N505"/>
  <c r="O505"/>
  <c r="P505"/>
  <c r="Q505"/>
  <c r="R505"/>
  <c r="S505"/>
  <c r="T505"/>
  <c r="U505"/>
  <c r="V505"/>
  <c r="W505"/>
  <c r="X505"/>
  <c r="Y505"/>
  <c r="Z505"/>
  <c r="AA505"/>
  <c r="AB505"/>
  <c r="AC505"/>
  <c r="AD505"/>
  <c r="AE505"/>
  <c r="B506"/>
  <c r="C506"/>
  <c r="D506"/>
  <c r="E506"/>
  <c r="F506"/>
  <c r="A506" s="1"/>
  <c r="G506"/>
  <c r="H506"/>
  <c r="I506"/>
  <c r="J506"/>
  <c r="K506"/>
  <c r="L506"/>
  <c r="N506"/>
  <c r="O506"/>
  <c r="P506"/>
  <c r="Q506"/>
  <c r="R506"/>
  <c r="S506"/>
  <c r="T506"/>
  <c r="U506"/>
  <c r="V506"/>
  <c r="W506"/>
  <c r="X506"/>
  <c r="Y506"/>
  <c r="Z506"/>
  <c r="AA506"/>
  <c r="AB506"/>
  <c r="AC506"/>
  <c r="AD506"/>
  <c r="AE506"/>
  <c r="B507"/>
  <c r="C507"/>
  <c r="D507"/>
  <c r="E507"/>
  <c r="F507"/>
  <c r="A507" s="1"/>
  <c r="G507"/>
  <c r="H507"/>
  <c r="I507"/>
  <c r="J507"/>
  <c r="K507"/>
  <c r="L507"/>
  <c r="N507"/>
  <c r="O507"/>
  <c r="P507"/>
  <c r="Q507"/>
  <c r="R507"/>
  <c r="S507"/>
  <c r="T507"/>
  <c r="U507"/>
  <c r="V507"/>
  <c r="W507"/>
  <c r="X507"/>
  <c r="Y507"/>
  <c r="Z507"/>
  <c r="AA507"/>
  <c r="AB507"/>
  <c r="AC507"/>
  <c r="AD507"/>
  <c r="AE507"/>
  <c r="B508"/>
  <c r="C508"/>
  <c r="D508"/>
  <c r="E508"/>
  <c r="F508"/>
  <c r="A508" s="1"/>
  <c r="G508"/>
  <c r="H508"/>
  <c r="I508"/>
  <c r="J508"/>
  <c r="K508"/>
  <c r="L508"/>
  <c r="N508"/>
  <c r="O508"/>
  <c r="P508"/>
  <c r="Q508"/>
  <c r="R508"/>
  <c r="S508"/>
  <c r="T508"/>
  <c r="U508"/>
  <c r="V508"/>
  <c r="W508"/>
  <c r="X508"/>
  <c r="Y508"/>
  <c r="Z508"/>
  <c r="AA508"/>
  <c r="AB508"/>
  <c r="AC508"/>
  <c r="AD508"/>
  <c r="AE508"/>
  <c r="B509"/>
  <c r="C509"/>
  <c r="D509"/>
  <c r="E509"/>
  <c r="F509"/>
  <c r="A509" s="1"/>
  <c r="G509"/>
  <c r="H509"/>
  <c r="I509"/>
  <c r="J509"/>
  <c r="K509"/>
  <c r="L509"/>
  <c r="N509"/>
  <c r="O509"/>
  <c r="P509"/>
  <c r="Q509"/>
  <c r="R509"/>
  <c r="S509"/>
  <c r="T509"/>
  <c r="U509"/>
  <c r="V509"/>
  <c r="W509"/>
  <c r="X509"/>
  <c r="Y509"/>
  <c r="Z509"/>
  <c r="AA509"/>
  <c r="AB509"/>
  <c r="AC509"/>
  <c r="AD509"/>
  <c r="AE509"/>
  <c r="B510"/>
  <c r="C510"/>
  <c r="D510"/>
  <c r="E510"/>
  <c r="F510"/>
  <c r="A510" s="1"/>
  <c r="G510"/>
  <c r="H510"/>
  <c r="I510"/>
  <c r="J510"/>
  <c r="K510"/>
  <c r="L510"/>
  <c r="N510"/>
  <c r="O510"/>
  <c r="P510"/>
  <c r="Q510"/>
  <c r="R510"/>
  <c r="S510"/>
  <c r="T510"/>
  <c r="U510"/>
  <c r="V510"/>
  <c r="W510"/>
  <c r="X510"/>
  <c r="Y510"/>
  <c r="Z510"/>
  <c r="AA510"/>
  <c r="AB510"/>
  <c r="AC510"/>
  <c r="AD510"/>
  <c r="AE510"/>
  <c r="B511"/>
  <c r="C511"/>
  <c r="D511"/>
  <c r="E511"/>
  <c r="F511"/>
  <c r="A511" s="1"/>
  <c r="G511"/>
  <c r="H511"/>
  <c r="I511"/>
  <c r="J511"/>
  <c r="K511"/>
  <c r="L511"/>
  <c r="N511"/>
  <c r="O511"/>
  <c r="P511"/>
  <c r="Q511"/>
  <c r="R511"/>
  <c r="S511"/>
  <c r="T511"/>
  <c r="U511"/>
  <c r="V511"/>
  <c r="W511"/>
  <c r="X511"/>
  <c r="Y511"/>
  <c r="Z511"/>
  <c r="AA511"/>
  <c r="AB511"/>
  <c r="AC511"/>
  <c r="AD511"/>
  <c r="AE511"/>
  <c r="B512"/>
  <c r="C512"/>
  <c r="D512"/>
  <c r="E512"/>
  <c r="F512"/>
  <c r="A512" s="1"/>
  <c r="G512"/>
  <c r="H512"/>
  <c r="I512"/>
  <c r="J512"/>
  <c r="K512"/>
  <c r="L512"/>
  <c r="N512"/>
  <c r="O512"/>
  <c r="P512"/>
  <c r="Q512"/>
  <c r="R512"/>
  <c r="S512"/>
  <c r="T512"/>
  <c r="U512"/>
  <c r="V512"/>
  <c r="W512"/>
  <c r="X512"/>
  <c r="Y512"/>
  <c r="Z512"/>
  <c r="AA512"/>
  <c r="AB512"/>
  <c r="AC512"/>
  <c r="AD512"/>
  <c r="AE512"/>
  <c r="B513"/>
  <c r="C513"/>
  <c r="D513"/>
  <c r="E513"/>
  <c r="F513"/>
  <c r="A513" s="1"/>
  <c r="G513"/>
  <c r="H513"/>
  <c r="I513"/>
  <c r="J513"/>
  <c r="K513"/>
  <c r="L513"/>
  <c r="N513"/>
  <c r="O513"/>
  <c r="P513"/>
  <c r="Q513"/>
  <c r="R513"/>
  <c r="S513"/>
  <c r="T513"/>
  <c r="U513"/>
  <c r="V513"/>
  <c r="W513"/>
  <c r="X513"/>
  <c r="Y513"/>
  <c r="Z513"/>
  <c r="AA513"/>
  <c r="AB513"/>
  <c r="AC513"/>
  <c r="AD513"/>
  <c r="AE513"/>
  <c r="B514"/>
  <c r="C514"/>
  <c r="D514"/>
  <c r="E514"/>
  <c r="F514"/>
  <c r="A514" s="1"/>
  <c r="G514"/>
  <c r="H514"/>
  <c r="I514"/>
  <c r="J514"/>
  <c r="K514"/>
  <c r="L514"/>
  <c r="N514"/>
  <c r="O514"/>
  <c r="P514"/>
  <c r="Q514"/>
  <c r="R514"/>
  <c r="S514"/>
  <c r="T514"/>
  <c r="U514"/>
  <c r="V514"/>
  <c r="W514"/>
  <c r="X514"/>
  <c r="Y514"/>
  <c r="Z514"/>
  <c r="AA514"/>
  <c r="AB514"/>
  <c r="AC514"/>
  <c r="AD514"/>
  <c r="AE514"/>
  <c r="B515"/>
  <c r="C515"/>
  <c r="D515"/>
  <c r="E515"/>
  <c r="F515"/>
  <c r="A515" s="1"/>
  <c r="G515"/>
  <c r="H515"/>
  <c r="I515"/>
  <c r="J515"/>
  <c r="K515"/>
  <c r="L515"/>
  <c r="N515"/>
  <c r="O515"/>
  <c r="P515"/>
  <c r="Q515"/>
  <c r="R515"/>
  <c r="S515"/>
  <c r="T515"/>
  <c r="U515"/>
  <c r="V515"/>
  <c r="W515"/>
  <c r="X515"/>
  <c r="Y515"/>
  <c r="Z515"/>
  <c r="AA515"/>
  <c r="AB515"/>
  <c r="AC515"/>
  <c r="AD515"/>
  <c r="AE515"/>
  <c r="B516"/>
  <c r="C516"/>
  <c r="D516"/>
  <c r="E516"/>
  <c r="F516"/>
  <c r="A516" s="1"/>
  <c r="G516"/>
  <c r="H516"/>
  <c r="I516"/>
  <c r="J516"/>
  <c r="K516"/>
  <c r="L516"/>
  <c r="N516"/>
  <c r="O516"/>
  <c r="P516"/>
  <c r="Q516"/>
  <c r="R516"/>
  <c r="S516"/>
  <c r="T516"/>
  <c r="U516"/>
  <c r="V516"/>
  <c r="W516"/>
  <c r="X516"/>
  <c r="Y516"/>
  <c r="Z516"/>
  <c r="AA516"/>
  <c r="AB516"/>
  <c r="AC516"/>
  <c r="AD516"/>
  <c r="AE516"/>
  <c r="B517"/>
  <c r="C517"/>
  <c r="D517"/>
  <c r="E517"/>
  <c r="F517"/>
  <c r="A517" s="1"/>
  <c r="G517"/>
  <c r="H517"/>
  <c r="I517"/>
  <c r="J517"/>
  <c r="K517"/>
  <c r="L517"/>
  <c r="N517"/>
  <c r="O517"/>
  <c r="P517"/>
  <c r="Q517"/>
  <c r="R517"/>
  <c r="S517"/>
  <c r="T517"/>
  <c r="U517"/>
  <c r="V517"/>
  <c r="W517"/>
  <c r="X517"/>
  <c r="Y517"/>
  <c r="Z517"/>
  <c r="AA517"/>
  <c r="AB517"/>
  <c r="AC517"/>
  <c r="AD517"/>
  <c r="AE517"/>
  <c r="B518"/>
  <c r="C518"/>
  <c r="D518"/>
  <c r="E518"/>
  <c r="F518"/>
  <c r="A518" s="1"/>
  <c r="G518"/>
  <c r="H518"/>
  <c r="I518"/>
  <c r="J518"/>
  <c r="K518"/>
  <c r="L518"/>
  <c r="N518"/>
  <c r="O518"/>
  <c r="P518"/>
  <c r="Q518"/>
  <c r="R518"/>
  <c r="S518"/>
  <c r="T518"/>
  <c r="U518"/>
  <c r="V518"/>
  <c r="W518"/>
  <c r="X518"/>
  <c r="Y518"/>
  <c r="Z518"/>
  <c r="AA518"/>
  <c r="AB518"/>
  <c r="AC518"/>
  <c r="AD518"/>
  <c r="AE518"/>
  <c r="B519"/>
  <c r="C519"/>
  <c r="D519"/>
  <c r="E519"/>
  <c r="F519"/>
  <c r="A519" s="1"/>
  <c r="G519"/>
  <c r="H519"/>
  <c r="I519"/>
  <c r="J519"/>
  <c r="K519"/>
  <c r="L519"/>
  <c r="N519"/>
  <c r="O519"/>
  <c r="P519"/>
  <c r="Q519"/>
  <c r="R519"/>
  <c r="S519"/>
  <c r="T519"/>
  <c r="U519"/>
  <c r="V519"/>
  <c r="W519"/>
  <c r="X519"/>
  <c r="Y519"/>
  <c r="Z519"/>
  <c r="AA519"/>
  <c r="AB519"/>
  <c r="AC519"/>
  <c r="AD519"/>
  <c r="AE519"/>
  <c r="B520"/>
  <c r="C520"/>
  <c r="D520"/>
  <c r="E520"/>
  <c r="F520"/>
  <c r="A520" s="1"/>
  <c r="G520"/>
  <c r="H520"/>
  <c r="I520"/>
  <c r="J520"/>
  <c r="K520"/>
  <c r="L520"/>
  <c r="N520"/>
  <c r="O520"/>
  <c r="P520"/>
  <c r="Q520"/>
  <c r="R520"/>
  <c r="S520"/>
  <c r="T520"/>
  <c r="U520"/>
  <c r="V520"/>
  <c r="W520"/>
  <c r="X520"/>
  <c r="Y520"/>
  <c r="Z520"/>
  <c r="AA520"/>
  <c r="AB520"/>
  <c r="AC520"/>
  <c r="AD520"/>
  <c r="AE520"/>
  <c r="B521"/>
  <c r="C521"/>
  <c r="D521"/>
  <c r="E521"/>
  <c r="F521"/>
  <c r="A521" s="1"/>
  <c r="G521"/>
  <c r="H521"/>
  <c r="I521"/>
  <c r="J521"/>
  <c r="K521"/>
  <c r="L521"/>
  <c r="N521"/>
  <c r="O521"/>
  <c r="P521"/>
  <c r="Q521"/>
  <c r="R521"/>
  <c r="S521"/>
  <c r="T521"/>
  <c r="U521"/>
  <c r="V521"/>
  <c r="W521"/>
  <c r="X521"/>
  <c r="Y521"/>
  <c r="Z521"/>
  <c r="AA521"/>
  <c r="AB521"/>
  <c r="AC521"/>
  <c r="AD521"/>
  <c r="AE521"/>
  <c r="B522"/>
  <c r="C522"/>
  <c r="D522"/>
  <c r="E522"/>
  <c r="F522"/>
  <c r="A522" s="1"/>
  <c r="G522"/>
  <c r="H522"/>
  <c r="I522"/>
  <c r="J522"/>
  <c r="K522"/>
  <c r="L522"/>
  <c r="N522"/>
  <c r="O522"/>
  <c r="P522"/>
  <c r="Q522"/>
  <c r="R522"/>
  <c r="S522"/>
  <c r="T522"/>
  <c r="U522"/>
  <c r="V522"/>
  <c r="W522"/>
  <c r="X522"/>
  <c r="Y522"/>
  <c r="Z522"/>
  <c r="AA522"/>
  <c r="AB522"/>
  <c r="AC522"/>
  <c r="AD522"/>
  <c r="AE522"/>
  <c r="B523"/>
  <c r="C523"/>
  <c r="D523"/>
  <c r="E523"/>
  <c r="F523"/>
  <c r="A523" s="1"/>
  <c r="G523"/>
  <c r="H523"/>
  <c r="I523"/>
  <c r="J523"/>
  <c r="K523"/>
  <c r="L523"/>
  <c r="N523"/>
  <c r="O523"/>
  <c r="P523"/>
  <c r="Q523"/>
  <c r="R523"/>
  <c r="S523"/>
  <c r="T523"/>
  <c r="U523"/>
  <c r="V523"/>
  <c r="W523"/>
  <c r="X523"/>
  <c r="Y523"/>
  <c r="Z523"/>
  <c r="AA523"/>
  <c r="AB523"/>
  <c r="AC523"/>
  <c r="AD523"/>
  <c r="AE523"/>
  <c r="B524"/>
  <c r="C524"/>
  <c r="D524"/>
  <c r="E524"/>
  <c r="F524"/>
  <c r="A524" s="1"/>
  <c r="G524"/>
  <c r="H524"/>
  <c r="I524"/>
  <c r="J524"/>
  <c r="K524"/>
  <c r="L524"/>
  <c r="N524"/>
  <c r="O524"/>
  <c r="P524"/>
  <c r="Q524"/>
  <c r="R524"/>
  <c r="S524"/>
  <c r="T524"/>
  <c r="U524"/>
  <c r="V524"/>
  <c r="W524"/>
  <c r="X524"/>
  <c r="Y524"/>
  <c r="Z524"/>
  <c r="AA524"/>
  <c r="AB524"/>
  <c r="AC524"/>
  <c r="AD524"/>
  <c r="AE524"/>
  <c r="B525"/>
  <c r="C525"/>
  <c r="D525"/>
  <c r="E525"/>
  <c r="F525"/>
  <c r="A525" s="1"/>
  <c r="G525"/>
  <c r="H525"/>
  <c r="I525"/>
  <c r="J525"/>
  <c r="K525"/>
  <c r="L525"/>
  <c r="N525"/>
  <c r="O525"/>
  <c r="P525"/>
  <c r="Q525"/>
  <c r="R525"/>
  <c r="S525"/>
  <c r="T525"/>
  <c r="U525"/>
  <c r="V525"/>
  <c r="W525"/>
  <c r="X525"/>
  <c r="Y525"/>
  <c r="Z525"/>
  <c r="AA525"/>
  <c r="AB525"/>
  <c r="AC525"/>
  <c r="AD525"/>
  <c r="AE525"/>
  <c r="B526"/>
  <c r="C526"/>
  <c r="D526"/>
  <c r="E526"/>
  <c r="F526"/>
  <c r="A526" s="1"/>
  <c r="G526"/>
  <c r="H526"/>
  <c r="I526"/>
  <c r="J526"/>
  <c r="K526"/>
  <c r="L526"/>
  <c r="N526"/>
  <c r="O526"/>
  <c r="P526"/>
  <c r="Q526"/>
  <c r="R526"/>
  <c r="S526"/>
  <c r="T526"/>
  <c r="U526"/>
  <c r="V526"/>
  <c r="W526"/>
  <c r="X526"/>
  <c r="Y526"/>
  <c r="Z526"/>
  <c r="AA526"/>
  <c r="AB526"/>
  <c r="AC526"/>
  <c r="AD526"/>
  <c r="AE526"/>
  <c r="B527"/>
  <c r="C527"/>
  <c r="D527"/>
  <c r="E527"/>
  <c r="F527"/>
  <c r="A527" s="1"/>
  <c r="G527"/>
  <c r="H527"/>
  <c r="I527"/>
  <c r="J527"/>
  <c r="K527"/>
  <c r="L527"/>
  <c r="N527"/>
  <c r="O527"/>
  <c r="P527"/>
  <c r="Q527"/>
  <c r="R527"/>
  <c r="S527"/>
  <c r="T527"/>
  <c r="U527"/>
  <c r="V527"/>
  <c r="W527"/>
  <c r="X527"/>
  <c r="Y527"/>
  <c r="Z527"/>
  <c r="AA527"/>
  <c r="AB527"/>
  <c r="AC527"/>
  <c r="AD527"/>
  <c r="AE527"/>
  <c r="B528"/>
  <c r="C528"/>
  <c r="D528"/>
  <c r="E528"/>
  <c r="F528"/>
  <c r="A528" s="1"/>
  <c r="G528"/>
  <c r="H528"/>
  <c r="I528"/>
  <c r="J528"/>
  <c r="K528"/>
  <c r="L528"/>
  <c r="N528"/>
  <c r="O528"/>
  <c r="P528"/>
  <c r="Q528"/>
  <c r="R528"/>
  <c r="S528"/>
  <c r="T528"/>
  <c r="U528"/>
  <c r="V528"/>
  <c r="W528"/>
  <c r="X528"/>
  <c r="Y528"/>
  <c r="Z528"/>
  <c r="AA528"/>
  <c r="AB528"/>
  <c r="AC528"/>
  <c r="AD528"/>
  <c r="AE528"/>
  <c r="B529"/>
  <c r="C529"/>
  <c r="D529"/>
  <c r="E529"/>
  <c r="F529"/>
  <c r="A529" s="1"/>
  <c r="G529"/>
  <c r="H529"/>
  <c r="I529"/>
  <c r="J529"/>
  <c r="K529"/>
  <c r="L529"/>
  <c r="N529"/>
  <c r="O529"/>
  <c r="P529"/>
  <c r="Q529"/>
  <c r="R529"/>
  <c r="S529"/>
  <c r="T529"/>
  <c r="U529"/>
  <c r="V529"/>
  <c r="W529"/>
  <c r="X529"/>
  <c r="Y529"/>
  <c r="Z529"/>
  <c r="AA529"/>
  <c r="AB529"/>
  <c r="AC529"/>
  <c r="AD529"/>
  <c r="AE529"/>
  <c r="B530"/>
  <c r="C530"/>
  <c r="D530"/>
  <c r="E530"/>
  <c r="F530"/>
  <c r="A530" s="1"/>
  <c r="G530"/>
  <c r="H530"/>
  <c r="I530"/>
  <c r="J530"/>
  <c r="K530"/>
  <c r="L530"/>
  <c r="N530"/>
  <c r="O530"/>
  <c r="P530"/>
  <c r="Q530"/>
  <c r="R530"/>
  <c r="S530"/>
  <c r="T530"/>
  <c r="U530"/>
  <c r="V530"/>
  <c r="W530"/>
  <c r="X530"/>
  <c r="Y530"/>
  <c r="Z530"/>
  <c r="AA530"/>
  <c r="AB530"/>
  <c r="AC530"/>
  <c r="AD530"/>
  <c r="AE530"/>
  <c r="B531"/>
  <c r="C531"/>
  <c r="D531"/>
  <c r="E531"/>
  <c r="F531"/>
  <c r="A531" s="1"/>
  <c r="G531"/>
  <c r="H531"/>
  <c r="I531"/>
  <c r="J531"/>
  <c r="K531"/>
  <c r="L531"/>
  <c r="N531"/>
  <c r="O531"/>
  <c r="P531"/>
  <c r="Q531"/>
  <c r="R531"/>
  <c r="S531"/>
  <c r="T531"/>
  <c r="U531"/>
  <c r="V531"/>
  <c r="W531"/>
  <c r="X531"/>
  <c r="Y531"/>
  <c r="Z531"/>
  <c r="AA531"/>
  <c r="AB531"/>
  <c r="AC531"/>
  <c r="AD531"/>
  <c r="AE531"/>
  <c r="B532"/>
  <c r="C532"/>
  <c r="D532"/>
  <c r="E532"/>
  <c r="F532"/>
  <c r="A532" s="1"/>
  <c r="G532"/>
  <c r="H532"/>
  <c r="I532"/>
  <c r="J532"/>
  <c r="K532"/>
  <c r="L532"/>
  <c r="N532"/>
  <c r="O532"/>
  <c r="P532"/>
  <c r="Q532"/>
  <c r="R532"/>
  <c r="S532"/>
  <c r="T532"/>
  <c r="U532"/>
  <c r="V532"/>
  <c r="W532"/>
  <c r="X532"/>
  <c r="Y532"/>
  <c r="Z532"/>
  <c r="AA532"/>
  <c r="AB532"/>
  <c r="AC532"/>
  <c r="AD532"/>
  <c r="AE532"/>
  <c r="B533"/>
  <c r="C533"/>
  <c r="D533"/>
  <c r="E533"/>
  <c r="F533"/>
  <c r="A533" s="1"/>
  <c r="G533"/>
  <c r="H533"/>
  <c r="I533"/>
  <c r="J533"/>
  <c r="K533"/>
  <c r="L533"/>
  <c r="N533"/>
  <c r="O533"/>
  <c r="P533"/>
  <c r="Q533"/>
  <c r="R533"/>
  <c r="S533"/>
  <c r="T533"/>
  <c r="U533"/>
  <c r="V533"/>
  <c r="W533"/>
  <c r="X533"/>
  <c r="Y533"/>
  <c r="Z533"/>
  <c r="AA533"/>
  <c r="AB533"/>
  <c r="AC533"/>
  <c r="AD533"/>
  <c r="AE533"/>
  <c r="B534"/>
  <c r="C534"/>
  <c r="D534"/>
  <c r="E534"/>
  <c r="F534"/>
  <c r="A534" s="1"/>
  <c r="G534"/>
  <c r="H534"/>
  <c r="I534"/>
  <c r="J534"/>
  <c r="K534"/>
  <c r="L534"/>
  <c r="N534"/>
  <c r="O534"/>
  <c r="P534"/>
  <c r="Q534"/>
  <c r="R534"/>
  <c r="S534"/>
  <c r="T534"/>
  <c r="U534"/>
  <c r="V534"/>
  <c r="W534"/>
  <c r="X534"/>
  <c r="Y534"/>
  <c r="Z534"/>
  <c r="AA534"/>
  <c r="AB534"/>
  <c r="AC534"/>
  <c r="AD534"/>
  <c r="AE534"/>
  <c r="B535"/>
  <c r="C535"/>
  <c r="D535"/>
  <c r="E535"/>
  <c r="F535"/>
  <c r="A535" s="1"/>
  <c r="G535"/>
  <c r="H535"/>
  <c r="I535"/>
  <c r="J535"/>
  <c r="K535"/>
  <c r="L535"/>
  <c r="N535"/>
  <c r="O535"/>
  <c r="P535"/>
  <c r="Q535"/>
  <c r="R535"/>
  <c r="S535"/>
  <c r="T535"/>
  <c r="U535"/>
  <c r="V535"/>
  <c r="W535"/>
  <c r="X535"/>
  <c r="Y535"/>
  <c r="Z535"/>
  <c r="AA535"/>
  <c r="AB535"/>
  <c r="AC535"/>
  <c r="AD535"/>
  <c r="AE535"/>
  <c r="B536"/>
  <c r="C536"/>
  <c r="D536"/>
  <c r="E536"/>
  <c r="F536"/>
  <c r="A536" s="1"/>
  <c r="G536"/>
  <c r="H536"/>
  <c r="I536"/>
  <c r="J536"/>
  <c r="K536"/>
  <c r="L536"/>
  <c r="N536"/>
  <c r="O536"/>
  <c r="P536"/>
  <c r="Q536"/>
  <c r="R536"/>
  <c r="S536"/>
  <c r="T536"/>
  <c r="U536"/>
  <c r="V536"/>
  <c r="W536"/>
  <c r="X536"/>
  <c r="Y536"/>
  <c r="Z536"/>
  <c r="AA536"/>
  <c r="AB536"/>
  <c r="AC536"/>
  <c r="AD536"/>
  <c r="AE536"/>
  <c r="B537"/>
  <c r="C537"/>
  <c r="D537"/>
  <c r="E537"/>
  <c r="F537"/>
  <c r="A537" s="1"/>
  <c r="G537"/>
  <c r="H537"/>
  <c r="I537"/>
  <c r="J537"/>
  <c r="K537"/>
  <c r="L537"/>
  <c r="N537"/>
  <c r="O537"/>
  <c r="P537"/>
  <c r="Q537"/>
  <c r="R537"/>
  <c r="S537"/>
  <c r="T537"/>
  <c r="U537"/>
  <c r="V537"/>
  <c r="W537"/>
  <c r="X537"/>
  <c r="Y537"/>
  <c r="Z537"/>
  <c r="AA537"/>
  <c r="AB537"/>
  <c r="AC537"/>
  <c r="AD537"/>
  <c r="AE537"/>
  <c r="B538"/>
  <c r="C538"/>
  <c r="D538"/>
  <c r="E538"/>
  <c r="F538"/>
  <c r="A538" s="1"/>
  <c r="G538"/>
  <c r="H538"/>
  <c r="I538"/>
  <c r="J538"/>
  <c r="K538"/>
  <c r="L538"/>
  <c r="N538"/>
  <c r="O538"/>
  <c r="P538"/>
  <c r="Q538"/>
  <c r="R538"/>
  <c r="S538"/>
  <c r="T538"/>
  <c r="U538"/>
  <c r="V538"/>
  <c r="W538"/>
  <c r="X538"/>
  <c r="Y538"/>
  <c r="Z538"/>
  <c r="AA538"/>
  <c r="AB538"/>
  <c r="AC538"/>
  <c r="AD538"/>
  <c r="AE538"/>
  <c r="B539"/>
  <c r="C539"/>
  <c r="D539"/>
  <c r="E539"/>
  <c r="F539"/>
  <c r="A539" s="1"/>
  <c r="G539"/>
  <c r="H539"/>
  <c r="I539"/>
  <c r="J539"/>
  <c r="K539"/>
  <c r="L539"/>
  <c r="N539"/>
  <c r="O539"/>
  <c r="P539"/>
  <c r="Q539"/>
  <c r="R539"/>
  <c r="S539"/>
  <c r="T539"/>
  <c r="U539"/>
  <c r="V539"/>
  <c r="W539"/>
  <c r="X539"/>
  <c r="Y539"/>
  <c r="Z539"/>
  <c r="AA539"/>
  <c r="AB539"/>
  <c r="AC539"/>
  <c r="AD539"/>
  <c r="AE539"/>
  <c r="B540"/>
  <c r="C540"/>
  <c r="D540"/>
  <c r="E540"/>
  <c r="F540"/>
  <c r="A540" s="1"/>
  <c r="G540"/>
  <c r="H540"/>
  <c r="I540"/>
  <c r="J540"/>
  <c r="K540"/>
  <c r="L540"/>
  <c r="N540"/>
  <c r="O540"/>
  <c r="P540"/>
  <c r="Q540"/>
  <c r="R540"/>
  <c r="S540"/>
  <c r="T540"/>
  <c r="U540"/>
  <c r="V540"/>
  <c r="W540"/>
  <c r="X540"/>
  <c r="Y540"/>
  <c r="Z540"/>
  <c r="AA540"/>
  <c r="AB540"/>
  <c r="AC540"/>
  <c r="AD540"/>
  <c r="AE540"/>
  <c r="B541"/>
  <c r="C541"/>
  <c r="D541"/>
  <c r="E541"/>
  <c r="F541"/>
  <c r="A541" s="1"/>
  <c r="G541"/>
  <c r="H541"/>
  <c r="I541"/>
  <c r="J541"/>
  <c r="K541"/>
  <c r="L541"/>
  <c r="N541"/>
  <c r="O541"/>
  <c r="P541"/>
  <c r="Q541"/>
  <c r="R541"/>
  <c r="S541"/>
  <c r="T541"/>
  <c r="U541"/>
  <c r="V541"/>
  <c r="W541"/>
  <c r="X541"/>
  <c r="Y541"/>
  <c r="Z541"/>
  <c r="AA541"/>
  <c r="AB541"/>
  <c r="AC541"/>
  <c r="AD541"/>
  <c r="AE541"/>
  <c r="B542"/>
  <c r="C542"/>
  <c r="D542"/>
  <c r="E542"/>
  <c r="F542"/>
  <c r="A542" s="1"/>
  <c r="G542"/>
  <c r="H542"/>
  <c r="I542"/>
  <c r="J542"/>
  <c r="K542"/>
  <c r="L542"/>
  <c r="N542"/>
  <c r="O542"/>
  <c r="P542"/>
  <c r="Q542"/>
  <c r="R542"/>
  <c r="S542"/>
  <c r="T542"/>
  <c r="U542"/>
  <c r="V542"/>
  <c r="W542"/>
  <c r="X542"/>
  <c r="Y542"/>
  <c r="Z542"/>
  <c r="AA542"/>
  <c r="AB542"/>
  <c r="AC542"/>
  <c r="AD542"/>
  <c r="AE542"/>
  <c r="B543"/>
  <c r="C543"/>
  <c r="D543"/>
  <c r="E543"/>
  <c r="F543"/>
  <c r="A543" s="1"/>
  <c r="G543"/>
  <c r="H543"/>
  <c r="I543"/>
  <c r="J543"/>
  <c r="K543"/>
  <c r="L543"/>
  <c r="N543"/>
  <c r="O543"/>
  <c r="P543"/>
  <c r="Q543"/>
  <c r="R543"/>
  <c r="S543"/>
  <c r="T543"/>
  <c r="U543"/>
  <c r="V543"/>
  <c r="W543"/>
  <c r="X543"/>
  <c r="Y543"/>
  <c r="Z543"/>
  <c r="AA543"/>
  <c r="AB543"/>
  <c r="AC543"/>
  <c r="AD543"/>
  <c r="AE543"/>
  <c r="B544"/>
  <c r="C544"/>
  <c r="D544"/>
  <c r="E544"/>
  <c r="F544"/>
  <c r="A544" s="1"/>
  <c r="G544"/>
  <c r="H544"/>
  <c r="I544"/>
  <c r="J544"/>
  <c r="K544"/>
  <c r="L544"/>
  <c r="N544"/>
  <c r="O544"/>
  <c r="P544"/>
  <c r="Q544"/>
  <c r="R544"/>
  <c r="S544"/>
  <c r="T544"/>
  <c r="U544"/>
  <c r="V544"/>
  <c r="W544"/>
  <c r="X544"/>
  <c r="Y544"/>
  <c r="Z544"/>
  <c r="AA544"/>
  <c r="AB544"/>
  <c r="AC544"/>
  <c r="AD544"/>
  <c r="AE544"/>
  <c r="B545"/>
  <c r="C545"/>
  <c r="D545"/>
  <c r="E545"/>
  <c r="F545"/>
  <c r="A545" s="1"/>
  <c r="G545"/>
  <c r="H545"/>
  <c r="I545"/>
  <c r="J545"/>
  <c r="K545"/>
  <c r="L545"/>
  <c r="N545"/>
  <c r="O545"/>
  <c r="P545"/>
  <c r="Q545"/>
  <c r="R545"/>
  <c r="S545"/>
  <c r="T545"/>
  <c r="U545"/>
  <c r="V545"/>
  <c r="W545"/>
  <c r="X545"/>
  <c r="Y545"/>
  <c r="Z545"/>
  <c r="AA545"/>
  <c r="AB545"/>
  <c r="AC545"/>
  <c r="AD545"/>
  <c r="AE545"/>
  <c r="B546"/>
  <c r="C546"/>
  <c r="D546"/>
  <c r="E546"/>
  <c r="F546"/>
  <c r="A546" s="1"/>
  <c r="G546"/>
  <c r="H546"/>
  <c r="I546"/>
  <c r="J546"/>
  <c r="K546"/>
  <c r="L546"/>
  <c r="N546"/>
  <c r="O546"/>
  <c r="P546"/>
  <c r="Q546"/>
  <c r="R546"/>
  <c r="S546"/>
  <c r="T546"/>
  <c r="U546"/>
  <c r="V546"/>
  <c r="W546"/>
  <c r="X546"/>
  <c r="Y546"/>
  <c r="Z546"/>
  <c r="AA546"/>
  <c r="AB546"/>
  <c r="AC546"/>
  <c r="AD546"/>
  <c r="AE546"/>
  <c r="B547"/>
  <c r="C547"/>
  <c r="D547"/>
  <c r="E547"/>
  <c r="F547"/>
  <c r="A547" s="1"/>
  <c r="G547"/>
  <c r="H547"/>
  <c r="I547"/>
  <c r="J547"/>
  <c r="K547"/>
  <c r="L547"/>
  <c r="N547"/>
  <c r="O547"/>
  <c r="P547"/>
  <c r="Q547"/>
  <c r="R547"/>
  <c r="S547"/>
  <c r="T547"/>
  <c r="U547"/>
  <c r="V547"/>
  <c r="W547"/>
  <c r="X547"/>
  <c r="Y547"/>
  <c r="Z547"/>
  <c r="AA547"/>
  <c r="AB547"/>
  <c r="AC547"/>
  <c r="AD547"/>
  <c r="AE547"/>
  <c r="B548"/>
  <c r="C548"/>
  <c r="D548"/>
  <c r="E548"/>
  <c r="F548"/>
  <c r="A548" s="1"/>
  <c r="G548"/>
  <c r="H548"/>
  <c r="I548"/>
  <c r="J548"/>
  <c r="K548"/>
  <c r="L548"/>
  <c r="N548"/>
  <c r="O548"/>
  <c r="P548"/>
  <c r="Q548"/>
  <c r="R548"/>
  <c r="S548"/>
  <c r="T548"/>
  <c r="U548"/>
  <c r="V548"/>
  <c r="W548"/>
  <c r="X548"/>
  <c r="Y548"/>
  <c r="Z548"/>
  <c r="AA548"/>
  <c r="AB548"/>
  <c r="AC548"/>
  <c r="AD548"/>
  <c r="AE548"/>
  <c r="B549"/>
  <c r="C549"/>
  <c r="D549"/>
  <c r="E549"/>
  <c r="F549"/>
  <c r="A549" s="1"/>
  <c r="G549"/>
  <c r="H549"/>
  <c r="I549"/>
  <c r="J549"/>
  <c r="K549"/>
  <c r="L549"/>
  <c r="N549"/>
  <c r="O549"/>
  <c r="P549"/>
  <c r="Q549"/>
  <c r="R549"/>
  <c r="S549"/>
  <c r="T549"/>
  <c r="U549"/>
  <c r="V549"/>
  <c r="W549"/>
  <c r="X549"/>
  <c r="Y549"/>
  <c r="Z549"/>
  <c r="AA549"/>
  <c r="AB549"/>
  <c r="AC549"/>
  <c r="AD549"/>
  <c r="AE549"/>
  <c r="B550"/>
  <c r="C550"/>
  <c r="D550"/>
  <c r="E550"/>
  <c r="F550"/>
  <c r="A550" s="1"/>
  <c r="G550"/>
  <c r="H550"/>
  <c r="I550"/>
  <c r="J550"/>
  <c r="K550"/>
  <c r="L550"/>
  <c r="N550"/>
  <c r="O550"/>
  <c r="P550"/>
  <c r="Q550"/>
  <c r="R550"/>
  <c r="S550"/>
  <c r="T550"/>
  <c r="U550"/>
  <c r="V550"/>
  <c r="W550"/>
  <c r="X550"/>
  <c r="Y550"/>
  <c r="Z550"/>
  <c r="AA550"/>
  <c r="AB550"/>
  <c r="AC550"/>
  <c r="AD550"/>
  <c r="AE550"/>
  <c r="B551"/>
  <c r="C551"/>
  <c r="D551"/>
  <c r="E551"/>
  <c r="F551"/>
  <c r="A551" s="1"/>
  <c r="G551"/>
  <c r="H551"/>
  <c r="I551"/>
  <c r="J551"/>
  <c r="K551"/>
  <c r="L551"/>
  <c r="N551"/>
  <c r="O551"/>
  <c r="P551"/>
  <c r="Q551"/>
  <c r="R551"/>
  <c r="S551"/>
  <c r="T551"/>
  <c r="U551"/>
  <c r="V551"/>
  <c r="W551"/>
  <c r="X551"/>
  <c r="Y551"/>
  <c r="Z551"/>
  <c r="AA551"/>
  <c r="AB551"/>
  <c r="AC551"/>
  <c r="AD551"/>
  <c r="AE551"/>
  <c r="B552"/>
  <c r="C552"/>
  <c r="D552"/>
  <c r="E552"/>
  <c r="F552"/>
  <c r="A552" s="1"/>
  <c r="G552"/>
  <c r="H552"/>
  <c r="I552"/>
  <c r="J552"/>
  <c r="K552"/>
  <c r="L552"/>
  <c r="N552"/>
  <c r="O552"/>
  <c r="P552"/>
  <c r="Q552"/>
  <c r="R552"/>
  <c r="S552"/>
  <c r="T552"/>
  <c r="U552"/>
  <c r="V552"/>
  <c r="W552"/>
  <c r="X552"/>
  <c r="Y552"/>
  <c r="Z552"/>
  <c r="AA552"/>
  <c r="AB552"/>
  <c r="AC552"/>
  <c r="AD552"/>
  <c r="AE552"/>
  <c r="B553"/>
  <c r="C553"/>
  <c r="D553"/>
  <c r="E553"/>
  <c r="F553"/>
  <c r="A553" s="1"/>
  <c r="G553"/>
  <c r="H553"/>
  <c r="I553"/>
  <c r="J553"/>
  <c r="K553"/>
  <c r="L553"/>
  <c r="N553"/>
  <c r="O553"/>
  <c r="P553"/>
  <c r="Q553"/>
  <c r="R553"/>
  <c r="S553"/>
  <c r="T553"/>
  <c r="U553"/>
  <c r="V553"/>
  <c r="W553"/>
  <c r="X553"/>
  <c r="Y553"/>
  <c r="Z553"/>
  <c r="AA553"/>
  <c r="AB553"/>
  <c r="AC553"/>
  <c r="AD553"/>
  <c r="AE553"/>
  <c r="B554"/>
  <c r="C554"/>
  <c r="D554"/>
  <c r="E554"/>
  <c r="F554"/>
  <c r="A554" s="1"/>
  <c r="G554"/>
  <c r="H554"/>
  <c r="I554"/>
  <c r="J554"/>
  <c r="K554"/>
  <c r="L554"/>
  <c r="N554"/>
  <c r="O554"/>
  <c r="P554"/>
  <c r="Q554"/>
  <c r="R554"/>
  <c r="S554"/>
  <c r="T554"/>
  <c r="U554"/>
  <c r="V554"/>
  <c r="W554"/>
  <c r="X554"/>
  <c r="Y554"/>
  <c r="Z554"/>
  <c r="AA554"/>
  <c r="AB554"/>
  <c r="AC554"/>
  <c r="AD554"/>
  <c r="AE554"/>
  <c r="B555"/>
  <c r="C555"/>
  <c r="D555"/>
  <c r="E555"/>
  <c r="F555"/>
  <c r="A555" s="1"/>
  <c r="G555"/>
  <c r="H555"/>
  <c r="I555"/>
  <c r="J555"/>
  <c r="K555"/>
  <c r="L555"/>
  <c r="N555"/>
  <c r="O555"/>
  <c r="P555"/>
  <c r="Q555"/>
  <c r="R555"/>
  <c r="S555"/>
  <c r="T555"/>
  <c r="U555"/>
  <c r="V555"/>
  <c r="W555"/>
  <c r="X555"/>
  <c r="Y555"/>
  <c r="Z555"/>
  <c r="AA555"/>
  <c r="AB555"/>
  <c r="AC555"/>
  <c r="AD555"/>
  <c r="AE555"/>
  <c r="B556"/>
  <c r="C556"/>
  <c r="D556"/>
  <c r="E556"/>
  <c r="F556"/>
  <c r="A556" s="1"/>
  <c r="G556"/>
  <c r="H556"/>
  <c r="I556"/>
  <c r="J556"/>
  <c r="K556"/>
  <c r="L556"/>
  <c r="N556"/>
  <c r="O556"/>
  <c r="P556"/>
  <c r="Q556"/>
  <c r="R556"/>
  <c r="S556"/>
  <c r="T556"/>
  <c r="U556"/>
  <c r="V556"/>
  <c r="W556"/>
  <c r="X556"/>
  <c r="Y556"/>
  <c r="Z556"/>
  <c r="AA556"/>
  <c r="AB556"/>
  <c r="AC556"/>
  <c r="AD556"/>
  <c r="AE556"/>
  <c r="B557"/>
  <c r="C557"/>
  <c r="D557"/>
  <c r="E557"/>
  <c r="F557"/>
  <c r="A557" s="1"/>
  <c r="G557"/>
  <c r="H557"/>
  <c r="I557"/>
  <c r="J557"/>
  <c r="K557"/>
  <c r="L557"/>
  <c r="N557"/>
  <c r="O557"/>
  <c r="P557"/>
  <c r="Q557"/>
  <c r="R557"/>
  <c r="S557"/>
  <c r="T557"/>
  <c r="U557"/>
  <c r="V557"/>
  <c r="W557"/>
  <c r="X557"/>
  <c r="Y557"/>
  <c r="Z557"/>
  <c r="AA557"/>
  <c r="AB557"/>
  <c r="AC557"/>
  <c r="AD557"/>
  <c r="AE557"/>
  <c r="B558"/>
  <c r="C558"/>
  <c r="D558"/>
  <c r="E558"/>
  <c r="F558"/>
  <c r="A558" s="1"/>
  <c r="G558"/>
  <c r="H558"/>
  <c r="I558"/>
  <c r="J558"/>
  <c r="K558"/>
  <c r="L558"/>
  <c r="N558"/>
  <c r="O558"/>
  <c r="P558"/>
  <c r="Q558"/>
  <c r="R558"/>
  <c r="S558"/>
  <c r="T558"/>
  <c r="U558"/>
  <c r="V558"/>
  <c r="W558"/>
  <c r="X558"/>
  <c r="Y558"/>
  <c r="Z558"/>
  <c r="AA558"/>
  <c r="AB558"/>
  <c r="AC558"/>
  <c r="AD558"/>
  <c r="AE558"/>
  <c r="B559"/>
  <c r="C559"/>
  <c r="D559"/>
  <c r="E559"/>
  <c r="F559"/>
  <c r="A559" s="1"/>
  <c r="G559"/>
  <c r="H559"/>
  <c r="I559"/>
  <c r="J559"/>
  <c r="K559"/>
  <c r="L559"/>
  <c r="N559"/>
  <c r="O559"/>
  <c r="P559"/>
  <c r="Q559"/>
  <c r="R559"/>
  <c r="S559"/>
  <c r="T559"/>
  <c r="U559"/>
  <c r="V559"/>
  <c r="W559"/>
  <c r="X559"/>
  <c r="Y559"/>
  <c r="Z559"/>
  <c r="AA559"/>
  <c r="AB559"/>
  <c r="AC559"/>
  <c r="AD559"/>
  <c r="AE559"/>
  <c r="B560"/>
  <c r="C560"/>
  <c r="D560"/>
  <c r="E560"/>
  <c r="F560"/>
  <c r="A560" s="1"/>
  <c r="G560"/>
  <c r="H560"/>
  <c r="I560"/>
  <c r="J560"/>
  <c r="K560"/>
  <c r="L560"/>
  <c r="N560"/>
  <c r="O560"/>
  <c r="P560"/>
  <c r="Q560"/>
  <c r="R560"/>
  <c r="S560"/>
  <c r="T560"/>
  <c r="U560"/>
  <c r="V560"/>
  <c r="W560"/>
  <c r="X560"/>
  <c r="Y560"/>
  <c r="Z560"/>
  <c r="AA560"/>
  <c r="AB560"/>
  <c r="AC560"/>
  <c r="AD560"/>
  <c r="AE560"/>
  <c r="B561"/>
  <c r="C561"/>
  <c r="D561"/>
  <c r="E561"/>
  <c r="F561"/>
  <c r="A561" s="1"/>
  <c r="G561"/>
  <c r="H561"/>
  <c r="I561"/>
  <c r="J561"/>
  <c r="K561"/>
  <c r="L561"/>
  <c r="N561"/>
  <c r="O561"/>
  <c r="P561"/>
  <c r="Q561"/>
  <c r="R561"/>
  <c r="S561"/>
  <c r="T561"/>
  <c r="U561"/>
  <c r="V561"/>
  <c r="W561"/>
  <c r="X561"/>
  <c r="Y561"/>
  <c r="Z561"/>
  <c r="AA561"/>
  <c r="AB561"/>
  <c r="AC561"/>
  <c r="AD561"/>
  <c r="AE561"/>
  <c r="B562"/>
  <c r="C562"/>
  <c r="D562"/>
  <c r="E562"/>
  <c r="F562"/>
  <c r="A562" s="1"/>
  <c r="G562"/>
  <c r="H562"/>
  <c r="I562"/>
  <c r="J562"/>
  <c r="K562"/>
  <c r="L562"/>
  <c r="N562"/>
  <c r="O562"/>
  <c r="P562"/>
  <c r="Q562"/>
  <c r="R562"/>
  <c r="S562"/>
  <c r="T562"/>
  <c r="U562"/>
  <c r="V562"/>
  <c r="W562"/>
  <c r="X562"/>
  <c r="Y562"/>
  <c r="Z562"/>
  <c r="AA562"/>
  <c r="AB562"/>
  <c r="AC562"/>
  <c r="AD562"/>
  <c r="AE562"/>
  <c r="B563"/>
  <c r="C563"/>
  <c r="D563"/>
  <c r="E563"/>
  <c r="F563"/>
  <c r="A563" s="1"/>
  <c r="G563"/>
  <c r="H563"/>
  <c r="I563"/>
  <c r="J563"/>
  <c r="K563"/>
  <c r="L563"/>
  <c r="N563"/>
  <c r="O563"/>
  <c r="P563"/>
  <c r="Q563"/>
  <c r="R563"/>
  <c r="S563"/>
  <c r="T563"/>
  <c r="U563"/>
  <c r="V563"/>
  <c r="W563"/>
  <c r="X563"/>
  <c r="Y563"/>
  <c r="Z563"/>
  <c r="AA563"/>
  <c r="AB563"/>
  <c r="AC563"/>
  <c r="AD563"/>
  <c r="AE563"/>
  <c r="B564"/>
  <c r="C564"/>
  <c r="D564"/>
  <c r="E564"/>
  <c r="F564"/>
  <c r="A564" s="1"/>
  <c r="G564"/>
  <c r="H564"/>
  <c r="I564"/>
  <c r="J564"/>
  <c r="K564"/>
  <c r="L564"/>
  <c r="N564"/>
  <c r="O564"/>
  <c r="P564"/>
  <c r="Q564"/>
  <c r="R564"/>
  <c r="S564"/>
  <c r="T564"/>
  <c r="U564"/>
  <c r="V564"/>
  <c r="W564"/>
  <c r="X564"/>
  <c r="Y564"/>
  <c r="Z564"/>
  <c r="AA564"/>
  <c r="AB564"/>
  <c r="AC564"/>
  <c r="AD564"/>
  <c r="AE564"/>
  <c r="B565"/>
  <c r="C565"/>
  <c r="D565"/>
  <c r="E565"/>
  <c r="F565"/>
  <c r="A565" s="1"/>
  <c r="G565"/>
  <c r="H565"/>
  <c r="I565"/>
  <c r="J565"/>
  <c r="K565"/>
  <c r="L565"/>
  <c r="N565"/>
  <c r="O565"/>
  <c r="P565"/>
  <c r="Q565"/>
  <c r="R565"/>
  <c r="S565"/>
  <c r="T565"/>
  <c r="U565"/>
  <c r="V565"/>
  <c r="W565"/>
  <c r="X565"/>
  <c r="Y565"/>
  <c r="Z565"/>
  <c r="AA565"/>
  <c r="AB565"/>
  <c r="AC565"/>
  <c r="AD565"/>
  <c r="AE565"/>
  <c r="B566"/>
  <c r="C566"/>
  <c r="D566"/>
  <c r="E566"/>
  <c r="F566"/>
  <c r="A566" s="1"/>
  <c r="G566"/>
  <c r="H566"/>
  <c r="I566"/>
  <c r="J566"/>
  <c r="K566"/>
  <c r="L566"/>
  <c r="N566"/>
  <c r="O566"/>
  <c r="P566"/>
  <c r="Q566"/>
  <c r="R566"/>
  <c r="S566"/>
  <c r="T566"/>
  <c r="U566"/>
  <c r="V566"/>
  <c r="W566"/>
  <c r="X566"/>
  <c r="Y566"/>
  <c r="Z566"/>
  <c r="AA566"/>
  <c r="AB566"/>
  <c r="AC566"/>
  <c r="AD566"/>
  <c r="AE566"/>
  <c r="B567"/>
  <c r="C567"/>
  <c r="D567"/>
  <c r="E567"/>
  <c r="F567"/>
  <c r="A567" s="1"/>
  <c r="G567"/>
  <c r="H567"/>
  <c r="I567"/>
  <c r="J567"/>
  <c r="K567"/>
  <c r="L567"/>
  <c r="N567"/>
  <c r="O567"/>
  <c r="P567"/>
  <c r="Q567"/>
  <c r="R567"/>
  <c r="S567"/>
  <c r="T567"/>
  <c r="U567"/>
  <c r="V567"/>
  <c r="W567"/>
  <c r="X567"/>
  <c r="Y567"/>
  <c r="Z567"/>
  <c r="AA567"/>
  <c r="AB567"/>
  <c r="AC567"/>
  <c r="AD567"/>
  <c r="AE567"/>
  <c r="B568"/>
  <c r="C568"/>
  <c r="D568"/>
  <c r="E568"/>
  <c r="F568"/>
  <c r="A568" s="1"/>
  <c r="G568"/>
  <c r="H568"/>
  <c r="I568"/>
  <c r="J568"/>
  <c r="K568"/>
  <c r="L568"/>
  <c r="N568"/>
  <c r="O568"/>
  <c r="P568"/>
  <c r="Q568"/>
  <c r="R568"/>
  <c r="S568"/>
  <c r="T568"/>
  <c r="U568"/>
  <c r="V568"/>
  <c r="W568"/>
  <c r="X568"/>
  <c r="Y568"/>
  <c r="Z568"/>
  <c r="AA568"/>
  <c r="AB568"/>
  <c r="AC568"/>
  <c r="AD568"/>
  <c r="AE568"/>
  <c r="B569"/>
  <c r="C569"/>
  <c r="D569"/>
  <c r="E569"/>
  <c r="F569"/>
  <c r="A569" s="1"/>
  <c r="G569"/>
  <c r="H569"/>
  <c r="I569"/>
  <c r="J569"/>
  <c r="K569"/>
  <c r="L569"/>
  <c r="N569"/>
  <c r="O569"/>
  <c r="P569"/>
  <c r="Q569"/>
  <c r="R569"/>
  <c r="S569"/>
  <c r="T569"/>
  <c r="U569"/>
  <c r="V569"/>
  <c r="W569"/>
  <c r="X569"/>
  <c r="Y569"/>
  <c r="Z569"/>
  <c r="AA569"/>
  <c r="AB569"/>
  <c r="AC569"/>
  <c r="AD569"/>
  <c r="AE569"/>
  <c r="B570"/>
  <c r="C570"/>
  <c r="D570"/>
  <c r="E570"/>
  <c r="F570"/>
  <c r="A570" s="1"/>
  <c r="G570"/>
  <c r="H570"/>
  <c r="I570"/>
  <c r="J570"/>
  <c r="K570"/>
  <c r="L570"/>
  <c r="N570"/>
  <c r="O570"/>
  <c r="P570"/>
  <c r="Q570"/>
  <c r="R570"/>
  <c r="S570"/>
  <c r="T570"/>
  <c r="U570"/>
  <c r="V570"/>
  <c r="W570"/>
  <c r="X570"/>
  <c r="Y570"/>
  <c r="Z570"/>
  <c r="AA570"/>
  <c r="AB570"/>
  <c r="AC570"/>
  <c r="AD570"/>
  <c r="AE570"/>
  <c r="B571"/>
  <c r="C571"/>
  <c r="D571"/>
  <c r="E571"/>
  <c r="F571"/>
  <c r="A571" s="1"/>
  <c r="G571"/>
  <c r="H571"/>
  <c r="I571"/>
  <c r="J571"/>
  <c r="K571"/>
  <c r="L571"/>
  <c r="N571"/>
  <c r="O571"/>
  <c r="P571"/>
  <c r="Q571"/>
  <c r="R571"/>
  <c r="S571"/>
  <c r="T571"/>
  <c r="U571"/>
  <c r="V571"/>
  <c r="W571"/>
  <c r="X571"/>
  <c r="Y571"/>
  <c r="Z571"/>
  <c r="AA571"/>
  <c r="AB571"/>
  <c r="AC571"/>
  <c r="AD571"/>
  <c r="AE571"/>
  <c r="B572"/>
  <c r="C572"/>
  <c r="D572"/>
  <c r="E572"/>
  <c r="F572"/>
  <c r="A572" s="1"/>
  <c r="G572"/>
  <c r="H572"/>
  <c r="I572"/>
  <c r="J572"/>
  <c r="K572"/>
  <c r="L572"/>
  <c r="N572"/>
  <c r="O572"/>
  <c r="P572"/>
  <c r="Q572"/>
  <c r="R572"/>
  <c r="S572"/>
  <c r="T572"/>
  <c r="U572"/>
  <c r="V572"/>
  <c r="W572"/>
  <c r="X572"/>
  <c r="Y572"/>
  <c r="Z572"/>
  <c r="AA572"/>
  <c r="AB572"/>
  <c r="AC572"/>
  <c r="AD572"/>
  <c r="AE572"/>
  <c r="B573"/>
  <c r="C573"/>
  <c r="D573"/>
  <c r="E573"/>
  <c r="F573"/>
  <c r="A573" s="1"/>
  <c r="G573"/>
  <c r="H573"/>
  <c r="I573"/>
  <c r="J573"/>
  <c r="K573"/>
  <c r="L573"/>
  <c r="N573"/>
  <c r="O573"/>
  <c r="P573"/>
  <c r="Q573"/>
  <c r="R573"/>
  <c r="S573"/>
  <c r="T573"/>
  <c r="U573"/>
  <c r="V573"/>
  <c r="W573"/>
  <c r="X573"/>
  <c r="Y573"/>
  <c r="Z573"/>
  <c r="AA573"/>
  <c r="AB573"/>
  <c r="AC573"/>
  <c r="AD573"/>
  <c r="AE573"/>
  <c r="B574"/>
  <c r="C574"/>
  <c r="D574"/>
  <c r="E574"/>
  <c r="F574"/>
  <c r="A574" s="1"/>
  <c r="G574"/>
  <c r="H574"/>
  <c r="I574"/>
  <c r="J574"/>
  <c r="K574"/>
  <c r="L574"/>
  <c r="N574"/>
  <c r="O574"/>
  <c r="P574"/>
  <c r="Q574"/>
  <c r="R574"/>
  <c r="S574"/>
  <c r="T574"/>
  <c r="U574"/>
  <c r="V574"/>
  <c r="W574"/>
  <c r="X574"/>
  <c r="Y574"/>
  <c r="Z574"/>
  <c r="AA574"/>
  <c r="AB574"/>
  <c r="AC574"/>
  <c r="AD574"/>
  <c r="AE574"/>
  <c r="B575"/>
  <c r="C575"/>
  <c r="D575"/>
  <c r="E575"/>
  <c r="F575"/>
  <c r="A575" s="1"/>
  <c r="G575"/>
  <c r="H575"/>
  <c r="I575"/>
  <c r="J575"/>
  <c r="K575"/>
  <c r="L575"/>
  <c r="N575"/>
  <c r="O575"/>
  <c r="P575"/>
  <c r="Q575"/>
  <c r="R575"/>
  <c r="S575"/>
  <c r="T575"/>
  <c r="U575"/>
  <c r="V575"/>
  <c r="W575"/>
  <c r="X575"/>
  <c r="Y575"/>
  <c r="Z575"/>
  <c r="AA575"/>
  <c r="AB575"/>
  <c r="AC575"/>
  <c r="AD575"/>
  <c r="AE575"/>
  <c r="B576"/>
  <c r="C576"/>
  <c r="D576"/>
  <c r="E576"/>
  <c r="F576"/>
  <c r="A576" s="1"/>
  <c r="G576"/>
  <c r="H576"/>
  <c r="I576"/>
  <c r="J576"/>
  <c r="K576"/>
  <c r="L576"/>
  <c r="N576"/>
  <c r="O576"/>
  <c r="P576"/>
  <c r="Q576"/>
  <c r="R576"/>
  <c r="S576"/>
  <c r="T576"/>
  <c r="U576"/>
  <c r="V576"/>
  <c r="W576"/>
  <c r="X576"/>
  <c r="Y576"/>
  <c r="Z576"/>
  <c r="AA576"/>
  <c r="AB576"/>
  <c r="AC576"/>
  <c r="AD576"/>
  <c r="AE576"/>
  <c r="B577"/>
  <c r="C577"/>
  <c r="D577"/>
  <c r="E577"/>
  <c r="F577"/>
  <c r="A577" s="1"/>
  <c r="G577"/>
  <c r="H577"/>
  <c r="I577"/>
  <c r="J577"/>
  <c r="K577"/>
  <c r="L577"/>
  <c r="N577"/>
  <c r="O577"/>
  <c r="P577"/>
  <c r="Q577"/>
  <c r="R577"/>
  <c r="S577"/>
  <c r="T577"/>
  <c r="U577"/>
  <c r="V577"/>
  <c r="W577"/>
  <c r="X577"/>
  <c r="Y577"/>
  <c r="Z577"/>
  <c r="AA577"/>
  <c r="AB577"/>
  <c r="AC577"/>
  <c r="AD577"/>
  <c r="AE577"/>
  <c r="B578"/>
  <c r="C578"/>
  <c r="D578"/>
  <c r="E578"/>
  <c r="F578"/>
  <c r="A578" s="1"/>
  <c r="G578"/>
  <c r="H578"/>
  <c r="I578"/>
  <c r="J578"/>
  <c r="K578"/>
  <c r="L578"/>
  <c r="N578"/>
  <c r="O578"/>
  <c r="P578"/>
  <c r="Q578"/>
  <c r="R578"/>
  <c r="S578"/>
  <c r="T578"/>
  <c r="U578"/>
  <c r="V578"/>
  <c r="W578"/>
  <c r="X578"/>
  <c r="Y578"/>
  <c r="Z578"/>
  <c r="AA578"/>
  <c r="AB578"/>
  <c r="AC578"/>
  <c r="AD578"/>
  <c r="AE578"/>
  <c r="B579"/>
  <c r="C579"/>
  <c r="D579"/>
  <c r="E579"/>
  <c r="F579"/>
  <c r="A579" s="1"/>
  <c r="G579"/>
  <c r="H579"/>
  <c r="I579"/>
  <c r="J579"/>
  <c r="K579"/>
  <c r="L579"/>
  <c r="N579"/>
  <c r="O579"/>
  <c r="P579"/>
  <c r="Q579"/>
  <c r="R579"/>
  <c r="S579"/>
  <c r="T579"/>
  <c r="U579"/>
  <c r="V579"/>
  <c r="W579"/>
  <c r="X579"/>
  <c r="Y579"/>
  <c r="Z579"/>
  <c r="AA579"/>
  <c r="AB579"/>
  <c r="AC579"/>
  <c r="AD579"/>
  <c r="AE579"/>
  <c r="B580"/>
  <c r="C580"/>
  <c r="D580"/>
  <c r="E580"/>
  <c r="F580"/>
  <c r="A580" s="1"/>
  <c r="G580"/>
  <c r="H580"/>
  <c r="I580"/>
  <c r="J580"/>
  <c r="K580"/>
  <c r="L580"/>
  <c r="N580"/>
  <c r="O580"/>
  <c r="P580"/>
  <c r="Q580"/>
  <c r="R580"/>
  <c r="S580"/>
  <c r="T580"/>
  <c r="U580"/>
  <c r="V580"/>
  <c r="W580"/>
  <c r="X580"/>
  <c r="Y580"/>
  <c r="Z580"/>
  <c r="AA580"/>
  <c r="AB580"/>
  <c r="AC580"/>
  <c r="AD580"/>
  <c r="AE580"/>
  <c r="B581"/>
  <c r="C581"/>
  <c r="D581"/>
  <c r="E581"/>
  <c r="F581"/>
  <c r="A581" s="1"/>
  <c r="G581"/>
  <c r="H581"/>
  <c r="I581"/>
  <c r="J581"/>
  <c r="K581"/>
  <c r="L581"/>
  <c r="N581"/>
  <c r="O581"/>
  <c r="P581"/>
  <c r="Q581"/>
  <c r="R581"/>
  <c r="S581"/>
  <c r="T581"/>
  <c r="U581"/>
  <c r="V581"/>
  <c r="W581"/>
  <c r="X581"/>
  <c r="Y581"/>
  <c r="Z581"/>
  <c r="AA581"/>
  <c r="AB581"/>
  <c r="AC581"/>
  <c r="AD581"/>
  <c r="AE581"/>
  <c r="B582"/>
  <c r="C582"/>
  <c r="D582"/>
  <c r="E582"/>
  <c r="F582"/>
  <c r="A582" s="1"/>
  <c r="G582"/>
  <c r="H582"/>
  <c r="I582"/>
  <c r="J582"/>
  <c r="K582"/>
  <c r="L582"/>
  <c r="N582"/>
  <c r="O582"/>
  <c r="P582"/>
  <c r="Q582"/>
  <c r="R582"/>
  <c r="S582"/>
  <c r="T582"/>
  <c r="U582"/>
  <c r="V582"/>
  <c r="W582"/>
  <c r="X582"/>
  <c r="Y582"/>
  <c r="Z582"/>
  <c r="AA582"/>
  <c r="AB582"/>
  <c r="AC582"/>
  <c r="AD582"/>
  <c r="AE582"/>
  <c r="B583"/>
  <c r="C583"/>
  <c r="D583"/>
  <c r="E583"/>
  <c r="F583"/>
  <c r="A583" s="1"/>
  <c r="G583"/>
  <c r="H583"/>
  <c r="I583"/>
  <c r="J583"/>
  <c r="K583"/>
  <c r="L583"/>
  <c r="N583"/>
  <c r="O583"/>
  <c r="P583"/>
  <c r="Q583"/>
  <c r="R583"/>
  <c r="S583"/>
  <c r="T583"/>
  <c r="U583"/>
  <c r="V583"/>
  <c r="W583"/>
  <c r="X583"/>
  <c r="Y583"/>
  <c r="Z583"/>
  <c r="AA583"/>
  <c r="AB583"/>
  <c r="AC583"/>
  <c r="AD583"/>
  <c r="AE583"/>
  <c r="B584"/>
  <c r="C584"/>
  <c r="D584"/>
  <c r="E584"/>
  <c r="F584"/>
  <c r="A584" s="1"/>
  <c r="G584"/>
  <c r="H584"/>
  <c r="I584"/>
  <c r="J584"/>
  <c r="K584"/>
  <c r="L584"/>
  <c r="N584"/>
  <c r="O584"/>
  <c r="P584"/>
  <c r="Q584"/>
  <c r="R584"/>
  <c r="S584"/>
  <c r="T584"/>
  <c r="U584"/>
  <c r="V584"/>
  <c r="W584"/>
  <c r="X584"/>
  <c r="Y584"/>
  <c r="Z584"/>
  <c r="AA584"/>
  <c r="AB584"/>
  <c r="AC584"/>
  <c r="AD584"/>
  <c r="AE584"/>
  <c r="B585"/>
  <c r="C585"/>
  <c r="D585"/>
  <c r="E585"/>
  <c r="F585"/>
  <c r="A585" s="1"/>
  <c r="G585"/>
  <c r="H585"/>
  <c r="I585"/>
  <c r="J585"/>
  <c r="K585"/>
  <c r="L585"/>
  <c r="N585"/>
  <c r="O585"/>
  <c r="P585"/>
  <c r="Q585"/>
  <c r="R585"/>
  <c r="S585"/>
  <c r="T585"/>
  <c r="U585"/>
  <c r="V585"/>
  <c r="W585"/>
  <c r="X585"/>
  <c r="Y585"/>
  <c r="Z585"/>
  <c r="AA585"/>
  <c r="AB585"/>
  <c r="AC585"/>
  <c r="AD585"/>
  <c r="AE585"/>
  <c r="B586"/>
  <c r="C586"/>
  <c r="D586"/>
  <c r="E586"/>
  <c r="F586"/>
  <c r="A586" s="1"/>
  <c r="G586"/>
  <c r="H586"/>
  <c r="I586"/>
  <c r="J586"/>
  <c r="K586"/>
  <c r="L586"/>
  <c r="N586"/>
  <c r="O586"/>
  <c r="P586"/>
  <c r="Q586"/>
  <c r="R586"/>
  <c r="S586"/>
  <c r="T586"/>
  <c r="U586"/>
  <c r="V586"/>
  <c r="W586"/>
  <c r="X586"/>
  <c r="Y586"/>
  <c r="Z586"/>
  <c r="AA586"/>
  <c r="AB586"/>
  <c r="AC586"/>
  <c r="AD586"/>
  <c r="AE586"/>
  <c r="B587"/>
  <c r="C587"/>
  <c r="D587"/>
  <c r="E587"/>
  <c r="F587"/>
  <c r="A587" s="1"/>
  <c r="G587"/>
  <c r="H587"/>
  <c r="I587"/>
  <c r="J587"/>
  <c r="K587"/>
  <c r="L587"/>
  <c r="N587"/>
  <c r="O587"/>
  <c r="P587"/>
  <c r="Q587"/>
  <c r="R587"/>
  <c r="S587"/>
  <c r="T587"/>
  <c r="U587"/>
  <c r="V587"/>
  <c r="W587"/>
  <c r="X587"/>
  <c r="Y587"/>
  <c r="Z587"/>
  <c r="AA587"/>
  <c r="AB587"/>
  <c r="AC587"/>
  <c r="AD587"/>
  <c r="AE587"/>
  <c r="B588"/>
  <c r="C588"/>
  <c r="D588"/>
  <c r="E588"/>
  <c r="F588"/>
  <c r="A588" s="1"/>
  <c r="G588"/>
  <c r="H588"/>
  <c r="I588"/>
  <c r="J588"/>
  <c r="K588"/>
  <c r="L588"/>
  <c r="N588"/>
  <c r="O588"/>
  <c r="P588"/>
  <c r="Q588"/>
  <c r="R588"/>
  <c r="S588"/>
  <c r="T588"/>
  <c r="U588"/>
  <c r="V588"/>
  <c r="W588"/>
  <c r="X588"/>
  <c r="Y588"/>
  <c r="Z588"/>
  <c r="AA588"/>
  <c r="AB588"/>
  <c r="AC588"/>
  <c r="AD588"/>
  <c r="AE588"/>
  <c r="B589"/>
  <c r="C589"/>
  <c r="D589"/>
  <c r="E589"/>
  <c r="F589"/>
  <c r="A589" s="1"/>
  <c r="G589"/>
  <c r="H589"/>
  <c r="I589"/>
  <c r="J589"/>
  <c r="K589"/>
  <c r="L589"/>
  <c r="N589"/>
  <c r="O589"/>
  <c r="P589"/>
  <c r="Q589"/>
  <c r="R589"/>
  <c r="S589"/>
  <c r="T589"/>
  <c r="U589"/>
  <c r="V589"/>
  <c r="W589"/>
  <c r="X589"/>
  <c r="Y589"/>
  <c r="Z589"/>
  <c r="AA589"/>
  <c r="AB589"/>
  <c r="AC589"/>
  <c r="AD589"/>
  <c r="AE589"/>
  <c r="B590"/>
  <c r="C590"/>
  <c r="D590"/>
  <c r="E590"/>
  <c r="F590"/>
  <c r="A590" s="1"/>
  <c r="G590"/>
  <c r="H590"/>
  <c r="I590"/>
  <c r="J590"/>
  <c r="K590"/>
  <c r="L590"/>
  <c r="N590"/>
  <c r="O590"/>
  <c r="P590"/>
  <c r="Q590"/>
  <c r="R590"/>
  <c r="S590"/>
  <c r="T590"/>
  <c r="U590"/>
  <c r="V590"/>
  <c r="W590"/>
  <c r="X590"/>
  <c r="Y590"/>
  <c r="Z590"/>
  <c r="AA590"/>
  <c r="AB590"/>
  <c r="AC590"/>
  <c r="AD590"/>
  <c r="AE590"/>
  <c r="B591"/>
  <c r="C591"/>
  <c r="D591"/>
  <c r="E591"/>
  <c r="F591"/>
  <c r="A591" s="1"/>
  <c r="G591"/>
  <c r="H591"/>
  <c r="I591"/>
  <c r="J591"/>
  <c r="K591"/>
  <c r="L591"/>
  <c r="N591"/>
  <c r="O591"/>
  <c r="P591"/>
  <c r="Q591"/>
  <c r="R591"/>
  <c r="S591"/>
  <c r="T591"/>
  <c r="U591"/>
  <c r="V591"/>
  <c r="W591"/>
  <c r="X591"/>
  <c r="Y591"/>
  <c r="Z591"/>
  <c r="AA591"/>
  <c r="AB591"/>
  <c r="AC591"/>
  <c r="AD591"/>
  <c r="AE591"/>
  <c r="B592"/>
  <c r="C592"/>
  <c r="D592"/>
  <c r="E592"/>
  <c r="F592"/>
  <c r="A592" s="1"/>
  <c r="G592"/>
  <c r="H592"/>
  <c r="I592"/>
  <c r="J592"/>
  <c r="K592"/>
  <c r="L592"/>
  <c r="N592"/>
  <c r="O592"/>
  <c r="P592"/>
  <c r="Q592"/>
  <c r="R592"/>
  <c r="S592"/>
  <c r="T592"/>
  <c r="U592"/>
  <c r="V592"/>
  <c r="W592"/>
  <c r="X592"/>
  <c r="Y592"/>
  <c r="Z592"/>
  <c r="AA592"/>
  <c r="AB592"/>
  <c r="AC592"/>
  <c r="AD592"/>
  <c r="AE592"/>
  <c r="B593"/>
  <c r="C593"/>
  <c r="D593"/>
  <c r="E593"/>
  <c r="F593"/>
  <c r="A593" s="1"/>
  <c r="G593"/>
  <c r="H593"/>
  <c r="I593"/>
  <c r="J593"/>
  <c r="K593"/>
  <c r="L593"/>
  <c r="N593"/>
  <c r="O593"/>
  <c r="P593"/>
  <c r="Q593"/>
  <c r="R593"/>
  <c r="S593"/>
  <c r="T593"/>
  <c r="U593"/>
  <c r="V593"/>
  <c r="W593"/>
  <c r="X593"/>
  <c r="Y593"/>
  <c r="Z593"/>
  <c r="AA593"/>
  <c r="AB593"/>
  <c r="AC593"/>
  <c r="AD593"/>
  <c r="AE593"/>
  <c r="B594"/>
  <c r="C594"/>
  <c r="D594"/>
  <c r="E594"/>
  <c r="F594"/>
  <c r="A594" s="1"/>
  <c r="G594"/>
  <c r="H594"/>
  <c r="I594"/>
  <c r="J594"/>
  <c r="K594"/>
  <c r="L594"/>
  <c r="N594"/>
  <c r="O594"/>
  <c r="P594"/>
  <c r="Q594"/>
  <c r="R594"/>
  <c r="S594"/>
  <c r="T594"/>
  <c r="U594"/>
  <c r="V594"/>
  <c r="W594"/>
  <c r="X594"/>
  <c r="Y594"/>
  <c r="Z594"/>
  <c r="AA594"/>
  <c r="AB594"/>
  <c r="AC594"/>
  <c r="AD594"/>
  <c r="AE594"/>
  <c r="B595"/>
  <c r="C595"/>
  <c r="D595"/>
  <c r="E595"/>
  <c r="F595"/>
  <c r="A595" s="1"/>
  <c r="G595"/>
  <c r="H595"/>
  <c r="I595"/>
  <c r="J595"/>
  <c r="K595"/>
  <c r="L595"/>
  <c r="N595"/>
  <c r="O595"/>
  <c r="P595"/>
  <c r="Q595"/>
  <c r="R595"/>
  <c r="S595"/>
  <c r="T595"/>
  <c r="U595"/>
  <c r="V595"/>
  <c r="W595"/>
  <c r="X595"/>
  <c r="Y595"/>
  <c r="Z595"/>
  <c r="AA595"/>
  <c r="AB595"/>
  <c r="AC595"/>
  <c r="AD595"/>
  <c r="AE595"/>
  <c r="B596"/>
  <c r="C596"/>
  <c r="D596"/>
  <c r="E596"/>
  <c r="F596"/>
  <c r="A596" s="1"/>
  <c r="G596"/>
  <c r="H596"/>
  <c r="I596"/>
  <c r="J596"/>
  <c r="K596"/>
  <c r="L596"/>
  <c r="N596"/>
  <c r="O596"/>
  <c r="P596"/>
  <c r="Q596"/>
  <c r="R596"/>
  <c r="S596"/>
  <c r="T596"/>
  <c r="U596"/>
  <c r="V596"/>
  <c r="W596"/>
  <c r="X596"/>
  <c r="Y596"/>
  <c r="Z596"/>
  <c r="AA596"/>
  <c r="AB596"/>
  <c r="AC596"/>
  <c r="AD596"/>
  <c r="AE596"/>
  <c r="B597"/>
  <c r="C597"/>
  <c r="D597"/>
  <c r="E597"/>
  <c r="F597"/>
  <c r="A597" s="1"/>
  <c r="G597"/>
  <c r="H597"/>
  <c r="I597"/>
  <c r="J597"/>
  <c r="K597"/>
  <c r="L597"/>
  <c r="N597"/>
  <c r="O597"/>
  <c r="P597"/>
  <c r="Q597"/>
  <c r="R597"/>
  <c r="S597"/>
  <c r="T597"/>
  <c r="U597"/>
  <c r="V597"/>
  <c r="W597"/>
  <c r="X597"/>
  <c r="Y597"/>
  <c r="Z597"/>
  <c r="AA597"/>
  <c r="AB597"/>
  <c r="AC597"/>
  <c r="AD597"/>
  <c r="AE597"/>
  <c r="B598"/>
  <c r="C598"/>
  <c r="D598"/>
  <c r="E598"/>
  <c r="F598"/>
  <c r="A598" s="1"/>
  <c r="G598"/>
  <c r="H598"/>
  <c r="I598"/>
  <c r="J598"/>
  <c r="K598"/>
  <c r="L598"/>
  <c r="N598"/>
  <c r="O598"/>
  <c r="P598"/>
  <c r="Q598"/>
  <c r="R598"/>
  <c r="S598"/>
  <c r="T598"/>
  <c r="U598"/>
  <c r="V598"/>
  <c r="W598"/>
  <c r="X598"/>
  <c r="Y598"/>
  <c r="Z598"/>
  <c r="AA598"/>
  <c r="AB598"/>
  <c r="AC598"/>
  <c r="AD598"/>
  <c r="AE598"/>
  <c r="B599"/>
  <c r="C599"/>
  <c r="D599"/>
  <c r="E599"/>
  <c r="F599"/>
  <c r="A599" s="1"/>
  <c r="G599"/>
  <c r="H599"/>
  <c r="I599"/>
  <c r="J599"/>
  <c r="K599"/>
  <c r="L599"/>
  <c r="N599"/>
  <c r="O599"/>
  <c r="P599"/>
  <c r="Q599"/>
  <c r="R599"/>
  <c r="S599"/>
  <c r="T599"/>
  <c r="U599"/>
  <c r="V599"/>
  <c r="W599"/>
  <c r="X599"/>
  <c r="Y599"/>
  <c r="Z599"/>
  <c r="AA599"/>
  <c r="AB599"/>
  <c r="AC599"/>
  <c r="AD599"/>
  <c r="AE599"/>
  <c r="B600"/>
  <c r="C600"/>
  <c r="D600"/>
  <c r="E600"/>
  <c r="F600"/>
  <c r="A600" s="1"/>
  <c r="G600"/>
  <c r="H600"/>
  <c r="I600"/>
  <c r="J600"/>
  <c r="K600"/>
  <c r="L600"/>
  <c r="N600"/>
  <c r="O600"/>
  <c r="P600"/>
  <c r="Q600"/>
  <c r="R600"/>
  <c r="S600"/>
  <c r="T600"/>
  <c r="U600"/>
  <c r="V600"/>
  <c r="W600"/>
  <c r="X600"/>
  <c r="Y600"/>
  <c r="Z600"/>
  <c r="AA600"/>
  <c r="AB600"/>
  <c r="AC600"/>
  <c r="AD600"/>
  <c r="AE600"/>
  <c r="B601"/>
  <c r="C601"/>
  <c r="D601"/>
  <c r="E601"/>
  <c r="F601"/>
  <c r="A601" s="1"/>
  <c r="G601"/>
  <c r="H601"/>
  <c r="I601"/>
  <c r="J601"/>
  <c r="K601"/>
  <c r="L601"/>
  <c r="N601"/>
  <c r="O601"/>
  <c r="P601"/>
  <c r="Q601"/>
  <c r="R601"/>
  <c r="S601"/>
  <c r="T601"/>
  <c r="U601"/>
  <c r="V601"/>
  <c r="W601"/>
  <c r="X601"/>
  <c r="Y601"/>
  <c r="Z601"/>
  <c r="AA601"/>
  <c r="AB601"/>
  <c r="AC601"/>
  <c r="AD601"/>
  <c r="AE601"/>
  <c r="B602"/>
  <c r="C602"/>
  <c r="D602"/>
  <c r="E602"/>
  <c r="F602"/>
  <c r="A602" s="1"/>
  <c r="G602"/>
  <c r="H602"/>
  <c r="I602"/>
  <c r="J602"/>
  <c r="K602"/>
  <c r="L602"/>
  <c r="N602"/>
  <c r="O602"/>
  <c r="P602"/>
  <c r="Q602"/>
  <c r="R602"/>
  <c r="S602"/>
  <c r="T602"/>
  <c r="U602"/>
  <c r="V602"/>
  <c r="W602"/>
  <c r="X602"/>
  <c r="Y602"/>
  <c r="Z602"/>
  <c r="AA602"/>
  <c r="AB602"/>
  <c r="AC602"/>
  <c r="AD602"/>
  <c r="AE602"/>
  <c r="B603"/>
  <c r="C603"/>
  <c r="D603"/>
  <c r="E603"/>
  <c r="F603"/>
  <c r="A603" s="1"/>
  <c r="G603"/>
  <c r="H603"/>
  <c r="I603"/>
  <c r="J603"/>
  <c r="K603"/>
  <c r="L603"/>
  <c r="N603"/>
  <c r="O603"/>
  <c r="P603"/>
  <c r="Q603"/>
  <c r="R603"/>
  <c r="S603"/>
  <c r="T603"/>
  <c r="U603"/>
  <c r="V603"/>
  <c r="W603"/>
  <c r="X603"/>
  <c r="Y603"/>
  <c r="Z603"/>
  <c r="AA603"/>
  <c r="AB603"/>
  <c r="AC603"/>
  <c r="AD603"/>
  <c r="AE603"/>
  <c r="B604"/>
  <c r="C604"/>
  <c r="D604"/>
  <c r="E604"/>
  <c r="F604"/>
  <c r="A604" s="1"/>
  <c r="G604"/>
  <c r="H604"/>
  <c r="I604"/>
  <c r="J604"/>
  <c r="K604"/>
  <c r="L604"/>
  <c r="N604"/>
  <c r="O604"/>
  <c r="P604"/>
  <c r="Q604"/>
  <c r="R604"/>
  <c r="S604"/>
  <c r="T604"/>
  <c r="U604"/>
  <c r="V604"/>
  <c r="W604"/>
  <c r="X604"/>
  <c r="Y604"/>
  <c r="Z604"/>
  <c r="AA604"/>
  <c r="AB604"/>
  <c r="AC604"/>
  <c r="AD604"/>
  <c r="AE604"/>
  <c r="B605"/>
  <c r="C605"/>
  <c r="D605"/>
  <c r="E605"/>
  <c r="F605"/>
  <c r="A605" s="1"/>
  <c r="G605"/>
  <c r="H605"/>
  <c r="I605"/>
  <c r="J605"/>
  <c r="K605"/>
  <c r="L605"/>
  <c r="N605"/>
  <c r="O605"/>
  <c r="P605"/>
  <c r="Q605"/>
  <c r="R605"/>
  <c r="S605"/>
  <c r="T605"/>
  <c r="U605"/>
  <c r="V605"/>
  <c r="W605"/>
  <c r="X605"/>
  <c r="Y605"/>
  <c r="Z605"/>
  <c r="AA605"/>
  <c r="AB605"/>
  <c r="AC605"/>
  <c r="AD605"/>
  <c r="AE605"/>
  <c r="B606"/>
  <c r="C606"/>
  <c r="D606"/>
  <c r="E606"/>
  <c r="F606"/>
  <c r="A606" s="1"/>
  <c r="G606"/>
  <c r="H606"/>
  <c r="I606"/>
  <c r="J606"/>
  <c r="K606"/>
  <c r="L606"/>
  <c r="N606"/>
  <c r="O606"/>
  <c r="P606"/>
  <c r="Q606"/>
  <c r="R606"/>
  <c r="S606"/>
  <c r="T606"/>
  <c r="U606"/>
  <c r="V606"/>
  <c r="W606"/>
  <c r="X606"/>
  <c r="Y606"/>
  <c r="Z606"/>
  <c r="AA606"/>
  <c r="AB606"/>
  <c r="AC606"/>
  <c r="AD606"/>
  <c r="AE606"/>
  <c r="B607"/>
  <c r="C607"/>
  <c r="D607"/>
  <c r="E607"/>
  <c r="F607"/>
  <c r="A607" s="1"/>
  <c r="G607"/>
  <c r="H607"/>
  <c r="I607"/>
  <c r="J607"/>
  <c r="K607"/>
  <c r="L607"/>
  <c r="N607"/>
  <c r="O607"/>
  <c r="P607"/>
  <c r="Q607"/>
  <c r="R607"/>
  <c r="S607"/>
  <c r="T607"/>
  <c r="U607"/>
  <c r="V607"/>
  <c r="W607"/>
  <c r="X607"/>
  <c r="Y607"/>
  <c r="Z607"/>
  <c r="AA607"/>
  <c r="AB607"/>
  <c r="AC607"/>
  <c r="AD607"/>
  <c r="AE607"/>
  <c r="B608"/>
  <c r="C608"/>
  <c r="D608"/>
  <c r="E608"/>
  <c r="F608"/>
  <c r="A608" s="1"/>
  <c r="G608"/>
  <c r="H608"/>
  <c r="I608"/>
  <c r="J608"/>
  <c r="K608"/>
  <c r="L608"/>
  <c r="N608"/>
  <c r="O608"/>
  <c r="P608"/>
  <c r="Q608"/>
  <c r="R608"/>
  <c r="S608"/>
  <c r="T608"/>
  <c r="U608"/>
  <c r="V608"/>
  <c r="W608"/>
  <c r="X608"/>
  <c r="Y608"/>
  <c r="Z608"/>
  <c r="AA608"/>
  <c r="AB608"/>
  <c r="AC608"/>
  <c r="AD608"/>
  <c r="AE608"/>
  <c r="B609"/>
  <c r="C609"/>
  <c r="D609"/>
  <c r="E609"/>
  <c r="F609"/>
  <c r="A609" s="1"/>
  <c r="G609"/>
  <c r="H609"/>
  <c r="I609"/>
  <c r="J609"/>
  <c r="K609"/>
  <c r="L609"/>
  <c r="N609"/>
  <c r="O609"/>
  <c r="P609"/>
  <c r="Q609"/>
  <c r="R609"/>
  <c r="S609"/>
  <c r="T609"/>
  <c r="U609"/>
  <c r="V609"/>
  <c r="W609"/>
  <c r="X609"/>
  <c r="Y609"/>
  <c r="Z609"/>
  <c r="AA609"/>
  <c r="AB609"/>
  <c r="AC609"/>
  <c r="AD609"/>
  <c r="AE609"/>
  <c r="B610"/>
  <c r="C610"/>
  <c r="D610"/>
  <c r="E610"/>
  <c r="F610"/>
  <c r="A610" s="1"/>
  <c r="G610"/>
  <c r="H610"/>
  <c r="I610"/>
  <c r="J610"/>
  <c r="K610"/>
  <c r="L610"/>
  <c r="N610"/>
  <c r="O610"/>
  <c r="P610"/>
  <c r="Q610"/>
  <c r="R610"/>
  <c r="S610"/>
  <c r="T610"/>
  <c r="U610"/>
  <c r="V610"/>
  <c r="W610"/>
  <c r="X610"/>
  <c r="Y610"/>
  <c r="Z610"/>
  <c r="AA610"/>
  <c r="AB610"/>
  <c r="AC610"/>
  <c r="AD610"/>
  <c r="AE610"/>
  <c r="B611"/>
  <c r="C611"/>
  <c r="D611"/>
  <c r="E611"/>
  <c r="F611"/>
  <c r="A611" s="1"/>
  <c r="G611"/>
  <c r="H611"/>
  <c r="I611"/>
  <c r="J611"/>
  <c r="K611"/>
  <c r="L611"/>
  <c r="N611"/>
  <c r="O611"/>
  <c r="P611"/>
  <c r="Q611"/>
  <c r="R611"/>
  <c r="S611"/>
  <c r="T611"/>
  <c r="U611"/>
  <c r="V611"/>
  <c r="W611"/>
  <c r="X611"/>
  <c r="Y611"/>
  <c r="Z611"/>
  <c r="AA611"/>
  <c r="AB611"/>
  <c r="AC611"/>
  <c r="AD611"/>
  <c r="AE611"/>
  <c r="B612"/>
  <c r="C612"/>
  <c r="D612"/>
  <c r="E612"/>
  <c r="F612"/>
  <c r="A612" s="1"/>
  <c r="G612"/>
  <c r="H612"/>
  <c r="I612"/>
  <c r="J612"/>
  <c r="K612"/>
  <c r="L612"/>
  <c r="N612"/>
  <c r="O612"/>
  <c r="P612"/>
  <c r="Q612"/>
  <c r="R612"/>
  <c r="S612"/>
  <c r="T612"/>
  <c r="U612"/>
  <c r="V612"/>
  <c r="W612"/>
  <c r="X612"/>
  <c r="Y612"/>
  <c r="Z612"/>
  <c r="AA612"/>
  <c r="AB612"/>
  <c r="AC612"/>
  <c r="AD612"/>
  <c r="AE612"/>
  <c r="B613"/>
  <c r="C613"/>
  <c r="D613"/>
  <c r="E613"/>
  <c r="F613"/>
  <c r="A613" s="1"/>
  <c r="G613"/>
  <c r="H613"/>
  <c r="I613"/>
  <c r="J613"/>
  <c r="K613"/>
  <c r="L613"/>
  <c r="N613"/>
  <c r="O613"/>
  <c r="P613"/>
  <c r="Q613"/>
  <c r="R613"/>
  <c r="S613"/>
  <c r="T613"/>
  <c r="U613"/>
  <c r="V613"/>
  <c r="W613"/>
  <c r="X613"/>
  <c r="Y613"/>
  <c r="Z613"/>
  <c r="AA613"/>
  <c r="AB613"/>
  <c r="AC613"/>
  <c r="AD613"/>
  <c r="AE613"/>
  <c r="B614"/>
  <c r="C614"/>
  <c r="D614"/>
  <c r="E614"/>
  <c r="F614"/>
  <c r="A614" s="1"/>
  <c r="G614"/>
  <c r="H614"/>
  <c r="I614"/>
  <c r="J614"/>
  <c r="K614"/>
  <c r="L614"/>
  <c r="N614"/>
  <c r="O614"/>
  <c r="P614"/>
  <c r="Q614"/>
  <c r="R614"/>
  <c r="S614"/>
  <c r="T614"/>
  <c r="U614"/>
  <c r="V614"/>
  <c r="W614"/>
  <c r="X614"/>
  <c r="Y614"/>
  <c r="Z614"/>
  <c r="AA614"/>
  <c r="AB614"/>
  <c r="AC614"/>
  <c r="AD614"/>
  <c r="AE614"/>
  <c r="B615"/>
  <c r="C615"/>
  <c r="D615"/>
  <c r="E615"/>
  <c r="F615"/>
  <c r="A615" s="1"/>
  <c r="G615"/>
  <c r="H615"/>
  <c r="I615"/>
  <c r="J615"/>
  <c r="K615"/>
  <c r="L615"/>
  <c r="N615"/>
  <c r="O615"/>
  <c r="P615"/>
  <c r="Q615"/>
  <c r="R615"/>
  <c r="S615"/>
  <c r="T615"/>
  <c r="U615"/>
  <c r="V615"/>
  <c r="W615"/>
  <c r="X615"/>
  <c r="Y615"/>
  <c r="Z615"/>
  <c r="AA615"/>
  <c r="AB615"/>
  <c r="AC615"/>
  <c r="AD615"/>
  <c r="AE615"/>
  <c r="B616"/>
  <c r="C616"/>
  <c r="D616"/>
  <c r="E616"/>
  <c r="F616"/>
  <c r="A616" s="1"/>
  <c r="G616"/>
  <c r="H616"/>
  <c r="I616"/>
  <c r="J616"/>
  <c r="K616"/>
  <c r="L616"/>
  <c r="N616"/>
  <c r="O616"/>
  <c r="P616"/>
  <c r="Q616"/>
  <c r="R616"/>
  <c r="S616"/>
  <c r="T616"/>
  <c r="U616"/>
  <c r="V616"/>
  <c r="W616"/>
  <c r="X616"/>
  <c r="Y616"/>
  <c r="Z616"/>
  <c r="AA616"/>
  <c r="AB616"/>
  <c r="AC616"/>
  <c r="AD616"/>
  <c r="AE616"/>
  <c r="B617"/>
  <c r="C617"/>
  <c r="D617"/>
  <c r="E617"/>
  <c r="F617"/>
  <c r="A617" s="1"/>
  <c r="G617"/>
  <c r="H617"/>
  <c r="I617"/>
  <c r="J617"/>
  <c r="K617"/>
  <c r="L617"/>
  <c r="N617"/>
  <c r="O617"/>
  <c r="P617"/>
  <c r="Q617"/>
  <c r="R617"/>
  <c r="S617"/>
  <c r="T617"/>
  <c r="U617"/>
  <c r="V617"/>
  <c r="W617"/>
  <c r="X617"/>
  <c r="Y617"/>
  <c r="Z617"/>
  <c r="AA617"/>
  <c r="AB617"/>
  <c r="AC617"/>
  <c r="AD617"/>
  <c r="AE617"/>
  <c r="B618"/>
  <c r="C618"/>
  <c r="D618"/>
  <c r="E618"/>
  <c r="F618"/>
  <c r="A618" s="1"/>
  <c r="G618"/>
  <c r="H618"/>
  <c r="I618"/>
  <c r="J618"/>
  <c r="K618"/>
  <c r="L618"/>
  <c r="N618"/>
  <c r="O618"/>
  <c r="P618"/>
  <c r="Q618"/>
  <c r="R618"/>
  <c r="S618"/>
  <c r="T618"/>
  <c r="U618"/>
  <c r="V618"/>
  <c r="W618"/>
  <c r="X618"/>
  <c r="Y618"/>
  <c r="Z618"/>
  <c r="AA618"/>
  <c r="AB618"/>
  <c r="AC618"/>
  <c r="AD618"/>
  <c r="AE618"/>
  <c r="B619"/>
  <c r="C619"/>
  <c r="D619"/>
  <c r="E619"/>
  <c r="F619"/>
  <c r="A619" s="1"/>
  <c r="G619"/>
  <c r="H619"/>
  <c r="I619"/>
  <c r="J619"/>
  <c r="K619"/>
  <c r="L619"/>
  <c r="N619"/>
  <c r="O619"/>
  <c r="P619"/>
  <c r="Q619"/>
  <c r="R619"/>
  <c r="S619"/>
  <c r="T619"/>
  <c r="U619"/>
  <c r="V619"/>
  <c r="W619"/>
  <c r="X619"/>
  <c r="Y619"/>
  <c r="Z619"/>
  <c r="AA619"/>
  <c r="AB619"/>
  <c r="AC619"/>
  <c r="AD619"/>
  <c r="AE619"/>
  <c r="B620"/>
  <c r="C620"/>
  <c r="D620"/>
  <c r="E620"/>
  <c r="F620"/>
  <c r="A620" s="1"/>
  <c r="G620"/>
  <c r="H620"/>
  <c r="I620"/>
  <c r="J620"/>
  <c r="K620"/>
  <c r="L620"/>
  <c r="N620"/>
  <c r="O620"/>
  <c r="P620"/>
  <c r="Q620"/>
  <c r="R620"/>
  <c r="S620"/>
  <c r="T620"/>
  <c r="U620"/>
  <c r="V620"/>
  <c r="W620"/>
  <c r="X620"/>
  <c r="Y620"/>
  <c r="Z620"/>
  <c r="AA620"/>
  <c r="AB620"/>
  <c r="AC620"/>
  <c r="AD620"/>
  <c r="AE620"/>
  <c r="B621"/>
  <c r="C621"/>
  <c r="D621"/>
  <c r="E621"/>
  <c r="F621"/>
  <c r="A621" s="1"/>
  <c r="G621"/>
  <c r="H621"/>
  <c r="I621"/>
  <c r="J621"/>
  <c r="K621"/>
  <c r="L621"/>
  <c r="N621"/>
  <c r="O621"/>
  <c r="P621"/>
  <c r="Q621"/>
  <c r="R621"/>
  <c r="S621"/>
  <c r="T621"/>
  <c r="U621"/>
  <c r="V621"/>
  <c r="W621"/>
  <c r="X621"/>
  <c r="Y621"/>
  <c r="Z621"/>
  <c r="AA621"/>
  <c r="AB621"/>
  <c r="AC621"/>
  <c r="AD621"/>
  <c r="AE621"/>
  <c r="B622"/>
  <c r="C622"/>
  <c r="D622"/>
  <c r="E622"/>
  <c r="F622"/>
  <c r="A622" s="1"/>
  <c r="G622"/>
  <c r="H622"/>
  <c r="I622"/>
  <c r="J622"/>
  <c r="K622"/>
  <c r="L622"/>
  <c r="N622"/>
  <c r="O622"/>
  <c r="P622"/>
  <c r="Q622"/>
  <c r="R622"/>
  <c r="S622"/>
  <c r="T622"/>
  <c r="U622"/>
  <c r="V622"/>
  <c r="W622"/>
  <c r="X622"/>
  <c r="Y622"/>
  <c r="Z622"/>
  <c r="AA622"/>
  <c r="AB622"/>
  <c r="AC622"/>
  <c r="AD622"/>
  <c r="AE622"/>
  <c r="B623"/>
  <c r="C623"/>
  <c r="D623"/>
  <c r="E623"/>
  <c r="F623"/>
  <c r="A623" s="1"/>
  <c r="G623"/>
  <c r="H623"/>
  <c r="I623"/>
  <c r="J623"/>
  <c r="K623"/>
  <c r="L623"/>
  <c r="N623"/>
  <c r="O623"/>
  <c r="P623"/>
  <c r="Q623"/>
  <c r="R623"/>
  <c r="S623"/>
  <c r="T623"/>
  <c r="U623"/>
  <c r="V623"/>
  <c r="W623"/>
  <c r="X623"/>
  <c r="Y623"/>
  <c r="Z623"/>
  <c r="AA623"/>
  <c r="AB623"/>
  <c r="AC623"/>
  <c r="AD623"/>
  <c r="AE623"/>
  <c r="B624"/>
  <c r="C624"/>
  <c r="D624"/>
  <c r="E624"/>
  <c r="F624"/>
  <c r="A624" s="1"/>
  <c r="G624"/>
  <c r="H624"/>
  <c r="I624"/>
  <c r="J624"/>
  <c r="K624"/>
  <c r="L624"/>
  <c r="N624"/>
  <c r="O624"/>
  <c r="P624"/>
  <c r="Q624"/>
  <c r="R624"/>
  <c r="S624"/>
  <c r="T624"/>
  <c r="U624"/>
  <c r="V624"/>
  <c r="W624"/>
  <c r="X624"/>
  <c r="Y624"/>
  <c r="Z624"/>
  <c r="AA624"/>
  <c r="AB624"/>
  <c r="AC624"/>
  <c r="AD624"/>
  <c r="AE624"/>
  <c r="B625"/>
  <c r="C625"/>
  <c r="D625"/>
  <c r="E625"/>
  <c r="F625"/>
  <c r="A625" s="1"/>
  <c r="G625"/>
  <c r="H625"/>
  <c r="I625"/>
  <c r="J625"/>
  <c r="K625"/>
  <c r="L625"/>
  <c r="N625"/>
  <c r="O625"/>
  <c r="P625"/>
  <c r="Q625"/>
  <c r="R625"/>
  <c r="S625"/>
  <c r="T625"/>
  <c r="U625"/>
  <c r="V625"/>
  <c r="W625"/>
  <c r="X625"/>
  <c r="Y625"/>
  <c r="Z625"/>
  <c r="AA625"/>
  <c r="AB625"/>
  <c r="AC625"/>
  <c r="AD625"/>
  <c r="AE625"/>
  <c r="B626"/>
  <c r="C626"/>
  <c r="D626"/>
  <c r="E626"/>
  <c r="F626"/>
  <c r="A626" s="1"/>
  <c r="G626"/>
  <c r="H626"/>
  <c r="I626"/>
  <c r="J626"/>
  <c r="K626"/>
  <c r="L626"/>
  <c r="N626"/>
  <c r="O626"/>
  <c r="P626"/>
  <c r="Q626"/>
  <c r="R626"/>
  <c r="S626"/>
  <c r="T626"/>
  <c r="U626"/>
  <c r="V626"/>
  <c r="W626"/>
  <c r="X626"/>
  <c r="Y626"/>
  <c r="Z626"/>
  <c r="AA626"/>
  <c r="AB626"/>
  <c r="AC626"/>
  <c r="AD626"/>
  <c r="AE626"/>
  <c r="B627"/>
  <c r="C627"/>
  <c r="D627"/>
  <c r="E627"/>
  <c r="F627"/>
  <c r="A627" s="1"/>
  <c r="G627"/>
  <c r="H627"/>
  <c r="I627"/>
  <c r="J627"/>
  <c r="K627"/>
  <c r="L627"/>
  <c r="N627"/>
  <c r="O627"/>
  <c r="P627"/>
  <c r="Q627"/>
  <c r="R627"/>
  <c r="S627"/>
  <c r="T627"/>
  <c r="U627"/>
  <c r="V627"/>
  <c r="W627"/>
  <c r="X627"/>
  <c r="Y627"/>
  <c r="Z627"/>
  <c r="AA627"/>
  <c r="AB627"/>
  <c r="AC627"/>
  <c r="AD627"/>
  <c r="AE627"/>
  <c r="B628"/>
  <c r="C628"/>
  <c r="D628"/>
  <c r="E628"/>
  <c r="F628"/>
  <c r="A628" s="1"/>
  <c r="G628"/>
  <c r="H628"/>
  <c r="I628"/>
  <c r="J628"/>
  <c r="K628"/>
  <c r="L628"/>
  <c r="N628"/>
  <c r="O628"/>
  <c r="P628"/>
  <c r="Q628"/>
  <c r="R628"/>
  <c r="S628"/>
  <c r="T628"/>
  <c r="U628"/>
  <c r="V628"/>
  <c r="W628"/>
  <c r="X628"/>
  <c r="Y628"/>
  <c r="Z628"/>
  <c r="AA628"/>
  <c r="AB628"/>
  <c r="AC628"/>
  <c r="AD628"/>
  <c r="AE628"/>
  <c r="B629"/>
  <c r="C629"/>
  <c r="D629"/>
  <c r="E629"/>
  <c r="F629"/>
  <c r="A629" s="1"/>
  <c r="G629"/>
  <c r="H629"/>
  <c r="I629"/>
  <c r="J629"/>
  <c r="K629"/>
  <c r="L629"/>
  <c r="N629"/>
  <c r="O629"/>
  <c r="P629"/>
  <c r="Q629"/>
  <c r="R629"/>
  <c r="S629"/>
  <c r="T629"/>
  <c r="U629"/>
  <c r="V629"/>
  <c r="W629"/>
  <c r="X629"/>
  <c r="Y629"/>
  <c r="Z629"/>
  <c r="AA629"/>
  <c r="AB629"/>
  <c r="AC629"/>
  <c r="AD629"/>
  <c r="AE629"/>
  <c r="B630"/>
  <c r="C630"/>
  <c r="D630"/>
  <c r="E630"/>
  <c r="F630"/>
  <c r="A630" s="1"/>
  <c r="G630"/>
  <c r="H630"/>
  <c r="I630"/>
  <c r="J630"/>
  <c r="K630"/>
  <c r="L630"/>
  <c r="N630"/>
  <c r="O630"/>
  <c r="P630"/>
  <c r="Q630"/>
  <c r="R630"/>
  <c r="S630"/>
  <c r="T630"/>
  <c r="U630"/>
  <c r="V630"/>
  <c r="W630"/>
  <c r="X630"/>
  <c r="Y630"/>
  <c r="Z630"/>
  <c r="AA630"/>
  <c r="AB630"/>
  <c r="AC630"/>
  <c r="AD630"/>
  <c r="AE630"/>
  <c r="B631"/>
  <c r="C631"/>
  <c r="D631"/>
  <c r="E631"/>
  <c r="F631"/>
  <c r="A631" s="1"/>
  <c r="G631"/>
  <c r="H631"/>
  <c r="I631"/>
  <c r="J631"/>
  <c r="K631"/>
  <c r="L631"/>
  <c r="N631"/>
  <c r="O631"/>
  <c r="P631"/>
  <c r="Q631"/>
  <c r="R631"/>
  <c r="S631"/>
  <c r="T631"/>
  <c r="U631"/>
  <c r="V631"/>
  <c r="W631"/>
  <c r="X631"/>
  <c r="Y631"/>
  <c r="Z631"/>
  <c r="AA631"/>
  <c r="AB631"/>
  <c r="AC631"/>
  <c r="AD631"/>
  <c r="AE631"/>
  <c r="B632"/>
  <c r="C632"/>
  <c r="D632"/>
  <c r="E632"/>
  <c r="F632"/>
  <c r="A632" s="1"/>
  <c r="G632"/>
  <c r="H632"/>
  <c r="I632"/>
  <c r="J632"/>
  <c r="K632"/>
  <c r="L632"/>
  <c r="N632"/>
  <c r="O632"/>
  <c r="P632"/>
  <c r="Q632"/>
  <c r="R632"/>
  <c r="S632"/>
  <c r="T632"/>
  <c r="U632"/>
  <c r="V632"/>
  <c r="W632"/>
  <c r="X632"/>
  <c r="Y632"/>
  <c r="Z632"/>
  <c r="AA632"/>
  <c r="AB632"/>
  <c r="AC632"/>
  <c r="AD632"/>
  <c r="AE632"/>
  <c r="B633"/>
  <c r="C633"/>
  <c r="D633"/>
  <c r="E633"/>
  <c r="F633"/>
  <c r="A633" s="1"/>
  <c r="G633"/>
  <c r="H633"/>
  <c r="I633"/>
  <c r="J633"/>
  <c r="K633"/>
  <c r="L633"/>
  <c r="N633"/>
  <c r="O633"/>
  <c r="P633"/>
  <c r="Q633"/>
  <c r="R633"/>
  <c r="S633"/>
  <c r="T633"/>
  <c r="U633"/>
  <c r="V633"/>
  <c r="W633"/>
  <c r="X633"/>
  <c r="Y633"/>
  <c r="Z633"/>
  <c r="AA633"/>
  <c r="AB633"/>
  <c r="AC633"/>
  <c r="AD633"/>
  <c r="AE633"/>
  <c r="B634"/>
  <c r="C634"/>
  <c r="D634"/>
  <c r="E634"/>
  <c r="F634"/>
  <c r="A634" s="1"/>
  <c r="G634"/>
  <c r="H634"/>
  <c r="I634"/>
  <c r="J634"/>
  <c r="K634"/>
  <c r="L634"/>
  <c r="N634"/>
  <c r="O634"/>
  <c r="P634"/>
  <c r="Q634"/>
  <c r="R634"/>
  <c r="S634"/>
  <c r="T634"/>
  <c r="U634"/>
  <c r="V634"/>
  <c r="W634"/>
  <c r="X634"/>
  <c r="Y634"/>
  <c r="Z634"/>
  <c r="AA634"/>
  <c r="AB634"/>
  <c r="AC634"/>
  <c r="AD634"/>
  <c r="AE634"/>
  <c r="B635"/>
  <c r="C635"/>
  <c r="D635"/>
  <c r="E635"/>
  <c r="F635"/>
  <c r="A635" s="1"/>
  <c r="G635"/>
  <c r="H635"/>
  <c r="I635"/>
  <c r="J635"/>
  <c r="K635"/>
  <c r="L635"/>
  <c r="N635"/>
  <c r="O635"/>
  <c r="P635"/>
  <c r="Q635"/>
  <c r="R635"/>
  <c r="S635"/>
  <c r="T635"/>
  <c r="U635"/>
  <c r="V635"/>
  <c r="W635"/>
  <c r="X635"/>
  <c r="Y635"/>
  <c r="Z635"/>
  <c r="AA635"/>
  <c r="AB635"/>
  <c r="AC635"/>
  <c r="AD635"/>
  <c r="AE635"/>
  <c r="B636"/>
  <c r="C636"/>
  <c r="D636"/>
  <c r="E636"/>
  <c r="F636"/>
  <c r="A636" s="1"/>
  <c r="G636"/>
  <c r="H636"/>
  <c r="I636"/>
  <c r="J636"/>
  <c r="K636"/>
  <c r="L636"/>
  <c r="N636"/>
  <c r="O636"/>
  <c r="P636"/>
  <c r="Q636"/>
  <c r="R636"/>
  <c r="S636"/>
  <c r="T636"/>
  <c r="U636"/>
  <c r="V636"/>
  <c r="W636"/>
  <c r="X636"/>
  <c r="Y636"/>
  <c r="Z636"/>
  <c r="AA636"/>
  <c r="AB636"/>
  <c r="AC636"/>
  <c r="AD636"/>
  <c r="AE636"/>
  <c r="B637"/>
  <c r="C637"/>
  <c r="D637"/>
  <c r="E637"/>
  <c r="F637"/>
  <c r="A637" s="1"/>
  <c r="G637"/>
  <c r="H637"/>
  <c r="I637"/>
  <c r="J637"/>
  <c r="K637"/>
  <c r="L637"/>
  <c r="N637"/>
  <c r="O637"/>
  <c r="P637"/>
  <c r="Q637"/>
  <c r="R637"/>
  <c r="S637"/>
  <c r="T637"/>
  <c r="U637"/>
  <c r="V637"/>
  <c r="W637"/>
  <c r="X637"/>
  <c r="Y637"/>
  <c r="Z637"/>
  <c r="AA637"/>
  <c r="AB637"/>
  <c r="AC637"/>
  <c r="AD637"/>
  <c r="AE637"/>
  <c r="B638"/>
  <c r="C638"/>
  <c r="D638"/>
  <c r="E638"/>
  <c r="F638"/>
  <c r="A638" s="1"/>
  <c r="G638"/>
  <c r="H638"/>
  <c r="I638"/>
  <c r="J638"/>
  <c r="K638"/>
  <c r="L638"/>
  <c r="N638"/>
  <c r="O638"/>
  <c r="P638"/>
  <c r="Q638"/>
  <c r="R638"/>
  <c r="S638"/>
  <c r="T638"/>
  <c r="U638"/>
  <c r="V638"/>
  <c r="W638"/>
  <c r="X638"/>
  <c r="Y638"/>
  <c r="Z638"/>
  <c r="AA638"/>
  <c r="AB638"/>
  <c r="AC638"/>
  <c r="AD638"/>
  <c r="AE638"/>
  <c r="B639"/>
  <c r="C639"/>
  <c r="D639"/>
  <c r="E639"/>
  <c r="F639"/>
  <c r="A639" s="1"/>
  <c r="G639"/>
  <c r="H639"/>
  <c r="I639"/>
  <c r="J639"/>
  <c r="K639"/>
  <c r="L639"/>
  <c r="N639"/>
  <c r="O639"/>
  <c r="P639"/>
  <c r="Q639"/>
  <c r="R639"/>
  <c r="S639"/>
  <c r="T639"/>
  <c r="U639"/>
  <c r="V639"/>
  <c r="W639"/>
  <c r="X639"/>
  <c r="Y639"/>
  <c r="Z639"/>
  <c r="AA639"/>
  <c r="AB639"/>
  <c r="AC639"/>
  <c r="AD639"/>
  <c r="AE639"/>
  <c r="B640"/>
  <c r="C640"/>
  <c r="D640"/>
  <c r="E640"/>
  <c r="F640"/>
  <c r="A640" s="1"/>
  <c r="G640"/>
  <c r="H640"/>
  <c r="I640"/>
  <c r="J640"/>
  <c r="K640"/>
  <c r="L640"/>
  <c r="N640"/>
  <c r="O640"/>
  <c r="P640"/>
  <c r="Q640"/>
  <c r="R640"/>
  <c r="S640"/>
  <c r="T640"/>
  <c r="U640"/>
  <c r="V640"/>
  <c r="W640"/>
  <c r="X640"/>
  <c r="Y640"/>
  <c r="Z640"/>
  <c r="AA640"/>
  <c r="AB640"/>
  <c r="AC640"/>
  <c r="AD640"/>
  <c r="AE640"/>
  <c r="B641"/>
  <c r="C641"/>
  <c r="D641"/>
  <c r="E641"/>
  <c r="F641"/>
  <c r="A641" s="1"/>
  <c r="G641"/>
  <c r="H641"/>
  <c r="I641"/>
  <c r="J641"/>
  <c r="K641"/>
  <c r="L641"/>
  <c r="N641"/>
  <c r="O641"/>
  <c r="P641"/>
  <c r="Q641"/>
  <c r="R641"/>
  <c r="S641"/>
  <c r="T641"/>
  <c r="U641"/>
  <c r="V641"/>
  <c r="W641"/>
  <c r="X641"/>
  <c r="Y641"/>
  <c r="Z641"/>
  <c r="AA641"/>
  <c r="AB641"/>
  <c r="AC641"/>
  <c r="AD641"/>
  <c r="AE641"/>
  <c r="B642"/>
  <c r="C642"/>
  <c r="D642"/>
  <c r="E642"/>
  <c r="F642"/>
  <c r="A642" s="1"/>
  <c r="G642"/>
  <c r="H642"/>
  <c r="I642"/>
  <c r="J642"/>
  <c r="K642"/>
  <c r="L642"/>
  <c r="N642"/>
  <c r="O642"/>
  <c r="P642"/>
  <c r="Q642"/>
  <c r="R642"/>
  <c r="S642"/>
  <c r="T642"/>
  <c r="U642"/>
  <c r="V642"/>
  <c r="W642"/>
  <c r="X642"/>
  <c r="Y642"/>
  <c r="Z642"/>
  <c r="AA642"/>
  <c r="AB642"/>
  <c r="AC642"/>
  <c r="AD642"/>
  <c r="AE642"/>
  <c r="B643"/>
  <c r="C643"/>
  <c r="D643"/>
  <c r="E643"/>
  <c r="F643"/>
  <c r="A643" s="1"/>
  <c r="G643"/>
  <c r="H643"/>
  <c r="I643"/>
  <c r="J643"/>
  <c r="K643"/>
  <c r="L643"/>
  <c r="N643"/>
  <c r="O643"/>
  <c r="P643"/>
  <c r="Q643"/>
  <c r="R643"/>
  <c r="S643"/>
  <c r="T643"/>
  <c r="U643"/>
  <c r="V643"/>
  <c r="W643"/>
  <c r="X643"/>
  <c r="Y643"/>
  <c r="Z643"/>
  <c r="AA643"/>
  <c r="AB643"/>
  <c r="AC643"/>
  <c r="AD643"/>
  <c r="AE643"/>
  <c r="B644"/>
  <c r="C644"/>
  <c r="D644"/>
  <c r="E644"/>
  <c r="F644"/>
  <c r="A644" s="1"/>
  <c r="G644"/>
  <c r="H644"/>
  <c r="I644"/>
  <c r="J644"/>
  <c r="K644"/>
  <c r="L644"/>
  <c r="N644"/>
  <c r="O644"/>
  <c r="P644"/>
  <c r="Q644"/>
  <c r="R644"/>
  <c r="S644"/>
  <c r="T644"/>
  <c r="U644"/>
  <c r="V644"/>
  <c r="W644"/>
  <c r="X644"/>
  <c r="Y644"/>
  <c r="Z644"/>
  <c r="AA644"/>
  <c r="AB644"/>
  <c r="AC644"/>
  <c r="AD644"/>
  <c r="AE644"/>
  <c r="B645"/>
  <c r="C645"/>
  <c r="D645"/>
  <c r="E645"/>
  <c r="F645"/>
  <c r="A645" s="1"/>
  <c r="G645"/>
  <c r="H645"/>
  <c r="I645"/>
  <c r="J645"/>
  <c r="K645"/>
  <c r="L645"/>
  <c r="N645"/>
  <c r="O645"/>
  <c r="P645"/>
  <c r="Q645"/>
  <c r="R645"/>
  <c r="S645"/>
  <c r="T645"/>
  <c r="U645"/>
  <c r="V645"/>
  <c r="W645"/>
  <c r="X645"/>
  <c r="Y645"/>
  <c r="Z645"/>
  <c r="AA645"/>
  <c r="AB645"/>
  <c r="AC645"/>
  <c r="AD645"/>
  <c r="AE645"/>
  <c r="B646"/>
  <c r="C646"/>
  <c r="D646"/>
  <c r="E646"/>
  <c r="F646"/>
  <c r="A646" s="1"/>
  <c r="G646"/>
  <c r="H646"/>
  <c r="I646"/>
  <c r="J646"/>
  <c r="K646"/>
  <c r="L646"/>
  <c r="N646"/>
  <c r="O646"/>
  <c r="P646"/>
  <c r="Q646"/>
  <c r="R646"/>
  <c r="S646"/>
  <c r="T646"/>
  <c r="U646"/>
  <c r="V646"/>
  <c r="W646"/>
  <c r="X646"/>
  <c r="Y646"/>
  <c r="Z646"/>
  <c r="AA646"/>
  <c r="AB646"/>
  <c r="AC646"/>
  <c r="AD646"/>
  <c r="AE646"/>
  <c r="B647"/>
  <c r="C647"/>
  <c r="D647"/>
  <c r="E647"/>
  <c r="F647"/>
  <c r="A647" s="1"/>
  <c r="G647"/>
  <c r="H647"/>
  <c r="I647"/>
  <c r="J647"/>
  <c r="K647"/>
  <c r="L647"/>
  <c r="N647"/>
  <c r="O647"/>
  <c r="P647"/>
  <c r="Q647"/>
  <c r="R647"/>
  <c r="S647"/>
  <c r="T647"/>
  <c r="U647"/>
  <c r="V647"/>
  <c r="W647"/>
  <c r="X647"/>
  <c r="Y647"/>
  <c r="Z647"/>
  <c r="AA647"/>
  <c r="AB647"/>
  <c r="AC647"/>
  <c r="AD647"/>
  <c r="AE647"/>
  <c r="B648"/>
  <c r="C648"/>
  <c r="D648"/>
  <c r="E648"/>
  <c r="F648"/>
  <c r="A648" s="1"/>
  <c r="G648"/>
  <c r="H648"/>
  <c r="I648"/>
  <c r="J648"/>
  <c r="K648"/>
  <c r="L648"/>
  <c r="N648"/>
  <c r="O648"/>
  <c r="P648"/>
  <c r="Q648"/>
  <c r="R648"/>
  <c r="S648"/>
  <c r="T648"/>
  <c r="U648"/>
  <c r="V648"/>
  <c r="W648"/>
  <c r="X648"/>
  <c r="Y648"/>
  <c r="Z648"/>
  <c r="AA648"/>
  <c r="AB648"/>
  <c r="AC648"/>
  <c r="AD648"/>
  <c r="AE648"/>
  <c r="B649"/>
  <c r="C649"/>
  <c r="D649"/>
  <c r="E649"/>
  <c r="F649"/>
  <c r="A649" s="1"/>
  <c r="G649"/>
  <c r="H649"/>
  <c r="I649"/>
  <c r="J649"/>
  <c r="K649"/>
  <c r="L649"/>
  <c r="N649"/>
  <c r="O649"/>
  <c r="P649"/>
  <c r="Q649"/>
  <c r="R649"/>
  <c r="S649"/>
  <c r="T649"/>
  <c r="U649"/>
  <c r="V649"/>
  <c r="W649"/>
  <c r="X649"/>
  <c r="Y649"/>
  <c r="Z649"/>
  <c r="AA649"/>
  <c r="AB649"/>
  <c r="AC649"/>
  <c r="AD649"/>
  <c r="AE649"/>
  <c r="B650"/>
  <c r="C650"/>
  <c r="D650"/>
  <c r="E650"/>
  <c r="F650"/>
  <c r="A650" s="1"/>
  <c r="G650"/>
  <c r="H650"/>
  <c r="I650"/>
  <c r="J650"/>
  <c r="K650"/>
  <c r="L650"/>
  <c r="N650"/>
  <c r="O650"/>
  <c r="P650"/>
  <c r="Q650"/>
  <c r="R650"/>
  <c r="S650"/>
  <c r="T650"/>
  <c r="U650"/>
  <c r="V650"/>
  <c r="W650"/>
  <c r="X650"/>
  <c r="Y650"/>
  <c r="Z650"/>
  <c r="AA650"/>
  <c r="AB650"/>
  <c r="AC650"/>
  <c r="AD650"/>
  <c r="AE650"/>
  <c r="B651"/>
  <c r="C651"/>
  <c r="D651"/>
  <c r="E651"/>
  <c r="F651"/>
  <c r="A651" s="1"/>
  <c r="G651"/>
  <c r="H651"/>
  <c r="I651"/>
  <c r="J651"/>
  <c r="K651"/>
  <c r="L651"/>
  <c r="N651"/>
  <c r="O651"/>
  <c r="P651"/>
  <c r="Q651"/>
  <c r="R651"/>
  <c r="S651"/>
  <c r="T651"/>
  <c r="U651"/>
  <c r="V651"/>
  <c r="W651"/>
  <c r="X651"/>
  <c r="Y651"/>
  <c r="Z651"/>
  <c r="AA651"/>
  <c r="AB651"/>
  <c r="AC651"/>
  <c r="AD651"/>
  <c r="AE651"/>
  <c r="B652"/>
  <c r="C652"/>
  <c r="D652"/>
  <c r="E652"/>
  <c r="F652"/>
  <c r="A652" s="1"/>
  <c r="G652"/>
  <c r="H652"/>
  <c r="I652"/>
  <c r="J652"/>
  <c r="K652"/>
  <c r="L652"/>
  <c r="N652"/>
  <c r="O652"/>
  <c r="P652"/>
  <c r="Q652"/>
  <c r="R652"/>
  <c r="S652"/>
  <c r="T652"/>
  <c r="U652"/>
  <c r="V652"/>
  <c r="W652"/>
  <c r="X652"/>
  <c r="Y652"/>
  <c r="Z652"/>
  <c r="AA652"/>
  <c r="AB652"/>
  <c r="AC652"/>
  <c r="AD652"/>
  <c r="AE652"/>
  <c r="B653"/>
  <c r="C653"/>
  <c r="D653"/>
  <c r="E653"/>
  <c r="F653"/>
  <c r="A653" s="1"/>
  <c r="G653"/>
  <c r="H653"/>
  <c r="I653"/>
  <c r="J653"/>
  <c r="K653"/>
  <c r="L653"/>
  <c r="N653"/>
  <c r="O653"/>
  <c r="P653"/>
  <c r="Q653"/>
  <c r="R653"/>
  <c r="S653"/>
  <c r="T653"/>
  <c r="U653"/>
  <c r="V653"/>
  <c r="W653"/>
  <c r="X653"/>
  <c r="Y653"/>
  <c r="Z653"/>
  <c r="AA653"/>
  <c r="AB653"/>
  <c r="AC653"/>
  <c r="AD653"/>
  <c r="AE653"/>
  <c r="B654"/>
  <c r="C654"/>
  <c r="D654"/>
  <c r="E654"/>
  <c r="F654"/>
  <c r="A654" s="1"/>
  <c r="G654"/>
  <c r="H654"/>
  <c r="I654"/>
  <c r="J654"/>
  <c r="K654"/>
  <c r="L654"/>
  <c r="N654"/>
  <c r="O654"/>
  <c r="P654"/>
  <c r="Q654"/>
  <c r="R654"/>
  <c r="S654"/>
  <c r="T654"/>
  <c r="U654"/>
  <c r="V654"/>
  <c r="W654"/>
  <c r="X654"/>
  <c r="Y654"/>
  <c r="Z654"/>
  <c r="AA654"/>
  <c r="AB654"/>
  <c r="AC654"/>
  <c r="AD654"/>
  <c r="AE654"/>
  <c r="B655"/>
  <c r="C655"/>
  <c r="D655"/>
  <c r="E655"/>
  <c r="F655"/>
  <c r="A655" s="1"/>
  <c r="G655"/>
  <c r="H655"/>
  <c r="I655"/>
  <c r="J655"/>
  <c r="K655"/>
  <c r="L655"/>
  <c r="N655"/>
  <c r="O655"/>
  <c r="P655"/>
  <c r="Q655"/>
  <c r="R655"/>
  <c r="S655"/>
  <c r="T655"/>
  <c r="U655"/>
  <c r="V655"/>
  <c r="W655"/>
  <c r="X655"/>
  <c r="Y655"/>
  <c r="Z655"/>
  <c r="AA655"/>
  <c r="AB655"/>
  <c r="AC655"/>
  <c r="AD655"/>
  <c r="AE655"/>
  <c r="B656"/>
  <c r="C656"/>
  <c r="D656"/>
  <c r="E656"/>
  <c r="F656"/>
  <c r="A656" s="1"/>
  <c r="G656"/>
  <c r="H656"/>
  <c r="I656"/>
  <c r="J656"/>
  <c r="K656"/>
  <c r="L656"/>
  <c r="N656"/>
  <c r="O656"/>
  <c r="P656"/>
  <c r="Q656"/>
  <c r="R656"/>
  <c r="S656"/>
  <c r="T656"/>
  <c r="U656"/>
  <c r="V656"/>
  <c r="W656"/>
  <c r="X656"/>
  <c r="Y656"/>
  <c r="Z656"/>
  <c r="AA656"/>
  <c r="AB656"/>
  <c r="AC656"/>
  <c r="AD656"/>
  <c r="AE656"/>
  <c r="B657"/>
  <c r="C657"/>
  <c r="D657"/>
  <c r="E657"/>
  <c r="F657"/>
  <c r="A657" s="1"/>
  <c r="G657"/>
  <c r="H657"/>
  <c r="I657"/>
  <c r="J657"/>
  <c r="K657"/>
  <c r="L657"/>
  <c r="N657"/>
  <c r="O657"/>
  <c r="P657"/>
  <c r="Q657"/>
  <c r="R657"/>
  <c r="S657"/>
  <c r="T657"/>
  <c r="U657"/>
  <c r="V657"/>
  <c r="W657"/>
  <c r="X657"/>
  <c r="Y657"/>
  <c r="Z657"/>
  <c r="AA657"/>
  <c r="AB657"/>
  <c r="AC657"/>
  <c r="AD657"/>
  <c r="AE657"/>
  <c r="B658"/>
  <c r="C658"/>
  <c r="D658"/>
  <c r="E658"/>
  <c r="F658"/>
  <c r="A658" s="1"/>
  <c r="G658"/>
  <c r="H658"/>
  <c r="I658"/>
  <c r="J658"/>
  <c r="K658"/>
  <c r="L658"/>
  <c r="N658"/>
  <c r="O658"/>
  <c r="P658"/>
  <c r="Q658"/>
  <c r="R658"/>
  <c r="S658"/>
  <c r="T658"/>
  <c r="U658"/>
  <c r="V658"/>
  <c r="W658"/>
  <c r="X658"/>
  <c r="Y658"/>
  <c r="Z658"/>
  <c r="AA658"/>
  <c r="AB658"/>
  <c r="AC658"/>
  <c r="AD658"/>
  <c r="AE658"/>
  <c r="B659"/>
  <c r="C659"/>
  <c r="D659"/>
  <c r="E659"/>
  <c r="F659"/>
  <c r="A659" s="1"/>
  <c r="G659"/>
  <c r="H659"/>
  <c r="I659"/>
  <c r="J659"/>
  <c r="K659"/>
  <c r="L659"/>
  <c r="N659"/>
  <c r="O659"/>
  <c r="P659"/>
  <c r="Q659"/>
  <c r="R659"/>
  <c r="S659"/>
  <c r="T659"/>
  <c r="U659"/>
  <c r="V659"/>
  <c r="W659"/>
  <c r="X659"/>
  <c r="Y659"/>
  <c r="Z659"/>
  <c r="AA659"/>
  <c r="AB659"/>
  <c r="AC659"/>
  <c r="AD659"/>
  <c r="AE659"/>
  <c r="B660"/>
  <c r="C660"/>
  <c r="D660"/>
  <c r="E660"/>
  <c r="F660"/>
  <c r="A660" s="1"/>
  <c r="G660"/>
  <c r="H660"/>
  <c r="I660"/>
  <c r="J660"/>
  <c r="K660"/>
  <c r="L660"/>
  <c r="N660"/>
  <c r="O660"/>
  <c r="P660"/>
  <c r="Q660"/>
  <c r="R660"/>
  <c r="S660"/>
  <c r="T660"/>
  <c r="U660"/>
  <c r="V660"/>
  <c r="W660"/>
  <c r="X660"/>
  <c r="Y660"/>
  <c r="Z660"/>
  <c r="AA660"/>
  <c r="AB660"/>
  <c r="AC660"/>
  <c r="AD660"/>
  <c r="AE660"/>
  <c r="B661"/>
  <c r="C661"/>
  <c r="D661"/>
  <c r="E661"/>
  <c r="F661"/>
  <c r="A661" s="1"/>
  <c r="G661"/>
  <c r="H661"/>
  <c r="I661"/>
  <c r="J661"/>
  <c r="K661"/>
  <c r="L661"/>
  <c r="N661"/>
  <c r="O661"/>
  <c r="P661"/>
  <c r="Q661"/>
  <c r="R661"/>
  <c r="S661"/>
  <c r="T661"/>
  <c r="U661"/>
  <c r="V661"/>
  <c r="W661"/>
  <c r="X661"/>
  <c r="Y661"/>
  <c r="Z661"/>
  <c r="AA661"/>
  <c r="AB661"/>
  <c r="AC661"/>
  <c r="AD661"/>
  <c r="AE661"/>
  <c r="B662"/>
  <c r="C662"/>
  <c r="D662"/>
  <c r="E662"/>
  <c r="F662"/>
  <c r="A662" s="1"/>
  <c r="G662"/>
  <c r="H662"/>
  <c r="I662"/>
  <c r="J662"/>
  <c r="K662"/>
  <c r="L662"/>
  <c r="N662"/>
  <c r="O662"/>
  <c r="P662"/>
  <c r="Q662"/>
  <c r="R662"/>
  <c r="S662"/>
  <c r="T662"/>
  <c r="U662"/>
  <c r="V662"/>
  <c r="W662"/>
  <c r="X662"/>
  <c r="Y662"/>
  <c r="Z662"/>
  <c r="AA662"/>
  <c r="AB662"/>
  <c r="AC662"/>
  <c r="AD662"/>
  <c r="AE662"/>
  <c r="B663"/>
  <c r="C663"/>
  <c r="D663"/>
  <c r="E663"/>
  <c r="F663"/>
  <c r="A663" s="1"/>
  <c r="G663"/>
  <c r="H663"/>
  <c r="I663"/>
  <c r="J663"/>
  <c r="K663"/>
  <c r="L663"/>
  <c r="N663"/>
  <c r="O663"/>
  <c r="P663"/>
  <c r="Q663"/>
  <c r="R663"/>
  <c r="S663"/>
  <c r="T663"/>
  <c r="U663"/>
  <c r="V663"/>
  <c r="W663"/>
  <c r="X663"/>
  <c r="Y663"/>
  <c r="Z663"/>
  <c r="AA663"/>
  <c r="AB663"/>
  <c r="AC663"/>
  <c r="AD663"/>
  <c r="AE663"/>
  <c r="B664"/>
  <c r="C664"/>
  <c r="D664"/>
  <c r="E664"/>
  <c r="F664"/>
  <c r="A664" s="1"/>
  <c r="G664"/>
  <c r="H664"/>
  <c r="I664"/>
  <c r="J664"/>
  <c r="K664"/>
  <c r="L664"/>
  <c r="N664"/>
  <c r="O664"/>
  <c r="P664"/>
  <c r="Q664"/>
  <c r="R664"/>
  <c r="S664"/>
  <c r="T664"/>
  <c r="U664"/>
  <c r="V664"/>
  <c r="W664"/>
  <c r="X664"/>
  <c r="Y664"/>
  <c r="Z664"/>
  <c r="AA664"/>
  <c r="AB664"/>
  <c r="AC664"/>
  <c r="AD664"/>
  <c r="AE664"/>
  <c r="B665"/>
  <c r="C665"/>
  <c r="D665"/>
  <c r="E665"/>
  <c r="F665"/>
  <c r="A665" s="1"/>
  <c r="G665"/>
  <c r="H665"/>
  <c r="I665"/>
  <c r="J665"/>
  <c r="K665"/>
  <c r="L665"/>
  <c r="N665"/>
  <c r="O665"/>
  <c r="P665"/>
  <c r="Q665"/>
  <c r="R665"/>
  <c r="S665"/>
  <c r="T665"/>
  <c r="U665"/>
  <c r="V665"/>
  <c r="W665"/>
  <c r="X665"/>
  <c r="Y665"/>
  <c r="Z665"/>
  <c r="AA665"/>
  <c r="AB665"/>
  <c r="AC665"/>
  <c r="AD665"/>
  <c r="AE665"/>
  <c r="B666"/>
  <c r="C666"/>
  <c r="D666"/>
  <c r="E666"/>
  <c r="F666"/>
  <c r="A666" s="1"/>
  <c r="G666"/>
  <c r="H666"/>
  <c r="I666"/>
  <c r="J666"/>
  <c r="K666"/>
  <c r="L666"/>
  <c r="N666"/>
  <c r="O666"/>
  <c r="P666"/>
  <c r="Q666"/>
  <c r="R666"/>
  <c r="S666"/>
  <c r="T666"/>
  <c r="U666"/>
  <c r="V666"/>
  <c r="W666"/>
  <c r="X666"/>
  <c r="Y666"/>
  <c r="Z666"/>
  <c r="AA666"/>
  <c r="AB666"/>
  <c r="AC666"/>
  <c r="AD666"/>
  <c r="AE666"/>
  <c r="B667"/>
  <c r="C667"/>
  <c r="D667"/>
  <c r="E667"/>
  <c r="F667"/>
  <c r="A667" s="1"/>
  <c r="G667"/>
  <c r="H667"/>
  <c r="I667"/>
  <c r="J667"/>
  <c r="K667"/>
  <c r="L667"/>
  <c r="N667"/>
  <c r="O667"/>
  <c r="P667"/>
  <c r="Q667"/>
  <c r="R667"/>
  <c r="S667"/>
  <c r="T667"/>
  <c r="U667"/>
  <c r="V667"/>
  <c r="W667"/>
  <c r="X667"/>
  <c r="Y667"/>
  <c r="Z667"/>
  <c r="AA667"/>
  <c r="AB667"/>
  <c r="AC667"/>
  <c r="AD667"/>
  <c r="AE667"/>
  <c r="B668"/>
  <c r="C668"/>
  <c r="D668"/>
  <c r="E668"/>
  <c r="F668"/>
  <c r="A668" s="1"/>
  <c r="G668"/>
  <c r="H668"/>
  <c r="I668"/>
  <c r="J668"/>
  <c r="K668"/>
  <c r="L668"/>
  <c r="N668"/>
  <c r="O668"/>
  <c r="P668"/>
  <c r="Q668"/>
  <c r="R668"/>
  <c r="S668"/>
  <c r="T668"/>
  <c r="U668"/>
  <c r="V668"/>
  <c r="W668"/>
  <c r="X668"/>
  <c r="Y668"/>
  <c r="Z668"/>
  <c r="AA668"/>
  <c r="AB668"/>
  <c r="AC668"/>
  <c r="AD668"/>
  <c r="AE668"/>
  <c r="B669"/>
  <c r="C669"/>
  <c r="D669"/>
  <c r="E669"/>
  <c r="F669"/>
  <c r="A669" s="1"/>
  <c r="G669"/>
  <c r="H669"/>
  <c r="I669"/>
  <c r="J669"/>
  <c r="K669"/>
  <c r="L669"/>
  <c r="N669"/>
  <c r="O669"/>
  <c r="P669"/>
  <c r="Q669"/>
  <c r="R669"/>
  <c r="S669"/>
  <c r="T669"/>
  <c r="U669"/>
  <c r="V669"/>
  <c r="W669"/>
  <c r="X669"/>
  <c r="Y669"/>
  <c r="Z669"/>
  <c r="AA669"/>
  <c r="AB669"/>
  <c r="AC669"/>
  <c r="AD669"/>
  <c r="AE669"/>
  <c r="B670"/>
  <c r="C670"/>
  <c r="D670"/>
  <c r="E670"/>
  <c r="F670"/>
  <c r="A670" s="1"/>
  <c r="G670"/>
  <c r="H670"/>
  <c r="I670"/>
  <c r="J670"/>
  <c r="K670"/>
  <c r="L670"/>
  <c r="N670"/>
  <c r="O670"/>
  <c r="P670"/>
  <c r="Q670"/>
  <c r="R670"/>
  <c r="S670"/>
  <c r="T670"/>
  <c r="U670"/>
  <c r="V670"/>
  <c r="W670"/>
  <c r="X670"/>
  <c r="Y670"/>
  <c r="Z670"/>
  <c r="AA670"/>
  <c r="AB670"/>
  <c r="AC670"/>
  <c r="AD670"/>
  <c r="AE670"/>
  <c r="B671"/>
  <c r="C671"/>
  <c r="D671"/>
  <c r="E671"/>
  <c r="F671"/>
  <c r="A671" s="1"/>
  <c r="G671"/>
  <c r="H671"/>
  <c r="I671"/>
  <c r="J671"/>
  <c r="K671"/>
  <c r="L671"/>
  <c r="N671"/>
  <c r="O671"/>
  <c r="P671"/>
  <c r="Q671"/>
  <c r="R671"/>
  <c r="S671"/>
  <c r="T671"/>
  <c r="U671"/>
  <c r="V671"/>
  <c r="W671"/>
  <c r="X671"/>
  <c r="Y671"/>
  <c r="Z671"/>
  <c r="AA671"/>
  <c r="AB671"/>
  <c r="AC671"/>
  <c r="AD671"/>
  <c r="AE671"/>
  <c r="B672"/>
  <c r="C672"/>
  <c r="D672"/>
  <c r="E672"/>
  <c r="F672"/>
  <c r="A672" s="1"/>
  <c r="G672"/>
  <c r="H672"/>
  <c r="I672"/>
  <c r="J672"/>
  <c r="K672"/>
  <c r="L672"/>
  <c r="N672"/>
  <c r="O672"/>
  <c r="P672"/>
  <c r="Q672"/>
  <c r="R672"/>
  <c r="S672"/>
  <c r="T672"/>
  <c r="U672"/>
  <c r="V672"/>
  <c r="W672"/>
  <c r="X672"/>
  <c r="Y672"/>
  <c r="Z672"/>
  <c r="AA672"/>
  <c r="AB672"/>
  <c r="AC672"/>
  <c r="AD672"/>
  <c r="AE672"/>
  <c r="B673"/>
  <c r="C673"/>
  <c r="D673"/>
  <c r="E673"/>
  <c r="F673"/>
  <c r="A673" s="1"/>
  <c r="G673"/>
  <c r="H673"/>
  <c r="I673"/>
  <c r="J673"/>
  <c r="K673"/>
  <c r="L673"/>
  <c r="N673"/>
  <c r="O673"/>
  <c r="P673"/>
  <c r="Q673"/>
  <c r="R673"/>
  <c r="S673"/>
  <c r="T673"/>
  <c r="U673"/>
  <c r="V673"/>
  <c r="W673"/>
  <c r="X673"/>
  <c r="Y673"/>
  <c r="Z673"/>
  <c r="AA673"/>
  <c r="AB673"/>
  <c r="AC673"/>
  <c r="AD673"/>
  <c r="AE673"/>
  <c r="B674"/>
  <c r="C674"/>
  <c r="D674"/>
  <c r="E674"/>
  <c r="F674"/>
  <c r="A674" s="1"/>
  <c r="G674"/>
  <c r="H674"/>
  <c r="I674"/>
  <c r="J674"/>
  <c r="K674"/>
  <c r="L674"/>
  <c r="N674"/>
  <c r="O674"/>
  <c r="P674"/>
  <c r="Q674"/>
  <c r="R674"/>
  <c r="S674"/>
  <c r="T674"/>
  <c r="U674"/>
  <c r="V674"/>
  <c r="W674"/>
  <c r="X674"/>
  <c r="Y674"/>
  <c r="Z674"/>
  <c r="AA674"/>
  <c r="AB674"/>
  <c r="AC674"/>
  <c r="AD674"/>
  <c r="AE674"/>
  <c r="B675"/>
  <c r="C675"/>
  <c r="D675"/>
  <c r="E675"/>
  <c r="F675"/>
  <c r="A675" s="1"/>
  <c r="G675"/>
  <c r="H675"/>
  <c r="I675"/>
  <c r="J675"/>
  <c r="K675"/>
  <c r="L675"/>
  <c r="N675"/>
  <c r="O675"/>
  <c r="P675"/>
  <c r="Q675"/>
  <c r="R675"/>
  <c r="S675"/>
  <c r="T675"/>
  <c r="U675"/>
  <c r="V675"/>
  <c r="W675"/>
  <c r="X675"/>
  <c r="Y675"/>
  <c r="Z675"/>
  <c r="AA675"/>
  <c r="AB675"/>
  <c r="AC675"/>
  <c r="AD675"/>
  <c r="AE675"/>
  <c r="B676"/>
  <c r="C676"/>
  <c r="D676"/>
  <c r="E676"/>
  <c r="F676"/>
  <c r="A676" s="1"/>
  <c r="G676"/>
  <c r="H676"/>
  <c r="I676"/>
  <c r="J676"/>
  <c r="K676"/>
  <c r="L676"/>
  <c r="N676"/>
  <c r="O676"/>
  <c r="P676"/>
  <c r="Q676"/>
  <c r="R676"/>
  <c r="S676"/>
  <c r="T676"/>
  <c r="U676"/>
  <c r="V676"/>
  <c r="W676"/>
  <c r="X676"/>
  <c r="Y676"/>
  <c r="Z676"/>
  <c r="AA676"/>
  <c r="AB676"/>
  <c r="AC676"/>
  <c r="AD676"/>
  <c r="AE676"/>
  <c r="B677"/>
  <c r="C677"/>
  <c r="D677"/>
  <c r="E677"/>
  <c r="F677"/>
  <c r="A677" s="1"/>
  <c r="G677"/>
  <c r="H677"/>
  <c r="I677"/>
  <c r="J677"/>
  <c r="K677"/>
  <c r="L677"/>
  <c r="N677"/>
  <c r="O677"/>
  <c r="P677"/>
  <c r="Q677"/>
  <c r="R677"/>
  <c r="S677"/>
  <c r="T677"/>
  <c r="U677"/>
  <c r="V677"/>
  <c r="W677"/>
  <c r="X677"/>
  <c r="Y677"/>
  <c r="Z677"/>
  <c r="AA677"/>
  <c r="AB677"/>
  <c r="AC677"/>
  <c r="AD677"/>
  <c r="AE677"/>
  <c r="B678"/>
  <c r="C678"/>
  <c r="D678"/>
  <c r="E678"/>
  <c r="F678"/>
  <c r="A678" s="1"/>
  <c r="G678"/>
  <c r="H678"/>
  <c r="I678"/>
  <c r="J678"/>
  <c r="K678"/>
  <c r="L678"/>
  <c r="N678"/>
  <c r="O678"/>
  <c r="P678"/>
  <c r="Q678"/>
  <c r="R678"/>
  <c r="S678"/>
  <c r="T678"/>
  <c r="U678"/>
  <c r="V678"/>
  <c r="W678"/>
  <c r="X678"/>
  <c r="Y678"/>
  <c r="Z678"/>
  <c r="AA678"/>
  <c r="AB678"/>
  <c r="AC678"/>
  <c r="AD678"/>
  <c r="AE678"/>
  <c r="B679"/>
  <c r="C679"/>
  <c r="D679"/>
  <c r="E679"/>
  <c r="F679"/>
  <c r="A679" s="1"/>
  <c r="G679"/>
  <c r="H679"/>
  <c r="I679"/>
  <c r="J679"/>
  <c r="K679"/>
  <c r="L679"/>
  <c r="N679"/>
  <c r="O679"/>
  <c r="P679"/>
  <c r="Q679"/>
  <c r="R679"/>
  <c r="S679"/>
  <c r="T679"/>
  <c r="U679"/>
  <c r="V679"/>
  <c r="W679"/>
  <c r="X679"/>
  <c r="Y679"/>
  <c r="Z679"/>
  <c r="AA679"/>
  <c r="AB679"/>
  <c r="AC679"/>
  <c r="AD679"/>
  <c r="AE679"/>
  <c r="B680"/>
  <c r="C680"/>
  <c r="D680"/>
  <c r="E680"/>
  <c r="F680"/>
  <c r="A680" s="1"/>
  <c r="G680"/>
  <c r="H680"/>
  <c r="I680"/>
  <c r="J680"/>
  <c r="K680"/>
  <c r="L680"/>
  <c r="N680"/>
  <c r="O680"/>
  <c r="P680"/>
  <c r="Q680"/>
  <c r="R680"/>
  <c r="S680"/>
  <c r="T680"/>
  <c r="U680"/>
  <c r="V680"/>
  <c r="W680"/>
  <c r="X680"/>
  <c r="Y680"/>
  <c r="Z680"/>
  <c r="AA680"/>
  <c r="AB680"/>
  <c r="AC680"/>
  <c r="AD680"/>
  <c r="AE680"/>
  <c r="B681"/>
  <c r="C681"/>
  <c r="D681"/>
  <c r="E681"/>
  <c r="F681"/>
  <c r="A681" s="1"/>
  <c r="G681"/>
  <c r="H681"/>
  <c r="I681"/>
  <c r="J681"/>
  <c r="K681"/>
  <c r="L681"/>
  <c r="N681"/>
  <c r="O681"/>
  <c r="P681"/>
  <c r="Q681"/>
  <c r="R681"/>
  <c r="S681"/>
  <c r="T681"/>
  <c r="U681"/>
  <c r="V681"/>
  <c r="W681"/>
  <c r="X681"/>
  <c r="Y681"/>
  <c r="Z681"/>
  <c r="AA681"/>
  <c r="AB681"/>
  <c r="AC681"/>
  <c r="AD681"/>
  <c r="AE681"/>
  <c r="B682"/>
  <c r="C682"/>
  <c r="D682"/>
  <c r="E682"/>
  <c r="F682"/>
  <c r="A682" s="1"/>
  <c r="G682"/>
  <c r="H682"/>
  <c r="I682"/>
  <c r="J682"/>
  <c r="K682"/>
  <c r="L682"/>
  <c r="N682"/>
  <c r="O682"/>
  <c r="P682"/>
  <c r="Q682"/>
  <c r="R682"/>
  <c r="S682"/>
  <c r="T682"/>
  <c r="U682"/>
  <c r="V682"/>
  <c r="W682"/>
  <c r="X682"/>
  <c r="Y682"/>
  <c r="Z682"/>
  <c r="AA682"/>
  <c r="AB682"/>
  <c r="AC682"/>
  <c r="AD682"/>
  <c r="AE682"/>
  <c r="B683"/>
  <c r="C683"/>
  <c r="D683"/>
  <c r="E683"/>
  <c r="F683"/>
  <c r="A683" s="1"/>
  <c r="G683"/>
  <c r="H683"/>
  <c r="I683"/>
  <c r="J683"/>
  <c r="K683"/>
  <c r="L683"/>
  <c r="N683"/>
  <c r="O683"/>
  <c r="P683"/>
  <c r="Q683"/>
  <c r="R683"/>
  <c r="S683"/>
  <c r="T683"/>
  <c r="U683"/>
  <c r="V683"/>
  <c r="W683"/>
  <c r="X683"/>
  <c r="Y683"/>
  <c r="Z683"/>
  <c r="AA683"/>
  <c r="AB683"/>
  <c r="AC683"/>
  <c r="AD683"/>
  <c r="AE683"/>
  <c r="B684"/>
  <c r="C684"/>
  <c r="D684"/>
  <c r="E684"/>
  <c r="F684"/>
  <c r="A684" s="1"/>
  <c r="G684"/>
  <c r="H684"/>
  <c r="I684"/>
  <c r="J684"/>
  <c r="K684"/>
  <c r="L684"/>
  <c r="N684"/>
  <c r="O684"/>
  <c r="P684"/>
  <c r="Q684"/>
  <c r="R684"/>
  <c r="S684"/>
  <c r="T684"/>
  <c r="U684"/>
  <c r="V684"/>
  <c r="W684"/>
  <c r="X684"/>
  <c r="Y684"/>
  <c r="Z684"/>
  <c r="AA684"/>
  <c r="AB684"/>
  <c r="AC684"/>
  <c r="AD684"/>
  <c r="AE684"/>
  <c r="B685"/>
  <c r="C685"/>
  <c r="D685"/>
  <c r="E685"/>
  <c r="F685"/>
  <c r="A685" s="1"/>
  <c r="G685"/>
  <c r="H685"/>
  <c r="I685"/>
  <c r="J685"/>
  <c r="K685"/>
  <c r="L685"/>
  <c r="N685"/>
  <c r="O685"/>
  <c r="P685"/>
  <c r="Q685"/>
  <c r="R685"/>
  <c r="S685"/>
  <c r="T685"/>
  <c r="U685"/>
  <c r="V685"/>
  <c r="W685"/>
  <c r="X685"/>
  <c r="Y685"/>
  <c r="Z685"/>
  <c r="AA685"/>
  <c r="AB685"/>
  <c r="AC685"/>
  <c r="AD685"/>
  <c r="AE685"/>
  <c r="B686"/>
  <c r="C686"/>
  <c r="D686"/>
  <c r="E686"/>
  <c r="F686"/>
  <c r="A686" s="1"/>
  <c r="G686"/>
  <c r="H686"/>
  <c r="I686"/>
  <c r="J686"/>
  <c r="K686"/>
  <c r="L686"/>
  <c r="N686"/>
  <c r="O686"/>
  <c r="P686"/>
  <c r="Q686"/>
  <c r="R686"/>
  <c r="S686"/>
  <c r="T686"/>
  <c r="U686"/>
  <c r="V686"/>
  <c r="W686"/>
  <c r="X686"/>
  <c r="Y686"/>
  <c r="Z686"/>
  <c r="AA686"/>
  <c r="AB686"/>
  <c r="AC686"/>
  <c r="AD686"/>
  <c r="AE686"/>
  <c r="B687"/>
  <c r="C687"/>
  <c r="D687"/>
  <c r="E687"/>
  <c r="F687"/>
  <c r="A687" s="1"/>
  <c r="G687"/>
  <c r="H687"/>
  <c r="I687"/>
  <c r="J687"/>
  <c r="K687"/>
  <c r="L687"/>
  <c r="N687"/>
  <c r="O687"/>
  <c r="P687"/>
  <c r="Q687"/>
  <c r="R687"/>
  <c r="S687"/>
  <c r="T687"/>
  <c r="U687"/>
  <c r="V687"/>
  <c r="W687"/>
  <c r="X687"/>
  <c r="Y687"/>
  <c r="Z687"/>
  <c r="AA687"/>
  <c r="AB687"/>
  <c r="AC687"/>
  <c r="AD687"/>
  <c r="AE687"/>
  <c r="B688"/>
  <c r="C688"/>
  <c r="D688"/>
  <c r="E688"/>
  <c r="F688"/>
  <c r="A688" s="1"/>
  <c r="G688"/>
  <c r="H688"/>
  <c r="I688"/>
  <c r="J688"/>
  <c r="K688"/>
  <c r="L688"/>
  <c r="N688"/>
  <c r="O688"/>
  <c r="P688"/>
  <c r="Q688"/>
  <c r="R688"/>
  <c r="S688"/>
  <c r="T688"/>
  <c r="U688"/>
  <c r="V688"/>
  <c r="W688"/>
  <c r="X688"/>
  <c r="Y688"/>
  <c r="Z688"/>
  <c r="AA688"/>
  <c r="AB688"/>
  <c r="AC688"/>
  <c r="AD688"/>
  <c r="AE688"/>
  <c r="B689"/>
  <c r="C689"/>
  <c r="D689"/>
  <c r="E689"/>
  <c r="F689"/>
  <c r="A689" s="1"/>
  <c r="G689"/>
  <c r="H689"/>
  <c r="I689"/>
  <c r="J689"/>
  <c r="K689"/>
  <c r="L689"/>
  <c r="N689"/>
  <c r="O689"/>
  <c r="P689"/>
  <c r="Q689"/>
  <c r="R689"/>
  <c r="S689"/>
  <c r="T689"/>
  <c r="U689"/>
  <c r="V689"/>
  <c r="W689"/>
  <c r="X689"/>
  <c r="Y689"/>
  <c r="Z689"/>
  <c r="AA689"/>
  <c r="AB689"/>
  <c r="AC689"/>
  <c r="AD689"/>
  <c r="AE689"/>
  <c r="B690"/>
  <c r="C690"/>
  <c r="D690"/>
  <c r="E690"/>
  <c r="F690"/>
  <c r="A690" s="1"/>
  <c r="G690"/>
  <c r="H690"/>
  <c r="I690"/>
  <c r="J690"/>
  <c r="K690"/>
  <c r="L690"/>
  <c r="N690"/>
  <c r="O690"/>
  <c r="P690"/>
  <c r="Q690"/>
  <c r="R690"/>
  <c r="S690"/>
  <c r="T690"/>
  <c r="U690"/>
  <c r="V690"/>
  <c r="W690"/>
  <c r="X690"/>
  <c r="Y690"/>
  <c r="Z690"/>
  <c r="AA690"/>
  <c r="AB690"/>
  <c r="AC690"/>
  <c r="AD690"/>
  <c r="AE690"/>
  <c r="B691"/>
  <c r="C691"/>
  <c r="D691"/>
  <c r="E691"/>
  <c r="F691"/>
  <c r="A691" s="1"/>
  <c r="G691"/>
  <c r="H691"/>
  <c r="I691"/>
  <c r="J691"/>
  <c r="K691"/>
  <c r="L691"/>
  <c r="N691"/>
  <c r="O691"/>
  <c r="P691"/>
  <c r="Q691"/>
  <c r="R691"/>
  <c r="S691"/>
  <c r="T691"/>
  <c r="U691"/>
  <c r="V691"/>
  <c r="W691"/>
  <c r="X691"/>
  <c r="Y691"/>
  <c r="Z691"/>
  <c r="AA691"/>
  <c r="AB691"/>
  <c r="AC691"/>
  <c r="AD691"/>
  <c r="AE691"/>
  <c r="B692"/>
  <c r="C692"/>
  <c r="D692"/>
  <c r="E692"/>
  <c r="F692"/>
  <c r="A692" s="1"/>
  <c r="G692"/>
  <c r="H692"/>
  <c r="I692"/>
  <c r="J692"/>
  <c r="K692"/>
  <c r="L692"/>
  <c r="N692"/>
  <c r="O692"/>
  <c r="P692"/>
  <c r="Q692"/>
  <c r="R692"/>
  <c r="S692"/>
  <c r="T692"/>
  <c r="U692"/>
  <c r="V692"/>
  <c r="W692"/>
  <c r="X692"/>
  <c r="Y692"/>
  <c r="Z692"/>
  <c r="AA692"/>
  <c r="AB692"/>
  <c r="AC692"/>
  <c r="AD692"/>
  <c r="AE692"/>
  <c r="B693"/>
  <c r="C693"/>
  <c r="D693"/>
  <c r="E693"/>
  <c r="F693"/>
  <c r="A693" s="1"/>
  <c r="G693"/>
  <c r="H693"/>
  <c r="I693"/>
  <c r="J693"/>
  <c r="K693"/>
  <c r="L693"/>
  <c r="N693"/>
  <c r="O693"/>
  <c r="P693"/>
  <c r="Q693"/>
  <c r="R693"/>
  <c r="S693"/>
  <c r="T693"/>
  <c r="U693"/>
  <c r="V693"/>
  <c r="W693"/>
  <c r="X693"/>
  <c r="Y693"/>
  <c r="Z693"/>
  <c r="AA693"/>
  <c r="AB693"/>
  <c r="AC693"/>
  <c r="AD693"/>
  <c r="AE693"/>
  <c r="B694"/>
  <c r="C694"/>
  <c r="D694"/>
  <c r="E694"/>
  <c r="F694"/>
  <c r="A694" s="1"/>
  <c r="G694"/>
  <c r="H694"/>
  <c r="I694"/>
  <c r="J694"/>
  <c r="K694"/>
  <c r="L694"/>
  <c r="N694"/>
  <c r="O694"/>
  <c r="P694"/>
  <c r="Q694"/>
  <c r="R694"/>
  <c r="S694"/>
  <c r="T694"/>
  <c r="U694"/>
  <c r="V694"/>
  <c r="W694"/>
  <c r="X694"/>
  <c r="Y694"/>
  <c r="Z694"/>
  <c r="AA694"/>
  <c r="AB694"/>
  <c r="AC694"/>
  <c r="AD694"/>
  <c r="AE694"/>
  <c r="B695"/>
  <c r="C695"/>
  <c r="D695"/>
  <c r="E695"/>
  <c r="F695"/>
  <c r="A695" s="1"/>
  <c r="G695"/>
  <c r="H695"/>
  <c r="I695"/>
  <c r="J695"/>
  <c r="K695"/>
  <c r="L695"/>
  <c r="N695"/>
  <c r="O695"/>
  <c r="P695"/>
  <c r="Q695"/>
  <c r="R695"/>
  <c r="S695"/>
  <c r="T695"/>
  <c r="U695"/>
  <c r="V695"/>
  <c r="W695"/>
  <c r="X695"/>
  <c r="Y695"/>
  <c r="Z695"/>
  <c r="AA695"/>
  <c r="AB695"/>
  <c r="AC695"/>
  <c r="AD695"/>
  <c r="AE695"/>
  <c r="B696"/>
  <c r="C696"/>
  <c r="D696"/>
  <c r="E696"/>
  <c r="F696"/>
  <c r="A696" s="1"/>
  <c r="G696"/>
  <c r="H696"/>
  <c r="I696"/>
  <c r="J696"/>
  <c r="K696"/>
  <c r="L696"/>
  <c r="N696"/>
  <c r="O696"/>
  <c r="P696"/>
  <c r="Q696"/>
  <c r="R696"/>
  <c r="S696"/>
  <c r="T696"/>
  <c r="U696"/>
  <c r="V696"/>
  <c r="W696"/>
  <c r="X696"/>
  <c r="Y696"/>
  <c r="Z696"/>
  <c r="AA696"/>
  <c r="AB696"/>
  <c r="AC696"/>
  <c r="AD696"/>
  <c r="AE696"/>
  <c r="B697"/>
  <c r="C697"/>
  <c r="D697"/>
  <c r="E697"/>
  <c r="F697"/>
  <c r="A697" s="1"/>
  <c r="G697"/>
  <c r="H697"/>
  <c r="I697"/>
  <c r="J697"/>
  <c r="K697"/>
  <c r="L697"/>
  <c r="N697"/>
  <c r="O697"/>
  <c r="P697"/>
  <c r="Q697"/>
  <c r="R697"/>
  <c r="S697"/>
  <c r="T697"/>
  <c r="U697"/>
  <c r="V697"/>
  <c r="W697"/>
  <c r="X697"/>
  <c r="Y697"/>
  <c r="Z697"/>
  <c r="AA697"/>
  <c r="AB697"/>
  <c r="AC697"/>
  <c r="AD697"/>
  <c r="AE697"/>
  <c r="B698"/>
  <c r="C698"/>
  <c r="D698"/>
  <c r="E698"/>
  <c r="F698"/>
  <c r="A698" s="1"/>
  <c r="G698"/>
  <c r="H698"/>
  <c r="I698"/>
  <c r="J698"/>
  <c r="K698"/>
  <c r="L698"/>
  <c r="N698"/>
  <c r="O698"/>
  <c r="P698"/>
  <c r="Q698"/>
  <c r="R698"/>
  <c r="S698"/>
  <c r="T698"/>
  <c r="U698"/>
  <c r="V698"/>
  <c r="W698"/>
  <c r="X698"/>
  <c r="Y698"/>
  <c r="Z698"/>
  <c r="AA698"/>
  <c r="AB698"/>
  <c r="AC698"/>
  <c r="AD698"/>
  <c r="AE698"/>
  <c r="B699"/>
  <c r="C699"/>
  <c r="D699"/>
  <c r="E699"/>
  <c r="F699"/>
  <c r="A699" s="1"/>
  <c r="G699"/>
  <c r="H699"/>
  <c r="I699"/>
  <c r="J699"/>
  <c r="K699"/>
  <c r="L699"/>
  <c r="N699"/>
  <c r="O699"/>
  <c r="P699"/>
  <c r="Q699"/>
  <c r="R699"/>
  <c r="S699"/>
  <c r="T699"/>
  <c r="U699"/>
  <c r="V699"/>
  <c r="W699"/>
  <c r="X699"/>
  <c r="Y699"/>
  <c r="Z699"/>
  <c r="AA699"/>
  <c r="AB699"/>
  <c r="AC699"/>
  <c r="AD699"/>
  <c r="AE699"/>
  <c r="B700"/>
  <c r="C700"/>
  <c r="D700"/>
  <c r="E700"/>
  <c r="F700"/>
  <c r="A700" s="1"/>
  <c r="G700"/>
  <c r="H700"/>
  <c r="I700"/>
  <c r="J700"/>
  <c r="K700"/>
  <c r="L700"/>
  <c r="N700"/>
  <c r="O700"/>
  <c r="P700"/>
  <c r="Q700"/>
  <c r="R700"/>
  <c r="S700"/>
  <c r="T700"/>
  <c r="U700"/>
  <c r="V700"/>
  <c r="W700"/>
  <c r="X700"/>
  <c r="Y700"/>
  <c r="Z700"/>
  <c r="AA700"/>
  <c r="AB700"/>
  <c r="AC700"/>
  <c r="AD700"/>
  <c r="AE700"/>
  <c r="B701"/>
  <c r="C701"/>
  <c r="D701"/>
  <c r="E701"/>
  <c r="F701"/>
  <c r="A701" s="1"/>
  <c r="G701"/>
  <c r="H701"/>
  <c r="I701"/>
  <c r="J701"/>
  <c r="K701"/>
  <c r="L701"/>
  <c r="N701"/>
  <c r="O701"/>
  <c r="P701"/>
  <c r="Q701"/>
  <c r="R701"/>
  <c r="S701"/>
  <c r="T701"/>
  <c r="U701"/>
  <c r="V701"/>
  <c r="W701"/>
  <c r="X701"/>
  <c r="Y701"/>
  <c r="Z701"/>
  <c r="AA701"/>
  <c r="AB701"/>
  <c r="AC701"/>
  <c r="AD701"/>
  <c r="AE701"/>
  <c r="B702"/>
  <c r="C702"/>
  <c r="D702"/>
  <c r="E702"/>
  <c r="F702"/>
  <c r="A702" s="1"/>
  <c r="G702"/>
  <c r="H702"/>
  <c r="I702"/>
  <c r="J702"/>
  <c r="K702"/>
  <c r="L702"/>
  <c r="N702"/>
  <c r="O702"/>
  <c r="P702"/>
  <c r="Q702"/>
  <c r="R702"/>
  <c r="S702"/>
  <c r="T702"/>
  <c r="U702"/>
  <c r="V702"/>
  <c r="W702"/>
  <c r="X702"/>
  <c r="Y702"/>
  <c r="Z702"/>
  <c r="AA702"/>
  <c r="AB702"/>
  <c r="AC702"/>
  <c r="AD702"/>
  <c r="AE702"/>
  <c r="B703"/>
  <c r="C703"/>
  <c r="D703"/>
  <c r="E703"/>
  <c r="F703"/>
  <c r="A703" s="1"/>
  <c r="G703"/>
  <c r="H703"/>
  <c r="I703"/>
  <c r="J703"/>
  <c r="K703"/>
  <c r="L703"/>
  <c r="N703"/>
  <c r="O703"/>
  <c r="P703"/>
  <c r="Q703"/>
  <c r="R703"/>
  <c r="S703"/>
  <c r="T703"/>
  <c r="U703"/>
  <c r="V703"/>
  <c r="W703"/>
  <c r="X703"/>
  <c r="Y703"/>
  <c r="Z703"/>
  <c r="AA703"/>
  <c r="AB703"/>
  <c r="AC703"/>
  <c r="AD703"/>
  <c r="AE703"/>
  <c r="B704"/>
  <c r="C704"/>
  <c r="D704"/>
  <c r="E704"/>
  <c r="F704"/>
  <c r="A704" s="1"/>
  <c r="G704"/>
  <c r="H704"/>
  <c r="I704"/>
  <c r="J704"/>
  <c r="K704"/>
  <c r="L704"/>
  <c r="N704"/>
  <c r="O704"/>
  <c r="P704"/>
  <c r="Q704"/>
  <c r="R704"/>
  <c r="S704"/>
  <c r="T704"/>
  <c r="U704"/>
  <c r="V704"/>
  <c r="W704"/>
  <c r="X704"/>
  <c r="Y704"/>
  <c r="Z704"/>
  <c r="AA704"/>
  <c r="AB704"/>
  <c r="AC704"/>
  <c r="AD704"/>
  <c r="AE704"/>
  <c r="B705"/>
  <c r="C705"/>
  <c r="D705"/>
  <c r="E705"/>
  <c r="F705"/>
  <c r="A705" s="1"/>
  <c r="G705"/>
  <c r="H705"/>
  <c r="I705"/>
  <c r="J705"/>
  <c r="K705"/>
  <c r="L705"/>
  <c r="N705"/>
  <c r="O705"/>
  <c r="P705"/>
  <c r="Q705"/>
  <c r="R705"/>
  <c r="S705"/>
  <c r="T705"/>
  <c r="U705"/>
  <c r="V705"/>
  <c r="W705"/>
  <c r="X705"/>
  <c r="Y705"/>
  <c r="Z705"/>
  <c r="AA705"/>
  <c r="AB705"/>
  <c r="AC705"/>
  <c r="AD705"/>
  <c r="AE705"/>
  <c r="B706"/>
  <c r="C706"/>
  <c r="D706"/>
  <c r="E706"/>
  <c r="F706"/>
  <c r="A706" s="1"/>
  <c r="G706"/>
  <c r="H706"/>
  <c r="I706"/>
  <c r="J706"/>
  <c r="K706"/>
  <c r="L706"/>
  <c r="N706"/>
  <c r="O706"/>
  <c r="P706"/>
  <c r="Q706"/>
  <c r="R706"/>
  <c r="S706"/>
  <c r="T706"/>
  <c r="U706"/>
  <c r="V706"/>
  <c r="W706"/>
  <c r="X706"/>
  <c r="Y706"/>
  <c r="Z706"/>
  <c r="AA706"/>
  <c r="AB706"/>
  <c r="AC706"/>
  <c r="AD706"/>
  <c r="AE706"/>
  <c r="B707"/>
  <c r="C707"/>
  <c r="D707"/>
  <c r="E707"/>
  <c r="F707"/>
  <c r="A707" s="1"/>
  <c r="G707"/>
  <c r="H707"/>
  <c r="I707"/>
  <c r="J707"/>
  <c r="K707"/>
  <c r="L707"/>
  <c r="N707"/>
  <c r="O707"/>
  <c r="P707"/>
  <c r="Q707"/>
  <c r="R707"/>
  <c r="S707"/>
  <c r="T707"/>
  <c r="U707"/>
  <c r="V707"/>
  <c r="W707"/>
  <c r="X707"/>
  <c r="Y707"/>
  <c r="Z707"/>
  <c r="AA707"/>
  <c r="AB707"/>
  <c r="AC707"/>
  <c r="AD707"/>
  <c r="AE707"/>
  <c r="B708"/>
  <c r="C708"/>
  <c r="D708"/>
  <c r="E708"/>
  <c r="F708"/>
  <c r="A708" s="1"/>
  <c r="G708"/>
  <c r="H708"/>
  <c r="I708"/>
  <c r="J708"/>
  <c r="K708"/>
  <c r="L708"/>
  <c r="N708"/>
  <c r="O708"/>
  <c r="P708"/>
  <c r="Q708"/>
  <c r="R708"/>
  <c r="S708"/>
  <c r="T708"/>
  <c r="U708"/>
  <c r="V708"/>
  <c r="W708"/>
  <c r="X708"/>
  <c r="Y708"/>
  <c r="Z708"/>
  <c r="AA708"/>
  <c r="AB708"/>
  <c r="AC708"/>
  <c r="AD708"/>
  <c r="AE708"/>
  <c r="B709"/>
  <c r="C709"/>
  <c r="D709"/>
  <c r="E709"/>
  <c r="F709"/>
  <c r="A709" s="1"/>
  <c r="G709"/>
  <c r="H709"/>
  <c r="I709"/>
  <c r="J709"/>
  <c r="K709"/>
  <c r="L709"/>
  <c r="N709"/>
  <c r="O709"/>
  <c r="P709"/>
  <c r="Q709"/>
  <c r="R709"/>
  <c r="S709"/>
  <c r="T709"/>
  <c r="U709"/>
  <c r="V709"/>
  <c r="W709"/>
  <c r="X709"/>
  <c r="Y709"/>
  <c r="Z709"/>
  <c r="AA709"/>
  <c r="AB709"/>
  <c r="AC709"/>
  <c r="AD709"/>
  <c r="AE709"/>
  <c r="B710"/>
  <c r="C710"/>
  <c r="D710"/>
  <c r="E710"/>
  <c r="F710"/>
  <c r="A710" s="1"/>
  <c r="G710"/>
  <c r="H710"/>
  <c r="I710"/>
  <c r="J710"/>
  <c r="K710"/>
  <c r="L710"/>
  <c r="N710"/>
  <c r="O710"/>
  <c r="P710"/>
  <c r="Q710"/>
  <c r="R710"/>
  <c r="S710"/>
  <c r="T710"/>
  <c r="U710"/>
  <c r="V710"/>
  <c r="W710"/>
  <c r="X710"/>
  <c r="Y710"/>
  <c r="Z710"/>
  <c r="AA710"/>
  <c r="AB710"/>
  <c r="AC710"/>
  <c r="AD710"/>
  <c r="AE710"/>
  <c r="B711"/>
  <c r="C711"/>
  <c r="D711"/>
  <c r="E711"/>
  <c r="F711"/>
  <c r="A711" s="1"/>
  <c r="G711"/>
  <c r="H711"/>
  <c r="I711"/>
  <c r="J711"/>
  <c r="K711"/>
  <c r="L711"/>
  <c r="N711"/>
  <c r="O711"/>
  <c r="P711"/>
  <c r="Q711"/>
  <c r="R711"/>
  <c r="S711"/>
  <c r="T711"/>
  <c r="U711"/>
  <c r="V711"/>
  <c r="W711"/>
  <c r="X711"/>
  <c r="Y711"/>
  <c r="Z711"/>
  <c r="AA711"/>
  <c r="AB711"/>
  <c r="AC711"/>
  <c r="AD711"/>
  <c r="AE711"/>
  <c r="B712"/>
  <c r="C712"/>
  <c r="D712"/>
  <c r="E712"/>
  <c r="F712"/>
  <c r="A712" s="1"/>
  <c r="G712"/>
  <c r="H712"/>
  <c r="I712"/>
  <c r="J712"/>
  <c r="K712"/>
  <c r="L712"/>
  <c r="N712"/>
  <c r="O712"/>
  <c r="P712"/>
  <c r="Q712"/>
  <c r="R712"/>
  <c r="S712"/>
  <c r="T712"/>
  <c r="U712"/>
  <c r="V712"/>
  <c r="W712"/>
  <c r="X712"/>
  <c r="Y712"/>
  <c r="Z712"/>
  <c r="AA712"/>
  <c r="AB712"/>
  <c r="AC712"/>
  <c r="AD712"/>
  <c r="AE712"/>
  <c r="B713"/>
  <c r="C713"/>
  <c r="D713"/>
  <c r="E713"/>
  <c r="F713"/>
  <c r="A713" s="1"/>
  <c r="G713"/>
  <c r="H713"/>
  <c r="I713"/>
  <c r="J713"/>
  <c r="K713"/>
  <c r="L713"/>
  <c r="N713"/>
  <c r="O713"/>
  <c r="P713"/>
  <c r="Q713"/>
  <c r="R713"/>
  <c r="S713"/>
  <c r="T713"/>
  <c r="U713"/>
  <c r="V713"/>
  <c r="W713"/>
  <c r="X713"/>
  <c r="Y713"/>
  <c r="Z713"/>
  <c r="AA713"/>
  <c r="AB713"/>
  <c r="AC713"/>
  <c r="AD713"/>
  <c r="AE713"/>
  <c r="B714"/>
  <c r="C714"/>
  <c r="D714"/>
  <c r="E714"/>
  <c r="F714"/>
  <c r="A714" s="1"/>
  <c r="G714"/>
  <c r="H714"/>
  <c r="I714"/>
  <c r="J714"/>
  <c r="K714"/>
  <c r="L714"/>
  <c r="N714"/>
  <c r="O714"/>
  <c r="P714"/>
  <c r="Q714"/>
  <c r="R714"/>
  <c r="S714"/>
  <c r="T714"/>
  <c r="U714"/>
  <c r="V714"/>
  <c r="W714"/>
  <c r="X714"/>
  <c r="Y714"/>
  <c r="Z714"/>
  <c r="AA714"/>
  <c r="AB714"/>
  <c r="AC714"/>
  <c r="AD714"/>
  <c r="AE714"/>
  <c r="B715"/>
  <c r="C715"/>
  <c r="D715"/>
  <c r="E715"/>
  <c r="F715"/>
  <c r="A715" s="1"/>
  <c r="G715"/>
  <c r="H715"/>
  <c r="I715"/>
  <c r="J715"/>
  <c r="K715"/>
  <c r="L715"/>
  <c r="N715"/>
  <c r="O715"/>
  <c r="P715"/>
  <c r="Q715"/>
  <c r="R715"/>
  <c r="S715"/>
  <c r="T715"/>
  <c r="U715"/>
  <c r="V715"/>
  <c r="W715"/>
  <c r="X715"/>
  <c r="Y715"/>
  <c r="Z715"/>
  <c r="AA715"/>
  <c r="AB715"/>
  <c r="AC715"/>
  <c r="AD715"/>
  <c r="AE715"/>
  <c r="B716"/>
  <c r="C716"/>
  <c r="D716"/>
  <c r="E716"/>
  <c r="F716"/>
  <c r="A716" s="1"/>
  <c r="G716"/>
  <c r="H716"/>
  <c r="I716"/>
  <c r="J716"/>
  <c r="K716"/>
  <c r="L716"/>
  <c r="N716"/>
  <c r="O716"/>
  <c r="P716"/>
  <c r="Q716"/>
  <c r="R716"/>
  <c r="S716"/>
  <c r="T716"/>
  <c r="U716"/>
  <c r="V716"/>
  <c r="W716"/>
  <c r="X716"/>
  <c r="Y716"/>
  <c r="Z716"/>
  <c r="AA716"/>
  <c r="AB716"/>
  <c r="AC716"/>
  <c r="AD716"/>
  <c r="AE716"/>
  <c r="B717"/>
  <c r="C717"/>
  <c r="D717"/>
  <c r="E717"/>
  <c r="F717"/>
  <c r="A717" s="1"/>
  <c r="G717"/>
  <c r="H717"/>
  <c r="I717"/>
  <c r="J717"/>
  <c r="K717"/>
  <c r="L717"/>
  <c r="N717"/>
  <c r="O717"/>
  <c r="P717"/>
  <c r="Q717"/>
  <c r="R717"/>
  <c r="S717"/>
  <c r="T717"/>
  <c r="U717"/>
  <c r="V717"/>
  <c r="W717"/>
  <c r="X717"/>
  <c r="Y717"/>
  <c r="Z717"/>
  <c r="AA717"/>
  <c r="AB717"/>
  <c r="AC717"/>
  <c r="AD717"/>
  <c r="AE717"/>
  <c r="B718"/>
  <c r="C718"/>
  <c r="D718"/>
  <c r="E718"/>
  <c r="F718"/>
  <c r="A718" s="1"/>
  <c r="G718"/>
  <c r="H718"/>
  <c r="I718"/>
  <c r="J718"/>
  <c r="K718"/>
  <c r="L718"/>
  <c r="N718"/>
  <c r="O718"/>
  <c r="P718"/>
  <c r="Q718"/>
  <c r="R718"/>
  <c r="S718"/>
  <c r="T718"/>
  <c r="U718"/>
  <c r="V718"/>
  <c r="W718"/>
  <c r="X718"/>
  <c r="Y718"/>
  <c r="Z718"/>
  <c r="AA718"/>
  <c r="AB718"/>
  <c r="AC718"/>
  <c r="AD718"/>
  <c r="AE718"/>
  <c r="B719"/>
  <c r="C719"/>
  <c r="D719"/>
  <c r="E719"/>
  <c r="F719"/>
  <c r="A719" s="1"/>
  <c r="G719"/>
  <c r="H719"/>
  <c r="I719"/>
  <c r="J719"/>
  <c r="K719"/>
  <c r="L719"/>
  <c r="N719"/>
  <c r="O719"/>
  <c r="P719"/>
  <c r="Q719"/>
  <c r="R719"/>
  <c r="S719"/>
  <c r="T719"/>
  <c r="U719"/>
  <c r="V719"/>
  <c r="W719"/>
  <c r="X719"/>
  <c r="Y719"/>
  <c r="Z719"/>
  <c r="AA719"/>
  <c r="AB719"/>
  <c r="AC719"/>
  <c r="AD719"/>
  <c r="AE719"/>
  <c r="B720"/>
  <c r="C720"/>
  <c r="D720"/>
  <c r="E720"/>
  <c r="F720"/>
  <c r="A720" s="1"/>
  <c r="G720"/>
  <c r="H720"/>
  <c r="I720"/>
  <c r="J720"/>
  <c r="K720"/>
  <c r="L720"/>
  <c r="N720"/>
  <c r="O720"/>
  <c r="P720"/>
  <c r="Q720"/>
  <c r="R720"/>
  <c r="S720"/>
  <c r="T720"/>
  <c r="U720"/>
  <c r="V720"/>
  <c r="W720"/>
  <c r="X720"/>
  <c r="Y720"/>
  <c r="Z720"/>
  <c r="AA720"/>
  <c r="AB720"/>
  <c r="AC720"/>
  <c r="AD720"/>
  <c r="AE720"/>
  <c r="B721"/>
  <c r="C721"/>
  <c r="D721"/>
  <c r="E721"/>
  <c r="F721"/>
  <c r="A721" s="1"/>
  <c r="G721"/>
  <c r="H721"/>
  <c r="I721"/>
  <c r="J721"/>
  <c r="K721"/>
  <c r="L721"/>
  <c r="N721"/>
  <c r="O721"/>
  <c r="P721"/>
  <c r="Q721"/>
  <c r="R721"/>
  <c r="S721"/>
  <c r="T721"/>
  <c r="U721"/>
  <c r="V721"/>
  <c r="W721"/>
  <c r="X721"/>
  <c r="Y721"/>
  <c r="Z721"/>
  <c r="AA721"/>
  <c r="AB721"/>
  <c r="AC721"/>
  <c r="AD721"/>
  <c r="AE721"/>
  <c r="B722"/>
  <c r="C722"/>
  <c r="D722"/>
  <c r="E722"/>
  <c r="F722"/>
  <c r="A722" s="1"/>
  <c r="G722"/>
  <c r="H722"/>
  <c r="I722"/>
  <c r="J722"/>
  <c r="K722"/>
  <c r="L722"/>
  <c r="N722"/>
  <c r="O722"/>
  <c r="P722"/>
  <c r="Q722"/>
  <c r="R722"/>
  <c r="S722"/>
  <c r="T722"/>
  <c r="U722"/>
  <c r="V722"/>
  <c r="W722"/>
  <c r="X722"/>
  <c r="Y722"/>
  <c r="Z722"/>
  <c r="AA722"/>
  <c r="AB722"/>
  <c r="AC722"/>
  <c r="AD722"/>
  <c r="AE722"/>
  <c r="B723"/>
  <c r="C723"/>
  <c r="D723"/>
  <c r="E723"/>
  <c r="F723"/>
  <c r="A723" s="1"/>
  <c r="G723"/>
  <c r="H723"/>
  <c r="I723"/>
  <c r="J723"/>
  <c r="K723"/>
  <c r="L723"/>
  <c r="N723"/>
  <c r="O723"/>
  <c r="P723"/>
  <c r="Q723"/>
  <c r="R723"/>
  <c r="S723"/>
  <c r="T723"/>
  <c r="U723"/>
  <c r="V723"/>
  <c r="W723"/>
  <c r="X723"/>
  <c r="Y723"/>
  <c r="Z723"/>
  <c r="AA723"/>
  <c r="AB723"/>
  <c r="AC723"/>
  <c r="AD723"/>
  <c r="AE723"/>
  <c r="B724"/>
  <c r="C724"/>
  <c r="D724"/>
  <c r="E724"/>
  <c r="F724"/>
  <c r="A724" s="1"/>
  <c r="G724"/>
  <c r="H724"/>
  <c r="I724"/>
  <c r="J724"/>
  <c r="K724"/>
  <c r="L724"/>
  <c r="N724"/>
  <c r="O724"/>
  <c r="P724"/>
  <c r="Q724"/>
  <c r="R724"/>
  <c r="S724"/>
  <c r="T724"/>
  <c r="U724"/>
  <c r="V724"/>
  <c r="W724"/>
  <c r="X724"/>
  <c r="Y724"/>
  <c r="Z724"/>
  <c r="AA724"/>
  <c r="AB724"/>
  <c r="AC724"/>
  <c r="AD724"/>
  <c r="AE724"/>
  <c r="B725"/>
  <c r="C725"/>
  <c r="D725"/>
  <c r="E725"/>
  <c r="F725"/>
  <c r="A725" s="1"/>
  <c r="G725"/>
  <c r="H725"/>
  <c r="I725"/>
  <c r="J725"/>
  <c r="K725"/>
  <c r="L725"/>
  <c r="N725"/>
  <c r="O725"/>
  <c r="P725"/>
  <c r="Q725"/>
  <c r="R725"/>
  <c r="S725"/>
  <c r="T725"/>
  <c r="U725"/>
  <c r="V725"/>
  <c r="W725"/>
  <c r="X725"/>
  <c r="Y725"/>
  <c r="Z725"/>
  <c r="AA725"/>
  <c r="AB725"/>
  <c r="AC725"/>
  <c r="AD725"/>
  <c r="AE725"/>
  <c r="B726"/>
  <c r="C726"/>
  <c r="D726"/>
  <c r="E726"/>
  <c r="F726"/>
  <c r="A726" s="1"/>
  <c r="G726"/>
  <c r="H726"/>
  <c r="I726"/>
  <c r="J726"/>
  <c r="K726"/>
  <c r="L726"/>
  <c r="N726"/>
  <c r="O726"/>
  <c r="P726"/>
  <c r="Q726"/>
  <c r="R726"/>
  <c r="S726"/>
  <c r="T726"/>
  <c r="U726"/>
  <c r="V726"/>
  <c r="W726"/>
  <c r="X726"/>
  <c r="Y726"/>
  <c r="Z726"/>
  <c r="AA726"/>
  <c r="AB726"/>
  <c r="AC726"/>
  <c r="AD726"/>
  <c r="AE726"/>
  <c r="B727"/>
  <c r="C727"/>
  <c r="D727"/>
  <c r="E727"/>
  <c r="F727"/>
  <c r="A727" s="1"/>
  <c r="G727"/>
  <c r="H727"/>
  <c r="I727"/>
  <c r="J727"/>
  <c r="K727"/>
  <c r="L727"/>
  <c r="N727"/>
  <c r="O727"/>
  <c r="P727"/>
  <c r="Q727"/>
  <c r="R727"/>
  <c r="S727"/>
  <c r="T727"/>
  <c r="U727"/>
  <c r="V727"/>
  <c r="W727"/>
  <c r="X727"/>
  <c r="Y727"/>
  <c r="Z727"/>
  <c r="AA727"/>
  <c r="AB727"/>
  <c r="AC727"/>
  <c r="AD727"/>
  <c r="AE727"/>
  <c r="B728"/>
  <c r="C728"/>
  <c r="D728"/>
  <c r="E728"/>
  <c r="F728"/>
  <c r="A728" s="1"/>
  <c r="G728"/>
  <c r="H728"/>
  <c r="I728"/>
  <c r="J728"/>
  <c r="K728"/>
  <c r="L728"/>
  <c r="N728"/>
  <c r="O728"/>
  <c r="P728"/>
  <c r="Q728"/>
  <c r="R728"/>
  <c r="S728"/>
  <c r="T728"/>
  <c r="U728"/>
  <c r="V728"/>
  <c r="W728"/>
  <c r="X728"/>
  <c r="Y728"/>
  <c r="Z728"/>
  <c r="AA728"/>
  <c r="AB728"/>
  <c r="AC728"/>
  <c r="AD728"/>
  <c r="AE728"/>
  <c r="B729"/>
  <c r="C729"/>
  <c r="D729"/>
  <c r="E729"/>
  <c r="F729"/>
  <c r="A729" s="1"/>
  <c r="G729"/>
  <c r="H729"/>
  <c r="I729"/>
  <c r="J729"/>
  <c r="K729"/>
  <c r="L729"/>
  <c r="N729"/>
  <c r="O729"/>
  <c r="P729"/>
  <c r="Q729"/>
  <c r="R729"/>
  <c r="S729"/>
  <c r="T729"/>
  <c r="U729"/>
  <c r="V729"/>
  <c r="W729"/>
  <c r="X729"/>
  <c r="Y729"/>
  <c r="Z729"/>
  <c r="AA729"/>
  <c r="AB729"/>
  <c r="AC729"/>
  <c r="AD729"/>
  <c r="AE729"/>
  <c r="B730"/>
  <c r="C730"/>
  <c r="D730"/>
  <c r="E730"/>
  <c r="F730"/>
  <c r="A730" s="1"/>
  <c r="G730"/>
  <c r="H730"/>
  <c r="I730"/>
  <c r="J730"/>
  <c r="K730"/>
  <c r="L730"/>
  <c r="N730"/>
  <c r="O730"/>
  <c r="P730"/>
  <c r="Q730"/>
  <c r="R730"/>
  <c r="S730"/>
  <c r="T730"/>
  <c r="U730"/>
  <c r="V730"/>
  <c r="W730"/>
  <c r="X730"/>
  <c r="Y730"/>
  <c r="Z730"/>
  <c r="AA730"/>
  <c r="AB730"/>
  <c r="AC730"/>
  <c r="AD730"/>
  <c r="AE730"/>
  <c r="B731"/>
  <c r="C731"/>
  <c r="D731"/>
  <c r="E731"/>
  <c r="F731"/>
  <c r="A731" s="1"/>
  <c r="G731"/>
  <c r="H731"/>
  <c r="I731"/>
  <c r="J731"/>
  <c r="K731"/>
  <c r="L731"/>
  <c r="N731"/>
  <c r="O731"/>
  <c r="P731"/>
  <c r="Q731"/>
  <c r="R731"/>
  <c r="S731"/>
  <c r="T731"/>
  <c r="U731"/>
  <c r="V731"/>
  <c r="W731"/>
  <c r="X731"/>
  <c r="Y731"/>
  <c r="Z731"/>
  <c r="AA731"/>
  <c r="AB731"/>
  <c r="AC731"/>
  <c r="AD731"/>
  <c r="AE731"/>
  <c r="B732"/>
  <c r="C732"/>
  <c r="D732"/>
  <c r="E732"/>
  <c r="F732"/>
  <c r="A732" s="1"/>
  <c r="G732"/>
  <c r="H732"/>
  <c r="I732"/>
  <c r="J732"/>
  <c r="K732"/>
  <c r="L732"/>
  <c r="N732"/>
  <c r="O732"/>
  <c r="P732"/>
  <c r="Q732"/>
  <c r="R732"/>
  <c r="S732"/>
  <c r="T732"/>
  <c r="U732"/>
  <c r="V732"/>
  <c r="W732"/>
  <c r="X732"/>
  <c r="Y732"/>
  <c r="Z732"/>
  <c r="AA732"/>
  <c r="AB732"/>
  <c r="AC732"/>
  <c r="AD732"/>
  <c r="AE732"/>
  <c r="B733"/>
  <c r="C733"/>
  <c r="D733"/>
  <c r="E733"/>
  <c r="F733"/>
  <c r="A733" s="1"/>
  <c r="G733"/>
  <c r="H733"/>
  <c r="I733"/>
  <c r="J733"/>
  <c r="K733"/>
  <c r="L733"/>
  <c r="N733"/>
  <c r="O733"/>
  <c r="P733"/>
  <c r="Q733"/>
  <c r="R733"/>
  <c r="S733"/>
  <c r="T733"/>
  <c r="U733"/>
  <c r="V733"/>
  <c r="W733"/>
  <c r="X733"/>
  <c r="Y733"/>
  <c r="Z733"/>
  <c r="AA733"/>
  <c r="AB733"/>
  <c r="AC733"/>
  <c r="AD733"/>
  <c r="AE733"/>
  <c r="B734"/>
  <c r="C734"/>
  <c r="D734"/>
  <c r="E734"/>
  <c r="F734"/>
  <c r="A734" s="1"/>
  <c r="G734"/>
  <c r="H734"/>
  <c r="I734"/>
  <c r="J734"/>
  <c r="K734"/>
  <c r="L734"/>
  <c r="N734"/>
  <c r="O734"/>
  <c r="P734"/>
  <c r="Q734"/>
  <c r="R734"/>
  <c r="S734"/>
  <c r="T734"/>
  <c r="U734"/>
  <c r="V734"/>
  <c r="W734"/>
  <c r="X734"/>
  <c r="Y734"/>
  <c r="Z734"/>
  <c r="AA734"/>
  <c r="AB734"/>
  <c r="AC734"/>
  <c r="AD734"/>
  <c r="AE734"/>
  <c r="B735"/>
  <c r="C735"/>
  <c r="D735"/>
  <c r="E735"/>
  <c r="F735"/>
  <c r="A735" s="1"/>
  <c r="G735"/>
  <c r="H735"/>
  <c r="I735"/>
  <c r="J735"/>
  <c r="K735"/>
  <c r="L735"/>
  <c r="N735"/>
  <c r="O735"/>
  <c r="P735"/>
  <c r="Q735"/>
  <c r="R735"/>
  <c r="S735"/>
  <c r="T735"/>
  <c r="U735"/>
  <c r="V735"/>
  <c r="W735"/>
  <c r="X735"/>
  <c r="Y735"/>
  <c r="Z735"/>
  <c r="AA735"/>
  <c r="AB735"/>
  <c r="AC735"/>
  <c r="AD735"/>
  <c r="AE735"/>
  <c r="B736"/>
  <c r="C736"/>
  <c r="D736"/>
  <c r="E736"/>
  <c r="F736"/>
  <c r="A736" s="1"/>
  <c r="G736"/>
  <c r="H736"/>
  <c r="I736"/>
  <c r="J736"/>
  <c r="K736"/>
  <c r="L736"/>
  <c r="N736"/>
  <c r="O736"/>
  <c r="P736"/>
  <c r="Q736"/>
  <c r="R736"/>
  <c r="S736"/>
  <c r="T736"/>
  <c r="U736"/>
  <c r="V736"/>
  <c r="W736"/>
  <c r="X736"/>
  <c r="Y736"/>
  <c r="Z736"/>
  <c r="AA736"/>
  <c r="AB736"/>
  <c r="AC736"/>
  <c r="AD736"/>
  <c r="AE736"/>
  <c r="B737"/>
  <c r="C737"/>
  <c r="D737"/>
  <c r="E737"/>
  <c r="F737"/>
  <c r="A737" s="1"/>
  <c r="G737"/>
  <c r="H737"/>
  <c r="I737"/>
  <c r="J737"/>
  <c r="K737"/>
  <c r="L737"/>
  <c r="N737"/>
  <c r="O737"/>
  <c r="P737"/>
  <c r="Q737"/>
  <c r="R737"/>
  <c r="S737"/>
  <c r="T737"/>
  <c r="U737"/>
  <c r="V737"/>
  <c r="W737"/>
  <c r="X737"/>
  <c r="Y737"/>
  <c r="Z737"/>
  <c r="AA737"/>
  <c r="AB737"/>
  <c r="AC737"/>
  <c r="AD737"/>
  <c r="AE737"/>
  <c r="B738"/>
  <c r="C738"/>
  <c r="D738"/>
  <c r="E738"/>
  <c r="F738"/>
  <c r="A738" s="1"/>
  <c r="G738"/>
  <c r="H738"/>
  <c r="I738"/>
  <c r="J738"/>
  <c r="K738"/>
  <c r="L738"/>
  <c r="N738"/>
  <c r="O738"/>
  <c r="P738"/>
  <c r="Q738"/>
  <c r="R738"/>
  <c r="S738"/>
  <c r="T738"/>
  <c r="U738"/>
  <c r="V738"/>
  <c r="W738"/>
  <c r="X738"/>
  <c r="Y738"/>
  <c r="Z738"/>
  <c r="AA738"/>
  <c r="AB738"/>
  <c r="AC738"/>
  <c r="AD738"/>
  <c r="AE738"/>
  <c r="B739"/>
  <c r="C739"/>
  <c r="D739"/>
  <c r="E739"/>
  <c r="F739"/>
  <c r="A739" s="1"/>
  <c r="G739"/>
  <c r="H739"/>
  <c r="I739"/>
  <c r="J739"/>
  <c r="K739"/>
  <c r="L739"/>
  <c r="N739"/>
  <c r="O739"/>
  <c r="P739"/>
  <c r="Q739"/>
  <c r="R739"/>
  <c r="S739"/>
  <c r="T739"/>
  <c r="U739"/>
  <c r="V739"/>
  <c r="W739"/>
  <c r="X739"/>
  <c r="Y739"/>
  <c r="Z739"/>
  <c r="AA739"/>
  <c r="AB739"/>
  <c r="AC739"/>
  <c r="AD739"/>
  <c r="AE739"/>
  <c r="B740"/>
  <c r="C740"/>
  <c r="D740"/>
  <c r="E740"/>
  <c r="F740"/>
  <c r="A740" s="1"/>
  <c r="G740"/>
  <c r="H740"/>
  <c r="I740"/>
  <c r="J740"/>
  <c r="K740"/>
  <c r="L740"/>
  <c r="N740"/>
  <c r="O740"/>
  <c r="P740"/>
  <c r="Q740"/>
  <c r="R740"/>
  <c r="S740"/>
  <c r="T740"/>
  <c r="U740"/>
  <c r="V740"/>
  <c r="W740"/>
  <c r="X740"/>
  <c r="Y740"/>
  <c r="Z740"/>
  <c r="AA740"/>
  <c r="AB740"/>
  <c r="AC740"/>
  <c r="AD740"/>
  <c r="AE740"/>
  <c r="B741"/>
  <c r="C741"/>
  <c r="D741"/>
  <c r="E741"/>
  <c r="F741"/>
  <c r="A741" s="1"/>
  <c r="G741"/>
  <c r="H741"/>
  <c r="I741"/>
  <c r="J741"/>
  <c r="K741"/>
  <c r="L741"/>
  <c r="N741"/>
  <c r="O741"/>
  <c r="P741"/>
  <c r="Q741"/>
  <c r="R741"/>
  <c r="S741"/>
  <c r="T741"/>
  <c r="U741"/>
  <c r="V741"/>
  <c r="W741"/>
  <c r="X741"/>
  <c r="Y741"/>
  <c r="Z741"/>
  <c r="AA741"/>
  <c r="AB741"/>
  <c r="AC741"/>
  <c r="AD741"/>
  <c r="AE741"/>
  <c r="B742"/>
  <c r="C742"/>
  <c r="D742"/>
  <c r="E742"/>
  <c r="F742"/>
  <c r="A742" s="1"/>
  <c r="G742"/>
  <c r="H742"/>
  <c r="I742"/>
  <c r="J742"/>
  <c r="K742"/>
  <c r="L742"/>
  <c r="N742"/>
  <c r="O742"/>
  <c r="P742"/>
  <c r="Q742"/>
  <c r="R742"/>
  <c r="S742"/>
  <c r="T742"/>
  <c r="U742"/>
  <c r="V742"/>
  <c r="W742"/>
  <c r="X742"/>
  <c r="Y742"/>
  <c r="Z742"/>
  <c r="AA742"/>
  <c r="AB742"/>
  <c r="AC742"/>
  <c r="AD742"/>
  <c r="AE742"/>
  <c r="B743"/>
  <c r="C743"/>
  <c r="D743"/>
  <c r="E743"/>
  <c r="F743"/>
  <c r="A743" s="1"/>
  <c r="G743"/>
  <c r="H743"/>
  <c r="I743"/>
  <c r="J743"/>
  <c r="K743"/>
  <c r="L743"/>
  <c r="N743"/>
  <c r="O743"/>
  <c r="P743"/>
  <c r="Q743"/>
  <c r="R743"/>
  <c r="S743"/>
  <c r="T743"/>
  <c r="U743"/>
  <c r="V743"/>
  <c r="W743"/>
  <c r="X743"/>
  <c r="Y743"/>
  <c r="Z743"/>
  <c r="AA743"/>
  <c r="AB743"/>
  <c r="AC743"/>
  <c r="AD743"/>
  <c r="AE743"/>
  <c r="B744"/>
  <c r="C744"/>
  <c r="D744"/>
  <c r="E744"/>
  <c r="F744"/>
  <c r="A744" s="1"/>
  <c r="G744"/>
  <c r="H744"/>
  <c r="I744"/>
  <c r="J744"/>
  <c r="K744"/>
  <c r="L744"/>
  <c r="N744"/>
  <c r="O744"/>
  <c r="P744"/>
  <c r="Q744"/>
  <c r="R744"/>
  <c r="S744"/>
  <c r="T744"/>
  <c r="U744"/>
  <c r="V744"/>
  <c r="W744"/>
  <c r="X744"/>
  <c r="Y744"/>
  <c r="Z744"/>
  <c r="AA744"/>
  <c r="AB744"/>
  <c r="AC744"/>
  <c r="AD744"/>
  <c r="AE744"/>
  <c r="B745"/>
  <c r="C745"/>
  <c r="D745"/>
  <c r="E745"/>
  <c r="F745"/>
  <c r="A745" s="1"/>
  <c r="G745"/>
  <c r="H745"/>
  <c r="I745"/>
  <c r="J745"/>
  <c r="K745"/>
  <c r="L745"/>
  <c r="N745"/>
  <c r="O745"/>
  <c r="P745"/>
  <c r="Q745"/>
  <c r="R745"/>
  <c r="S745"/>
  <c r="T745"/>
  <c r="U745"/>
  <c r="V745"/>
  <c r="W745"/>
  <c r="X745"/>
  <c r="Y745"/>
  <c r="Z745"/>
  <c r="AA745"/>
  <c r="AB745"/>
  <c r="AC745"/>
  <c r="AD745"/>
  <c r="AE745"/>
  <c r="B746"/>
  <c r="C746"/>
  <c r="D746"/>
  <c r="E746"/>
  <c r="F746"/>
  <c r="A746" s="1"/>
  <c r="G746"/>
  <c r="H746"/>
  <c r="I746"/>
  <c r="J746"/>
  <c r="K746"/>
  <c r="L746"/>
  <c r="N746"/>
  <c r="O746"/>
  <c r="P746"/>
  <c r="Q746"/>
  <c r="R746"/>
  <c r="S746"/>
  <c r="T746"/>
  <c r="U746"/>
  <c r="V746"/>
  <c r="W746"/>
  <c r="X746"/>
  <c r="Y746"/>
  <c r="Z746"/>
  <c r="AA746"/>
  <c r="AB746"/>
  <c r="AC746"/>
  <c r="AD746"/>
  <c r="AE746"/>
  <c r="B747"/>
  <c r="C747"/>
  <c r="D747"/>
  <c r="E747"/>
  <c r="F747"/>
  <c r="A747" s="1"/>
  <c r="G747"/>
  <c r="H747"/>
  <c r="I747"/>
  <c r="J747"/>
  <c r="K747"/>
  <c r="L747"/>
  <c r="N747"/>
  <c r="O747"/>
  <c r="P747"/>
  <c r="Q747"/>
  <c r="R747"/>
  <c r="S747"/>
  <c r="T747"/>
  <c r="U747"/>
  <c r="V747"/>
  <c r="W747"/>
  <c r="X747"/>
  <c r="Y747"/>
  <c r="Z747"/>
  <c r="AA747"/>
  <c r="AB747"/>
  <c r="AC747"/>
  <c r="AD747"/>
  <c r="AE747"/>
  <c r="B748"/>
  <c r="C748"/>
  <c r="D748"/>
  <c r="E748"/>
  <c r="F748"/>
  <c r="A748" s="1"/>
  <c r="G748"/>
  <c r="H748"/>
  <c r="I748"/>
  <c r="J748"/>
  <c r="K748"/>
  <c r="L748"/>
  <c r="N748"/>
  <c r="O748"/>
  <c r="P748"/>
  <c r="Q748"/>
  <c r="R748"/>
  <c r="S748"/>
  <c r="T748"/>
  <c r="U748"/>
  <c r="V748"/>
  <c r="W748"/>
  <c r="X748"/>
  <c r="Y748"/>
  <c r="Z748"/>
  <c r="AA748"/>
  <c r="AB748"/>
  <c r="AC748"/>
  <c r="AD748"/>
  <c r="AE748"/>
  <c r="B749"/>
  <c r="C749"/>
  <c r="D749"/>
  <c r="E749"/>
  <c r="F749"/>
  <c r="A749" s="1"/>
  <c r="G749"/>
  <c r="H749"/>
  <c r="I749"/>
  <c r="J749"/>
  <c r="K749"/>
  <c r="L749"/>
  <c r="N749"/>
  <c r="O749"/>
  <c r="P749"/>
  <c r="Q749"/>
  <c r="R749"/>
  <c r="S749"/>
  <c r="T749"/>
  <c r="U749"/>
  <c r="V749"/>
  <c r="W749"/>
  <c r="X749"/>
  <c r="Y749"/>
  <c r="Z749"/>
  <c r="AA749"/>
  <c r="AB749"/>
  <c r="AC749"/>
  <c r="AD749"/>
  <c r="AE749"/>
  <c r="B750"/>
  <c r="C750"/>
  <c r="D750"/>
  <c r="E750"/>
  <c r="F750"/>
  <c r="A750" s="1"/>
  <c r="G750"/>
  <c r="H750"/>
  <c r="I750"/>
  <c r="J750"/>
  <c r="K750"/>
  <c r="L750"/>
  <c r="N750"/>
  <c r="O750"/>
  <c r="P750"/>
  <c r="Q750"/>
  <c r="R750"/>
  <c r="S750"/>
  <c r="T750"/>
  <c r="U750"/>
  <c r="V750"/>
  <c r="W750"/>
  <c r="X750"/>
  <c r="Y750"/>
  <c r="Z750"/>
  <c r="AA750"/>
  <c r="AB750"/>
  <c r="AC750"/>
  <c r="AD750"/>
  <c r="AE750"/>
  <c r="B2" i="9"/>
  <c r="Y317" i="8"/>
  <c r="Z317"/>
  <c r="AA317"/>
  <c r="Y318"/>
  <c r="Z318"/>
  <c r="AA318"/>
  <c r="Z319"/>
  <c r="Y320"/>
  <c r="Z320"/>
  <c r="AA320"/>
  <c r="Y321"/>
  <c r="Z321"/>
  <c r="AA321"/>
  <c r="Y322"/>
  <c r="Z322"/>
  <c r="AA322"/>
  <c r="Z323"/>
  <c r="Y324"/>
  <c r="Z324"/>
  <c r="AA324"/>
  <c r="Y325"/>
  <c r="Z325"/>
  <c r="AA325"/>
  <c r="Y326"/>
  <c r="Z326"/>
  <c r="AA326"/>
  <c r="Z327"/>
  <c r="Y328"/>
  <c r="Z328"/>
  <c r="AA328"/>
  <c r="Y329"/>
  <c r="Z329"/>
  <c r="AA329"/>
  <c r="Y330"/>
  <c r="Z330"/>
  <c r="AA330"/>
  <c r="Z331"/>
  <c r="Y332"/>
  <c r="Z332"/>
  <c r="AA332"/>
  <c r="Y333"/>
  <c r="Z333"/>
  <c r="AA333"/>
  <c r="Y334"/>
  <c r="Z334"/>
  <c r="AA334"/>
  <c r="Z335"/>
  <c r="Y336"/>
  <c r="Z336"/>
  <c r="AA336"/>
  <c r="Y337"/>
  <c r="Z337"/>
  <c r="AA337"/>
  <c r="Y338"/>
  <c r="Z338"/>
  <c r="AA338"/>
  <c r="Z339"/>
  <c r="Y340"/>
  <c r="Z340"/>
  <c r="AA340"/>
  <c r="Y341"/>
  <c r="Z341"/>
  <c r="AA341"/>
  <c r="Y342"/>
  <c r="Z342"/>
  <c r="AA342"/>
  <c r="Z343"/>
  <c r="Y344"/>
  <c r="Z344"/>
  <c r="AA344"/>
  <c r="Y345"/>
  <c r="Z345"/>
  <c r="AA345"/>
  <c r="Y346"/>
  <c r="Z346"/>
  <c r="AA346"/>
  <c r="Z347"/>
  <c r="Y348"/>
  <c r="Z348"/>
  <c r="AA348"/>
  <c r="Y349"/>
  <c r="Z349"/>
  <c r="AA349"/>
  <c r="Y350"/>
  <c r="Z350"/>
  <c r="AA350"/>
  <c r="Z351"/>
  <c r="Y352"/>
  <c r="Z352"/>
  <c r="AA352"/>
  <c r="Y353"/>
  <c r="Z353"/>
  <c r="AA353"/>
  <c r="Y354"/>
  <c r="Z354"/>
  <c r="AA354"/>
  <c r="Z355"/>
  <c r="Y356"/>
  <c r="Z356"/>
  <c r="AA356"/>
  <c r="Y357"/>
  <c r="Z357"/>
  <c r="AA357"/>
  <c r="Y358"/>
  <c r="Z358"/>
  <c r="AA358"/>
  <c r="Z359"/>
  <c r="Y360"/>
  <c r="Z360"/>
  <c r="AA360"/>
  <c r="Y361"/>
  <c r="Z361"/>
  <c r="AA361"/>
  <c r="Y362"/>
  <c r="Z362"/>
  <c r="AA362"/>
  <c r="Z363"/>
  <c r="Y364"/>
  <c r="Z364"/>
  <c r="AA364"/>
  <c r="Y365"/>
  <c r="Z365"/>
  <c r="AA365"/>
  <c r="Y366"/>
  <c r="Z366"/>
  <c r="AA366"/>
  <c r="Z367"/>
  <c r="Y368"/>
  <c r="Z368"/>
  <c r="AA368"/>
  <c r="Y369"/>
  <c r="Z369"/>
  <c r="AA369"/>
  <c r="Y370"/>
  <c r="Z370"/>
  <c r="AA370"/>
  <c r="Z371"/>
  <c r="Y372"/>
  <c r="Z372"/>
  <c r="AA372"/>
  <c r="Y373"/>
  <c r="Z373"/>
  <c r="AA373"/>
  <c r="Y374"/>
  <c r="Z374"/>
  <c r="AA374"/>
  <c r="Z375"/>
  <c r="Y376"/>
  <c r="Z376"/>
  <c r="AA376"/>
  <c r="Y377"/>
  <c r="Z377"/>
  <c r="AA377"/>
  <c r="Y378"/>
  <c r="Z378"/>
  <c r="AA378"/>
  <c r="Z379"/>
  <c r="Y380"/>
  <c r="Z380"/>
  <c r="AA380"/>
  <c r="Y381"/>
  <c r="Z381"/>
  <c r="AA381"/>
  <c r="Y382"/>
  <c r="Z382"/>
  <c r="AA382"/>
  <c r="Z383"/>
  <c r="Y384"/>
  <c r="Z384"/>
  <c r="AA384"/>
  <c r="Y385"/>
  <c r="Z385"/>
  <c r="AA385"/>
  <c r="Y386"/>
  <c r="Z386"/>
  <c r="AA386"/>
  <c r="Z387"/>
  <c r="Y388"/>
  <c r="Z388"/>
  <c r="AA388"/>
  <c r="Y389"/>
  <c r="Z389"/>
  <c r="AA389"/>
  <c r="Y390"/>
  <c r="Z390"/>
  <c r="AA390"/>
  <c r="Z391"/>
  <c r="Y392"/>
  <c r="Z392"/>
  <c r="AA392"/>
  <c r="Y393"/>
  <c r="Z393"/>
  <c r="AA393"/>
  <c r="Y394"/>
  <c r="Z394"/>
  <c r="AA394"/>
  <c r="Z395"/>
  <c r="Y396"/>
  <c r="Z396"/>
  <c r="AA396"/>
  <c r="Y397"/>
  <c r="Z397"/>
  <c r="AA397"/>
  <c r="Y398"/>
  <c r="Z398"/>
  <c r="AA398"/>
  <c r="Z399"/>
  <c r="Y400"/>
  <c r="Z400"/>
  <c r="AA400"/>
  <c r="Y401"/>
  <c r="Z401"/>
  <c r="AA401"/>
  <c r="Y402"/>
  <c r="Z402"/>
  <c r="AA402"/>
  <c r="Z403"/>
  <c r="Y404"/>
  <c r="Z404"/>
  <c r="AA404"/>
  <c r="Y405"/>
  <c r="Z405"/>
  <c r="AA405"/>
  <c r="Y406"/>
  <c r="Z406"/>
  <c r="AA406"/>
  <c r="Z407"/>
  <c r="Y408"/>
  <c r="Z408"/>
  <c r="AA408"/>
  <c r="Y409"/>
  <c r="Z409"/>
  <c r="AA409"/>
  <c r="Y410"/>
  <c r="Z410"/>
  <c r="AA410"/>
  <c r="Z411"/>
  <c r="Y412"/>
  <c r="Z412"/>
  <c r="AA412"/>
  <c r="Y413"/>
  <c r="Z413"/>
  <c r="AA413"/>
  <c r="Y414"/>
  <c r="Z414"/>
  <c r="AA414"/>
  <c r="Z415"/>
  <c r="Y416"/>
  <c r="Z416"/>
  <c r="AA416"/>
  <c r="Y417"/>
  <c r="Z417"/>
  <c r="AA417"/>
  <c r="Y418"/>
  <c r="Z418"/>
  <c r="AA418"/>
  <c r="Z419"/>
  <c r="Y420"/>
  <c r="Z420"/>
  <c r="AA420"/>
  <c r="Y421"/>
  <c r="Z421"/>
  <c r="AA421"/>
  <c r="Y422"/>
  <c r="Z422"/>
  <c r="AA422"/>
  <c r="Z423"/>
  <c r="Y424"/>
  <c r="Z424"/>
  <c r="AA424"/>
  <c r="Y425"/>
  <c r="Z425"/>
  <c r="AA425"/>
  <c r="Y426"/>
  <c r="Z426"/>
  <c r="AA426"/>
  <c r="Z427"/>
  <c r="Y428"/>
  <c r="Z428"/>
  <c r="AA428"/>
  <c r="Y429"/>
  <c r="Z429"/>
  <c r="AA429"/>
  <c r="Y430"/>
  <c r="Z430"/>
  <c r="AA430"/>
  <c r="Z431"/>
  <c r="Y432"/>
  <c r="Z432"/>
  <c r="AA432"/>
  <c r="Y433"/>
  <c r="Z433"/>
  <c r="AA433"/>
  <c r="Y434"/>
  <c r="Z434"/>
  <c r="AA434"/>
  <c r="Z435"/>
  <c r="Y436"/>
  <c r="Z436"/>
  <c r="AA436"/>
  <c r="Y437"/>
  <c r="Z437"/>
  <c r="AA437"/>
  <c r="Y438"/>
  <c r="Z438"/>
  <c r="AA438"/>
  <c r="Z439"/>
  <c r="Y440"/>
  <c r="Z440"/>
  <c r="AA440"/>
  <c r="Y441"/>
  <c r="Z441"/>
  <c r="AA441"/>
  <c r="Y442"/>
  <c r="Z442"/>
  <c r="AA442"/>
  <c r="Z443"/>
  <c r="Y444"/>
  <c r="Z444"/>
  <c r="AA444"/>
  <c r="Y445"/>
  <c r="Z445"/>
  <c r="AA445"/>
  <c r="Y446"/>
  <c r="Z446"/>
  <c r="AA446"/>
  <c r="Z447"/>
  <c r="Y448"/>
  <c r="Z448"/>
  <c r="AA448"/>
  <c r="Y449"/>
  <c r="Z449"/>
  <c r="AA449"/>
  <c r="Y450"/>
  <c r="Z450"/>
  <c r="AA450"/>
  <c r="Z451"/>
  <c r="Y452"/>
  <c r="Z452"/>
  <c r="AA452"/>
  <c r="Y453"/>
  <c r="Z453"/>
  <c r="AA453"/>
  <c r="Y454"/>
  <c r="Z454"/>
  <c r="AA454"/>
  <c r="Z455"/>
  <c r="Y456"/>
  <c r="Z456"/>
  <c r="AA456"/>
  <c r="Y457"/>
  <c r="Z457"/>
  <c r="AA457"/>
  <c r="Y458"/>
  <c r="Z458"/>
  <c r="AA458"/>
  <c r="Z459"/>
  <c r="Y460"/>
  <c r="Z460"/>
  <c r="AA460"/>
  <c r="Y461"/>
  <c r="Z461"/>
  <c r="AA461"/>
  <c r="Y462"/>
  <c r="Z462"/>
  <c r="AA462"/>
  <c r="Z463"/>
  <c r="Y464"/>
  <c r="Z464"/>
  <c r="AA464"/>
  <c r="Y465"/>
  <c r="Z465"/>
  <c r="AA465"/>
  <c r="Y466"/>
  <c r="Z466"/>
  <c r="AA466"/>
  <c r="Z467"/>
  <c r="Y468"/>
  <c r="Z468"/>
  <c r="AA468"/>
  <c r="Y469"/>
  <c r="Z469"/>
  <c r="AA469"/>
  <c r="Y470"/>
  <c r="Z470"/>
  <c r="AA470"/>
  <c r="Z471"/>
  <c r="Y472"/>
  <c r="Z472"/>
  <c r="AA472"/>
  <c r="Y473"/>
  <c r="Z473"/>
  <c r="AA473"/>
  <c r="Y474"/>
  <c r="Z474"/>
  <c r="AA474"/>
  <c r="Z475"/>
  <c r="Y476"/>
  <c r="Z476"/>
  <c r="AA476"/>
  <c r="Y477"/>
  <c r="Z477"/>
  <c r="AA477"/>
  <c r="Y478"/>
  <c r="Z478"/>
  <c r="AA478"/>
  <c r="Z479"/>
  <c r="Y480"/>
  <c r="Z480"/>
  <c r="AA480"/>
  <c r="Y481"/>
  <c r="Z481"/>
  <c r="AA481"/>
  <c r="Y482"/>
  <c r="Z482"/>
  <c r="AA482"/>
  <c r="Z483"/>
  <c r="Y484"/>
  <c r="Z484"/>
  <c r="AA484"/>
  <c r="Y485"/>
  <c r="Z485"/>
  <c r="AA485"/>
  <c r="Y486"/>
  <c r="Z486"/>
  <c r="AA486"/>
  <c r="Z487"/>
  <c r="Y488"/>
  <c r="Z488"/>
  <c r="AA488"/>
  <c r="Y489"/>
  <c r="Z489"/>
  <c r="AA489"/>
  <c r="Y490"/>
  <c r="Z490"/>
  <c r="AA490"/>
  <c r="Z491"/>
  <c r="Y492"/>
  <c r="Z492"/>
  <c r="AA492"/>
  <c r="Y493"/>
  <c r="Z493"/>
  <c r="AA493"/>
  <c r="Y494"/>
  <c r="Z494"/>
  <c r="AA494"/>
  <c r="Z495"/>
  <c r="Y496"/>
  <c r="Z496"/>
  <c r="AA496"/>
  <c r="Y497"/>
  <c r="Z497"/>
  <c r="AA497"/>
  <c r="Y498"/>
  <c r="Z498"/>
  <c r="AA498"/>
  <c r="Z499"/>
  <c r="Y500"/>
  <c r="Z500"/>
  <c r="AA500"/>
  <c r="B3" i="4"/>
  <c r="Y3" i="8" s="1"/>
  <c r="I8" i="6"/>
  <c r="I9"/>
  <c r="I10"/>
  <c r="I11"/>
  <c r="I12"/>
  <c r="I13"/>
  <c r="I14"/>
  <c r="H8"/>
  <c r="H9"/>
  <c r="H10"/>
  <c r="H11"/>
  <c r="H12"/>
  <c r="H13"/>
  <c r="H14"/>
  <c r="F7" i="4"/>
  <c r="Z7" i="8" s="1"/>
  <c r="C8" i="6"/>
  <c r="O10" i="8"/>
  <c r="L19" s="1"/>
  <c r="O11"/>
  <c r="L20" s="1"/>
  <c r="O12"/>
  <c r="L21" s="1"/>
  <c r="O13"/>
  <c r="L22" s="1"/>
  <c r="O14"/>
  <c r="L23" s="1"/>
  <c r="R10"/>
  <c r="Q19" s="1"/>
  <c r="R19" s="1"/>
  <c r="S19" s="1"/>
  <c r="R11"/>
  <c r="Q20" s="1"/>
  <c r="R20" s="1"/>
  <c r="S20" s="1"/>
  <c r="R12"/>
  <c r="Q21" s="1"/>
  <c r="R21" s="1"/>
  <c r="S21" s="1"/>
  <c r="R13"/>
  <c r="Q22" s="1"/>
  <c r="R22" s="1"/>
  <c r="S22" s="1"/>
  <c r="R14"/>
  <c r="Q23" s="1"/>
  <c r="R23" s="1"/>
  <c r="S23" s="1"/>
  <c r="R9"/>
  <c r="Q18" s="1"/>
  <c r="R18" s="1"/>
  <c r="S18" s="1"/>
  <c r="O9"/>
  <c r="L18" s="1"/>
  <c r="C5"/>
  <c r="C10" s="1"/>
  <c r="C15" s="1"/>
  <c r="C20" s="1"/>
  <c r="C25" s="1"/>
  <c r="C30" s="1"/>
  <c r="B5"/>
  <c r="B10" s="1"/>
  <c r="B15" s="1"/>
  <c r="B20" s="1"/>
  <c r="B25" s="1"/>
  <c r="B30" s="1"/>
  <c r="C2"/>
  <c r="H2"/>
  <c r="C1" i="6"/>
  <c r="I7"/>
  <c r="H7"/>
  <c r="E26" i="5"/>
  <c r="E27"/>
  <c r="E28"/>
  <c r="E29"/>
  <c r="E30"/>
  <c r="E25"/>
  <c r="D2"/>
  <c r="M34" i="2"/>
  <c r="N34"/>
  <c r="M35"/>
  <c r="N35"/>
  <c r="M36"/>
  <c r="N36"/>
  <c r="M37"/>
  <c r="N37"/>
  <c r="M38"/>
  <c r="N38"/>
  <c r="M39"/>
  <c r="N39"/>
  <c r="M40"/>
  <c r="N40"/>
  <c r="M41"/>
  <c r="N41"/>
  <c r="N33"/>
  <c r="M33"/>
  <c r="E26"/>
  <c r="E27"/>
  <c r="E28"/>
  <c r="E25"/>
  <c r="W3" i="4"/>
  <c r="AA3" i="8" s="1"/>
  <c r="U3" i="4"/>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B6"/>
  <c r="Y6" i="8" s="1"/>
  <c r="C6" i="4"/>
  <c r="D6"/>
  <c r="F6"/>
  <c r="A6" s="1"/>
  <c r="H6"/>
  <c r="I6"/>
  <c r="J6"/>
  <c r="K6"/>
  <c r="L6"/>
  <c r="M6"/>
  <c r="N6"/>
  <c r="O6"/>
  <c r="P6"/>
  <c r="Q6"/>
  <c r="R6"/>
  <c r="S6"/>
  <c r="T6"/>
  <c r="U6"/>
  <c r="V6"/>
  <c r="W6"/>
  <c r="AA6" i="8" s="1"/>
  <c r="X6" i="4"/>
  <c r="Y6"/>
  <c r="Z6"/>
  <c r="AA6"/>
  <c r="AB6"/>
  <c r="AC6"/>
  <c r="AD6"/>
  <c r="AE6"/>
  <c r="B7"/>
  <c r="Y7" i="8" s="1"/>
  <c r="C7" i="4"/>
  <c r="D7"/>
  <c r="H7"/>
  <c r="I7"/>
  <c r="J7"/>
  <c r="K7"/>
  <c r="L7"/>
  <c r="M7"/>
  <c r="N7"/>
  <c r="O7"/>
  <c r="P7"/>
  <c r="Q7"/>
  <c r="R7"/>
  <c r="S7"/>
  <c r="T7"/>
  <c r="U7"/>
  <c r="V7"/>
  <c r="W7"/>
  <c r="AA7" i="8" s="1"/>
  <c r="X7" i="4"/>
  <c r="Y7"/>
  <c r="Z7"/>
  <c r="AA7"/>
  <c r="AB7"/>
  <c r="AC7"/>
  <c r="AD7"/>
  <c r="AE7"/>
  <c r="B8"/>
  <c r="Y8" i="8" s="1"/>
  <c r="C8" i="4"/>
  <c r="D8"/>
  <c r="F8"/>
  <c r="A8" s="1"/>
  <c r="H8"/>
  <c r="I8"/>
  <c r="J8"/>
  <c r="K8"/>
  <c r="L8"/>
  <c r="M8"/>
  <c r="N8"/>
  <c r="O8"/>
  <c r="P8"/>
  <c r="Q8"/>
  <c r="R8"/>
  <c r="S8"/>
  <c r="T8"/>
  <c r="U8"/>
  <c r="V8"/>
  <c r="W8"/>
  <c r="AA8" i="8" s="1"/>
  <c r="X8" i="4"/>
  <c r="Y8"/>
  <c r="Z8"/>
  <c r="AA8"/>
  <c r="AB8"/>
  <c r="AC8"/>
  <c r="AD8"/>
  <c r="AE8"/>
  <c r="B9"/>
  <c r="Y9" i="8" s="1"/>
  <c r="C9" i="4"/>
  <c r="D9"/>
  <c r="F9"/>
  <c r="A9" s="1"/>
  <c r="H9"/>
  <c r="I9"/>
  <c r="J9"/>
  <c r="K9"/>
  <c r="L9"/>
  <c r="M9"/>
  <c r="N9"/>
  <c r="O9"/>
  <c r="P9"/>
  <c r="Q9"/>
  <c r="R9"/>
  <c r="S9"/>
  <c r="T9"/>
  <c r="U9"/>
  <c r="V9"/>
  <c r="W9"/>
  <c r="AA9" i="8" s="1"/>
  <c r="X9" i="4"/>
  <c r="Y9"/>
  <c r="Z9"/>
  <c r="AA9"/>
  <c r="AB9"/>
  <c r="AC9"/>
  <c r="AD9"/>
  <c r="AE9"/>
  <c r="B10"/>
  <c r="Y10" i="8" s="1"/>
  <c r="C10" i="4"/>
  <c r="D10"/>
  <c r="F10"/>
  <c r="A10" s="1"/>
  <c r="H10"/>
  <c r="I10"/>
  <c r="J10"/>
  <c r="K10"/>
  <c r="L10"/>
  <c r="M10"/>
  <c r="N10"/>
  <c r="O10"/>
  <c r="P10"/>
  <c r="Q10"/>
  <c r="R10"/>
  <c r="S10"/>
  <c r="T10"/>
  <c r="U10"/>
  <c r="V10"/>
  <c r="W10"/>
  <c r="AA10" i="8" s="1"/>
  <c r="X10" i="4"/>
  <c r="Y10"/>
  <c r="Z10"/>
  <c r="AA10"/>
  <c r="AB10"/>
  <c r="AC10"/>
  <c r="AD10"/>
  <c r="AE10"/>
  <c r="B11"/>
  <c r="Y11" i="8" s="1"/>
  <c r="C11" i="4"/>
  <c r="D11"/>
  <c r="F11"/>
  <c r="A11" s="1"/>
  <c r="H11"/>
  <c r="I11"/>
  <c r="J11"/>
  <c r="K11"/>
  <c r="L11"/>
  <c r="M11"/>
  <c r="N11"/>
  <c r="O11"/>
  <c r="P11"/>
  <c r="Q11"/>
  <c r="R11"/>
  <c r="S11"/>
  <c r="T11"/>
  <c r="U11"/>
  <c r="V11"/>
  <c r="W11"/>
  <c r="AA11" i="8" s="1"/>
  <c r="X11" i="4"/>
  <c r="Y11"/>
  <c r="Z11"/>
  <c r="AA11"/>
  <c r="AB11"/>
  <c r="AC11"/>
  <c r="AD11"/>
  <c r="AE11"/>
  <c r="B12"/>
  <c r="Y12" i="8" s="1"/>
  <c r="C12" i="4"/>
  <c r="D12"/>
  <c r="F12"/>
  <c r="A12" s="1"/>
  <c r="H12"/>
  <c r="I12"/>
  <c r="J12"/>
  <c r="K12"/>
  <c r="L12"/>
  <c r="M12"/>
  <c r="N12"/>
  <c r="O12"/>
  <c r="P12"/>
  <c r="Q12"/>
  <c r="R12"/>
  <c r="S12"/>
  <c r="T12"/>
  <c r="U12"/>
  <c r="V12"/>
  <c r="W12"/>
  <c r="AA12" i="8" s="1"/>
  <c r="X12" i="4"/>
  <c r="Y12"/>
  <c r="Z12"/>
  <c r="AA12"/>
  <c r="AB12"/>
  <c r="AC12"/>
  <c r="AD12"/>
  <c r="AE12"/>
  <c r="B13"/>
  <c r="Y13" i="8" s="1"/>
  <c r="C13" i="4"/>
  <c r="D13"/>
  <c r="F13"/>
  <c r="A13" s="1"/>
  <c r="H13"/>
  <c r="I13"/>
  <c r="J13"/>
  <c r="K13"/>
  <c r="L13"/>
  <c r="M13"/>
  <c r="N13"/>
  <c r="O13"/>
  <c r="P13"/>
  <c r="Q13"/>
  <c r="R13"/>
  <c r="S13"/>
  <c r="T13"/>
  <c r="U13"/>
  <c r="V13"/>
  <c r="W13"/>
  <c r="AA13" i="8" s="1"/>
  <c r="X13" i="4"/>
  <c r="Y13"/>
  <c r="Z13"/>
  <c r="AA13"/>
  <c r="AB13"/>
  <c r="AC13"/>
  <c r="AD13"/>
  <c r="AE13"/>
  <c r="B14"/>
  <c r="Y14" i="8" s="1"/>
  <c r="C14" i="4"/>
  <c r="D14"/>
  <c r="F14"/>
  <c r="A14" s="1"/>
  <c r="H14"/>
  <c r="I14"/>
  <c r="J14"/>
  <c r="K14"/>
  <c r="L14"/>
  <c r="M14"/>
  <c r="N14"/>
  <c r="O14"/>
  <c r="P14"/>
  <c r="Q14"/>
  <c r="R14"/>
  <c r="S14"/>
  <c r="T14"/>
  <c r="U14"/>
  <c r="V14"/>
  <c r="W14"/>
  <c r="AA14" i="8" s="1"/>
  <c r="X14" i="4"/>
  <c r="Y14"/>
  <c r="Z14"/>
  <c r="AA14"/>
  <c r="AB14"/>
  <c r="AC14"/>
  <c r="AD14"/>
  <c r="AE14"/>
  <c r="B15"/>
  <c r="Y15" i="8" s="1"/>
  <c r="C15" i="4"/>
  <c r="D15"/>
  <c r="F15"/>
  <c r="A15" s="1"/>
  <c r="H15"/>
  <c r="I15"/>
  <c r="J15"/>
  <c r="K15"/>
  <c r="L15"/>
  <c r="M15"/>
  <c r="N15"/>
  <c r="O15"/>
  <c r="P15"/>
  <c r="Q15"/>
  <c r="R15"/>
  <c r="S15"/>
  <c r="T15"/>
  <c r="U15"/>
  <c r="V15"/>
  <c r="W15"/>
  <c r="AA15" i="8" s="1"/>
  <c r="X15" i="4"/>
  <c r="Y15"/>
  <c r="Z15"/>
  <c r="AA15"/>
  <c r="AB15"/>
  <c r="AC15"/>
  <c r="AD15"/>
  <c r="AE15"/>
  <c r="B16"/>
  <c r="Y16" i="8" s="1"/>
  <c r="C16" i="4"/>
  <c r="D16"/>
  <c r="F16"/>
  <c r="A16" s="1"/>
  <c r="H16"/>
  <c r="I16"/>
  <c r="J16"/>
  <c r="K16"/>
  <c r="L16"/>
  <c r="M16"/>
  <c r="N16"/>
  <c r="O16"/>
  <c r="P16"/>
  <c r="Q16"/>
  <c r="R16"/>
  <c r="S16"/>
  <c r="T16"/>
  <c r="U16"/>
  <c r="V16"/>
  <c r="W16"/>
  <c r="AA16" i="8" s="1"/>
  <c r="X16" i="4"/>
  <c r="Y16"/>
  <c r="Z16"/>
  <c r="AA16"/>
  <c r="AB16"/>
  <c r="AC16"/>
  <c r="AD16"/>
  <c r="AE16"/>
  <c r="B17"/>
  <c r="Y17" i="8" s="1"/>
  <c r="C17" i="4"/>
  <c r="D17"/>
  <c r="F17"/>
  <c r="A17" s="1"/>
  <c r="H17"/>
  <c r="I17"/>
  <c r="J17"/>
  <c r="K17"/>
  <c r="L17"/>
  <c r="M17"/>
  <c r="N17"/>
  <c r="O17"/>
  <c r="P17"/>
  <c r="Q17"/>
  <c r="R17"/>
  <c r="S17"/>
  <c r="T17"/>
  <c r="U17"/>
  <c r="V17"/>
  <c r="W17"/>
  <c r="AA17" i="8" s="1"/>
  <c r="X17" i="4"/>
  <c r="Y17"/>
  <c r="Z17"/>
  <c r="AA17"/>
  <c r="AB17"/>
  <c r="AC17"/>
  <c r="AD17"/>
  <c r="AE17"/>
  <c r="B18"/>
  <c r="Y18" i="8" s="1"/>
  <c r="C18" i="4"/>
  <c r="D18"/>
  <c r="F18"/>
  <c r="A18" s="1"/>
  <c r="H18"/>
  <c r="I18"/>
  <c r="J18"/>
  <c r="K18"/>
  <c r="L18"/>
  <c r="M18"/>
  <c r="N18"/>
  <c r="O18"/>
  <c r="P18"/>
  <c r="Q18"/>
  <c r="R18"/>
  <c r="S18"/>
  <c r="T18"/>
  <c r="U18"/>
  <c r="V18"/>
  <c r="W18"/>
  <c r="AA18" i="8" s="1"/>
  <c r="X18" i="4"/>
  <c r="Y18"/>
  <c r="Z18"/>
  <c r="AA18"/>
  <c r="AB18"/>
  <c r="AC18"/>
  <c r="AD18"/>
  <c r="AE18"/>
  <c r="B19"/>
  <c r="Y19" i="8" s="1"/>
  <c r="C19" i="4"/>
  <c r="D19"/>
  <c r="F19"/>
  <c r="A19" s="1"/>
  <c r="H19"/>
  <c r="I19"/>
  <c r="J19"/>
  <c r="K19"/>
  <c r="L19"/>
  <c r="M19"/>
  <c r="N19"/>
  <c r="O19"/>
  <c r="P19"/>
  <c r="Q19"/>
  <c r="R19"/>
  <c r="S19"/>
  <c r="T19"/>
  <c r="U19"/>
  <c r="V19"/>
  <c r="W19"/>
  <c r="AA19" i="8" s="1"/>
  <c r="X19" i="4"/>
  <c r="Y19"/>
  <c r="Z19"/>
  <c r="AA19"/>
  <c r="AB19"/>
  <c r="AC19"/>
  <c r="AD19"/>
  <c r="AE19"/>
  <c r="B20"/>
  <c r="Y20" i="8" s="1"/>
  <c r="C20" i="4"/>
  <c r="D20"/>
  <c r="F20"/>
  <c r="A20" s="1"/>
  <c r="H20"/>
  <c r="I20"/>
  <c r="J20"/>
  <c r="K20"/>
  <c r="L20"/>
  <c r="M20"/>
  <c r="N20"/>
  <c r="O20"/>
  <c r="P20"/>
  <c r="Q20"/>
  <c r="R20"/>
  <c r="S20"/>
  <c r="T20"/>
  <c r="U20"/>
  <c r="V20"/>
  <c r="W20"/>
  <c r="AA20" i="8" s="1"/>
  <c r="X20" i="4"/>
  <c r="Y20"/>
  <c r="Z20"/>
  <c r="AA20"/>
  <c r="AB20"/>
  <c r="AC20"/>
  <c r="AD20"/>
  <c r="AE20"/>
  <c r="B21"/>
  <c r="Y21" i="8" s="1"/>
  <c r="C21" i="4"/>
  <c r="D21"/>
  <c r="F21"/>
  <c r="A21" s="1"/>
  <c r="H21"/>
  <c r="I21"/>
  <c r="J21"/>
  <c r="K21"/>
  <c r="L21"/>
  <c r="M21"/>
  <c r="N21"/>
  <c r="O21"/>
  <c r="P21"/>
  <c r="Q21"/>
  <c r="R21"/>
  <c r="S21"/>
  <c r="T21"/>
  <c r="U21"/>
  <c r="V21"/>
  <c r="W21"/>
  <c r="AA21" i="8" s="1"/>
  <c r="X21" i="4"/>
  <c r="Y21"/>
  <c r="Z21"/>
  <c r="AA21"/>
  <c r="AB21"/>
  <c r="AC21"/>
  <c r="AD21"/>
  <c r="AE21"/>
  <c r="B22"/>
  <c r="Y22" i="8" s="1"/>
  <c r="C22" i="4"/>
  <c r="D22"/>
  <c r="F22"/>
  <c r="A22" s="1"/>
  <c r="H22"/>
  <c r="I22"/>
  <c r="J22"/>
  <c r="K22"/>
  <c r="L22"/>
  <c r="M22"/>
  <c r="N22"/>
  <c r="O22"/>
  <c r="P22"/>
  <c r="Q22"/>
  <c r="R22"/>
  <c r="S22"/>
  <c r="T22"/>
  <c r="U22"/>
  <c r="V22"/>
  <c r="W22"/>
  <c r="AA22" i="8" s="1"/>
  <c r="X22" i="4"/>
  <c r="Y22"/>
  <c r="Z22"/>
  <c r="AA22"/>
  <c r="AB22"/>
  <c r="AC22"/>
  <c r="AD22"/>
  <c r="AE22"/>
  <c r="B23"/>
  <c r="Y23" i="8" s="1"/>
  <c r="C23" i="4"/>
  <c r="D23"/>
  <c r="F23"/>
  <c r="A23" s="1"/>
  <c r="H23"/>
  <c r="I23"/>
  <c r="J23"/>
  <c r="K23"/>
  <c r="L23"/>
  <c r="M23"/>
  <c r="N23"/>
  <c r="O23"/>
  <c r="P23"/>
  <c r="Q23"/>
  <c r="R23"/>
  <c r="S23"/>
  <c r="T23"/>
  <c r="U23"/>
  <c r="V23"/>
  <c r="W23"/>
  <c r="AA23" i="8" s="1"/>
  <c r="X23" i="4"/>
  <c r="Y23"/>
  <c r="Z23"/>
  <c r="AA23"/>
  <c r="AB23"/>
  <c r="AC23"/>
  <c r="AD23"/>
  <c r="AE23"/>
  <c r="B24"/>
  <c r="Y24" i="8" s="1"/>
  <c r="C24" i="4"/>
  <c r="D24"/>
  <c r="F24"/>
  <c r="A24" s="1"/>
  <c r="H24"/>
  <c r="I24"/>
  <c r="J24"/>
  <c r="K24"/>
  <c r="L24"/>
  <c r="M24"/>
  <c r="N24"/>
  <c r="O24"/>
  <c r="P24"/>
  <c r="Q24"/>
  <c r="R24"/>
  <c r="S24"/>
  <c r="T24"/>
  <c r="U24"/>
  <c r="V24"/>
  <c r="W24"/>
  <c r="AA24" i="8" s="1"/>
  <c r="X24" i="4"/>
  <c r="Y24"/>
  <c r="Z24"/>
  <c r="AA24"/>
  <c r="AB24"/>
  <c r="AC24"/>
  <c r="AD24"/>
  <c r="AE24"/>
  <c r="B25"/>
  <c r="Y25" i="8" s="1"/>
  <c r="C25" i="4"/>
  <c r="D25"/>
  <c r="F25"/>
  <c r="A25" s="1"/>
  <c r="H25"/>
  <c r="I25"/>
  <c r="J25"/>
  <c r="K25"/>
  <c r="L25"/>
  <c r="M25"/>
  <c r="N25"/>
  <c r="O25"/>
  <c r="P25"/>
  <c r="Q25"/>
  <c r="R25"/>
  <c r="S25"/>
  <c r="T25"/>
  <c r="U25"/>
  <c r="V25"/>
  <c r="W25"/>
  <c r="AA25" i="8" s="1"/>
  <c r="X25" i="4"/>
  <c r="Y25"/>
  <c r="Z25"/>
  <c r="AA25"/>
  <c r="AB25"/>
  <c r="AC25"/>
  <c r="AD25"/>
  <c r="AE25"/>
  <c r="B26"/>
  <c r="Y26" i="8" s="1"/>
  <c r="C26" i="4"/>
  <c r="D26"/>
  <c r="F26"/>
  <c r="A26" s="1"/>
  <c r="H26"/>
  <c r="I26"/>
  <c r="J26"/>
  <c r="K26"/>
  <c r="L26"/>
  <c r="M26"/>
  <c r="N26"/>
  <c r="O26"/>
  <c r="P26"/>
  <c r="Q26"/>
  <c r="R26"/>
  <c r="S26"/>
  <c r="T26"/>
  <c r="U26"/>
  <c r="V26"/>
  <c r="W26"/>
  <c r="AA26" i="8" s="1"/>
  <c r="X26" i="4"/>
  <c r="Y26"/>
  <c r="Z26"/>
  <c r="AA26"/>
  <c r="AB26"/>
  <c r="AC26"/>
  <c r="AD26"/>
  <c r="AE26"/>
  <c r="B27"/>
  <c r="Y27" i="8" s="1"/>
  <c r="C27" i="4"/>
  <c r="D27"/>
  <c r="F27"/>
  <c r="A27" s="1"/>
  <c r="H27"/>
  <c r="I27"/>
  <c r="J27"/>
  <c r="K27"/>
  <c r="L27"/>
  <c r="M27"/>
  <c r="N27"/>
  <c r="O27"/>
  <c r="P27"/>
  <c r="Q27"/>
  <c r="R27"/>
  <c r="S27"/>
  <c r="T27"/>
  <c r="U27"/>
  <c r="V27"/>
  <c r="W27"/>
  <c r="AA27" i="8" s="1"/>
  <c r="X27" i="4"/>
  <c r="Y27"/>
  <c r="Z27"/>
  <c r="AA27"/>
  <c r="AB27"/>
  <c r="AC27"/>
  <c r="AD27"/>
  <c r="AE27"/>
  <c r="B28"/>
  <c r="Y28" i="8" s="1"/>
  <c r="C28" i="4"/>
  <c r="D28"/>
  <c r="F28"/>
  <c r="A28" s="1"/>
  <c r="H28"/>
  <c r="I28"/>
  <c r="J28"/>
  <c r="K28"/>
  <c r="L28"/>
  <c r="M28"/>
  <c r="N28"/>
  <c r="O28"/>
  <c r="P28"/>
  <c r="Q28"/>
  <c r="R28"/>
  <c r="S28"/>
  <c r="T28"/>
  <c r="U28"/>
  <c r="V28"/>
  <c r="W28"/>
  <c r="AA28" i="8" s="1"/>
  <c r="X28" i="4"/>
  <c r="Y28"/>
  <c r="Z28"/>
  <c r="AA28"/>
  <c r="AB28"/>
  <c r="AC28"/>
  <c r="AD28"/>
  <c r="AE28"/>
  <c r="B29"/>
  <c r="Y29" i="8" s="1"/>
  <c r="C29" i="4"/>
  <c r="D29"/>
  <c r="F29"/>
  <c r="A29" s="1"/>
  <c r="H29"/>
  <c r="I29"/>
  <c r="J29"/>
  <c r="K29"/>
  <c r="L29"/>
  <c r="M29"/>
  <c r="N29"/>
  <c r="O29"/>
  <c r="P29"/>
  <c r="Q29"/>
  <c r="R29"/>
  <c r="S29"/>
  <c r="T29"/>
  <c r="U29"/>
  <c r="V29"/>
  <c r="W29"/>
  <c r="AA29" i="8" s="1"/>
  <c r="X29" i="4"/>
  <c r="Y29"/>
  <c r="Z29"/>
  <c r="AA29"/>
  <c r="AB29"/>
  <c r="AC29"/>
  <c r="AD29"/>
  <c r="AE29"/>
  <c r="B30"/>
  <c r="Y30" i="8" s="1"/>
  <c r="C30" i="4"/>
  <c r="D30"/>
  <c r="F30"/>
  <c r="A30" s="1"/>
  <c r="H30"/>
  <c r="I30"/>
  <c r="J30"/>
  <c r="K30"/>
  <c r="L30"/>
  <c r="M30"/>
  <c r="N30"/>
  <c r="O30"/>
  <c r="P30"/>
  <c r="Q30"/>
  <c r="R30"/>
  <c r="S30"/>
  <c r="T30"/>
  <c r="U30"/>
  <c r="V30"/>
  <c r="W30"/>
  <c r="AA30" i="8" s="1"/>
  <c r="X30" i="4"/>
  <c r="Y30"/>
  <c r="Z30"/>
  <c r="AA30"/>
  <c r="AB30"/>
  <c r="AC30"/>
  <c r="AD30"/>
  <c r="AE30"/>
  <c r="B31"/>
  <c r="Y31" i="8" s="1"/>
  <c r="C31" i="4"/>
  <c r="D31"/>
  <c r="F31"/>
  <c r="A31" s="1"/>
  <c r="H31"/>
  <c r="I31"/>
  <c r="J31"/>
  <c r="K31"/>
  <c r="L31"/>
  <c r="M31"/>
  <c r="N31"/>
  <c r="O31"/>
  <c r="P31"/>
  <c r="Q31"/>
  <c r="R31"/>
  <c r="S31"/>
  <c r="T31"/>
  <c r="U31"/>
  <c r="V31"/>
  <c r="W31"/>
  <c r="AA31" i="8" s="1"/>
  <c r="X31" i="4"/>
  <c r="Y31"/>
  <c r="Z31"/>
  <c r="AA31"/>
  <c r="AB31"/>
  <c r="AC31"/>
  <c r="AD31"/>
  <c r="AE31"/>
  <c r="B32"/>
  <c r="Y32" i="8" s="1"/>
  <c r="C32" i="4"/>
  <c r="D32"/>
  <c r="F32"/>
  <c r="A32" s="1"/>
  <c r="H32"/>
  <c r="I32"/>
  <c r="J32"/>
  <c r="K32"/>
  <c r="L32"/>
  <c r="M32"/>
  <c r="N32"/>
  <c r="O32"/>
  <c r="P32"/>
  <c r="Q32"/>
  <c r="R32"/>
  <c r="S32"/>
  <c r="T32"/>
  <c r="U32"/>
  <c r="V32"/>
  <c r="W32"/>
  <c r="AA32" i="8" s="1"/>
  <c r="X32" i="4"/>
  <c r="Y32"/>
  <c r="Z32"/>
  <c r="AA32"/>
  <c r="AB32"/>
  <c r="AC32"/>
  <c r="AD32"/>
  <c r="AE32"/>
  <c r="B33"/>
  <c r="Y33" i="8" s="1"/>
  <c r="C33" i="4"/>
  <c r="D33"/>
  <c r="F33"/>
  <c r="A33" s="1"/>
  <c r="H33"/>
  <c r="I33"/>
  <c r="J33"/>
  <c r="K33"/>
  <c r="L33"/>
  <c r="M33"/>
  <c r="N33"/>
  <c r="O33"/>
  <c r="P33"/>
  <c r="Q33"/>
  <c r="R33"/>
  <c r="S33"/>
  <c r="T33"/>
  <c r="U33"/>
  <c r="V33"/>
  <c r="W33"/>
  <c r="AA33" i="8" s="1"/>
  <c r="X33" i="4"/>
  <c r="Y33"/>
  <c r="Z33"/>
  <c r="AA33"/>
  <c r="AB33"/>
  <c r="AC33"/>
  <c r="AD33"/>
  <c r="AE33"/>
  <c r="B34"/>
  <c r="Y34" i="8" s="1"/>
  <c r="C34" i="4"/>
  <c r="D34"/>
  <c r="F34"/>
  <c r="A34" s="1"/>
  <c r="H34"/>
  <c r="I34"/>
  <c r="J34"/>
  <c r="K34"/>
  <c r="L34"/>
  <c r="M34"/>
  <c r="N34"/>
  <c r="O34"/>
  <c r="P34"/>
  <c r="Q34"/>
  <c r="R34"/>
  <c r="S34"/>
  <c r="T34"/>
  <c r="U34"/>
  <c r="V34"/>
  <c r="W34"/>
  <c r="AA34" i="8" s="1"/>
  <c r="X34" i="4"/>
  <c r="Y34"/>
  <c r="Z34"/>
  <c r="AA34"/>
  <c r="AB34"/>
  <c r="AC34"/>
  <c r="AD34"/>
  <c r="AE34"/>
  <c r="B35"/>
  <c r="Y35" i="8" s="1"/>
  <c r="C35" i="4"/>
  <c r="D35"/>
  <c r="F35"/>
  <c r="A35" s="1"/>
  <c r="H35"/>
  <c r="I35"/>
  <c r="J35"/>
  <c r="K35"/>
  <c r="L35"/>
  <c r="M35"/>
  <c r="N35"/>
  <c r="O35"/>
  <c r="P35"/>
  <c r="Q35"/>
  <c r="R35"/>
  <c r="S35"/>
  <c r="T35"/>
  <c r="U35"/>
  <c r="V35"/>
  <c r="W35"/>
  <c r="AA35" i="8" s="1"/>
  <c r="X35" i="4"/>
  <c r="Y35"/>
  <c r="Z35"/>
  <c r="AA35"/>
  <c r="AB35"/>
  <c r="AC35"/>
  <c r="AD35"/>
  <c r="AE35"/>
  <c r="B36"/>
  <c r="Y36" i="8" s="1"/>
  <c r="C36" i="4"/>
  <c r="D36"/>
  <c r="F36"/>
  <c r="A36" s="1"/>
  <c r="H36"/>
  <c r="I36"/>
  <c r="J36"/>
  <c r="K36"/>
  <c r="L36"/>
  <c r="M36"/>
  <c r="N36"/>
  <c r="O36"/>
  <c r="P36"/>
  <c r="Q36"/>
  <c r="R36"/>
  <c r="S36"/>
  <c r="T36"/>
  <c r="U36"/>
  <c r="V36"/>
  <c r="W36"/>
  <c r="AA36" i="8" s="1"/>
  <c r="X36" i="4"/>
  <c r="Y36"/>
  <c r="Z36"/>
  <c r="AA36"/>
  <c r="AB36"/>
  <c r="AC36"/>
  <c r="AD36"/>
  <c r="AE36"/>
  <c r="B37"/>
  <c r="Y37" i="8" s="1"/>
  <c r="C37" i="4"/>
  <c r="D37"/>
  <c r="F37"/>
  <c r="A37" s="1"/>
  <c r="H37"/>
  <c r="I37"/>
  <c r="J37"/>
  <c r="K37"/>
  <c r="L37"/>
  <c r="M37"/>
  <c r="N37"/>
  <c r="O37"/>
  <c r="P37"/>
  <c r="Q37"/>
  <c r="R37"/>
  <c r="S37"/>
  <c r="T37"/>
  <c r="U37"/>
  <c r="V37"/>
  <c r="W37"/>
  <c r="AA37" i="8" s="1"/>
  <c r="X37" i="4"/>
  <c r="Y37"/>
  <c r="Z37"/>
  <c r="AA37"/>
  <c r="AB37"/>
  <c r="AC37"/>
  <c r="AD37"/>
  <c r="AE37"/>
  <c r="B38"/>
  <c r="Y38" i="8" s="1"/>
  <c r="C38" i="4"/>
  <c r="D38"/>
  <c r="F38"/>
  <c r="A38" s="1"/>
  <c r="H38"/>
  <c r="I38"/>
  <c r="J38"/>
  <c r="K38"/>
  <c r="L38"/>
  <c r="M38"/>
  <c r="N38"/>
  <c r="O38"/>
  <c r="P38"/>
  <c r="Q38"/>
  <c r="R38"/>
  <c r="S38"/>
  <c r="T38"/>
  <c r="U38"/>
  <c r="V38"/>
  <c r="W38"/>
  <c r="AA38" i="8" s="1"/>
  <c r="X38" i="4"/>
  <c r="Y38"/>
  <c r="Z38"/>
  <c r="AA38"/>
  <c r="AB38"/>
  <c r="AC38"/>
  <c r="AD38"/>
  <c r="AE38"/>
  <c r="B39"/>
  <c r="Y39" i="8" s="1"/>
  <c r="C39" i="4"/>
  <c r="D39"/>
  <c r="F39"/>
  <c r="A39" s="1"/>
  <c r="H39"/>
  <c r="I39"/>
  <c r="J39"/>
  <c r="K39"/>
  <c r="L39"/>
  <c r="M39"/>
  <c r="N39"/>
  <c r="O39"/>
  <c r="P39"/>
  <c r="Q39"/>
  <c r="R39"/>
  <c r="S39"/>
  <c r="T39"/>
  <c r="U39"/>
  <c r="V39"/>
  <c r="W39"/>
  <c r="AA39" i="8" s="1"/>
  <c r="X39" i="4"/>
  <c r="Y39"/>
  <c r="Z39"/>
  <c r="AA39"/>
  <c r="AB39"/>
  <c r="AC39"/>
  <c r="AD39"/>
  <c r="AE39"/>
  <c r="B40"/>
  <c r="Y40" i="8" s="1"/>
  <c r="C40" i="4"/>
  <c r="D40"/>
  <c r="F40"/>
  <c r="A40" s="1"/>
  <c r="H40"/>
  <c r="I40"/>
  <c r="J40"/>
  <c r="K40"/>
  <c r="L40"/>
  <c r="M40"/>
  <c r="N40"/>
  <c r="O40"/>
  <c r="P40"/>
  <c r="Q40"/>
  <c r="R40"/>
  <c r="S40"/>
  <c r="T40"/>
  <c r="U40"/>
  <c r="V40"/>
  <c r="W40"/>
  <c r="AA40" i="8" s="1"/>
  <c r="X40" i="4"/>
  <c r="Y40"/>
  <c r="Z40"/>
  <c r="AA40"/>
  <c r="AB40"/>
  <c r="AC40"/>
  <c r="AD40"/>
  <c r="AE40"/>
  <c r="B41"/>
  <c r="Y41" i="8" s="1"/>
  <c r="C41" i="4"/>
  <c r="D41"/>
  <c r="F41"/>
  <c r="A41" s="1"/>
  <c r="H41"/>
  <c r="I41"/>
  <c r="J41"/>
  <c r="K41"/>
  <c r="L41"/>
  <c r="M41"/>
  <c r="N41"/>
  <c r="O41"/>
  <c r="P41"/>
  <c r="Q41"/>
  <c r="R41"/>
  <c r="S41"/>
  <c r="T41"/>
  <c r="U41"/>
  <c r="V41"/>
  <c r="W41"/>
  <c r="AA41" i="8" s="1"/>
  <c r="X41" i="4"/>
  <c r="Y41"/>
  <c r="Z41"/>
  <c r="AA41"/>
  <c r="AB41"/>
  <c r="AC41"/>
  <c r="AD41"/>
  <c r="AE41"/>
  <c r="B42"/>
  <c r="Y42" i="8" s="1"/>
  <c r="C42" i="4"/>
  <c r="D42"/>
  <c r="F42"/>
  <c r="A42" s="1"/>
  <c r="H42"/>
  <c r="I42"/>
  <c r="J42"/>
  <c r="K42"/>
  <c r="L42"/>
  <c r="M42"/>
  <c r="N42"/>
  <c r="O42"/>
  <c r="P42"/>
  <c r="Q42"/>
  <c r="R42"/>
  <c r="S42"/>
  <c r="T42"/>
  <c r="U42"/>
  <c r="V42"/>
  <c r="W42"/>
  <c r="AA42" i="8" s="1"/>
  <c r="X42" i="4"/>
  <c r="Y42"/>
  <c r="Z42"/>
  <c r="AA42"/>
  <c r="AB42"/>
  <c r="AC42"/>
  <c r="AD42"/>
  <c r="AE42"/>
  <c r="B43"/>
  <c r="Y43" i="8" s="1"/>
  <c r="C43" i="4"/>
  <c r="D43"/>
  <c r="F43"/>
  <c r="A43" s="1"/>
  <c r="H43"/>
  <c r="I43"/>
  <c r="J43"/>
  <c r="K43"/>
  <c r="L43"/>
  <c r="M43"/>
  <c r="N43"/>
  <c r="O43"/>
  <c r="P43"/>
  <c r="Q43"/>
  <c r="R43"/>
  <c r="S43"/>
  <c r="T43"/>
  <c r="U43"/>
  <c r="V43"/>
  <c r="W43"/>
  <c r="AA43" i="8" s="1"/>
  <c r="X43" i="4"/>
  <c r="Y43"/>
  <c r="Z43"/>
  <c r="AA43"/>
  <c r="AB43"/>
  <c r="AC43"/>
  <c r="AD43"/>
  <c r="AE43"/>
  <c r="B44"/>
  <c r="Y44" i="8" s="1"/>
  <c r="C44" i="4"/>
  <c r="D44"/>
  <c r="F44"/>
  <c r="A44" s="1"/>
  <c r="H44"/>
  <c r="I44"/>
  <c r="J44"/>
  <c r="K44"/>
  <c r="L44"/>
  <c r="M44"/>
  <c r="N44"/>
  <c r="O44"/>
  <c r="P44"/>
  <c r="Q44"/>
  <c r="R44"/>
  <c r="S44"/>
  <c r="T44"/>
  <c r="U44"/>
  <c r="V44"/>
  <c r="W44"/>
  <c r="AA44" i="8" s="1"/>
  <c r="X44" i="4"/>
  <c r="Y44"/>
  <c r="Z44"/>
  <c r="AA44"/>
  <c r="AB44"/>
  <c r="AC44"/>
  <c r="AD44"/>
  <c r="AE44"/>
  <c r="B45"/>
  <c r="Y45" i="8" s="1"/>
  <c r="C45" i="4"/>
  <c r="D45"/>
  <c r="F45"/>
  <c r="A45" s="1"/>
  <c r="H45"/>
  <c r="I45"/>
  <c r="J45"/>
  <c r="K45"/>
  <c r="L45"/>
  <c r="M45"/>
  <c r="N45"/>
  <c r="O45"/>
  <c r="P45"/>
  <c r="Q45"/>
  <c r="R45"/>
  <c r="S45"/>
  <c r="T45"/>
  <c r="U45"/>
  <c r="V45"/>
  <c r="W45"/>
  <c r="AA45" i="8" s="1"/>
  <c r="X45" i="4"/>
  <c r="Y45"/>
  <c r="Z45"/>
  <c r="AA45"/>
  <c r="AB45"/>
  <c r="AC45"/>
  <c r="AD45"/>
  <c r="AE45"/>
  <c r="B46"/>
  <c r="Y46" i="8" s="1"/>
  <c r="C46" i="4"/>
  <c r="D46"/>
  <c r="F46"/>
  <c r="A46" s="1"/>
  <c r="H46"/>
  <c r="I46"/>
  <c r="J46"/>
  <c r="K46"/>
  <c r="L46"/>
  <c r="M46"/>
  <c r="N46"/>
  <c r="O46"/>
  <c r="P46"/>
  <c r="Q46"/>
  <c r="R46"/>
  <c r="S46"/>
  <c r="T46"/>
  <c r="U46"/>
  <c r="V46"/>
  <c r="W46"/>
  <c r="AA46" i="8" s="1"/>
  <c r="X46" i="4"/>
  <c r="Y46"/>
  <c r="Z46"/>
  <c r="AA46"/>
  <c r="AB46"/>
  <c r="AC46"/>
  <c r="AD46"/>
  <c r="AE46"/>
  <c r="B47"/>
  <c r="Y47" i="8" s="1"/>
  <c r="C47" i="4"/>
  <c r="D47"/>
  <c r="F47"/>
  <c r="A47" s="1"/>
  <c r="H47"/>
  <c r="I47"/>
  <c r="J47"/>
  <c r="K47"/>
  <c r="L47"/>
  <c r="M47"/>
  <c r="N47"/>
  <c r="O47"/>
  <c r="P47"/>
  <c r="Q47"/>
  <c r="R47"/>
  <c r="S47"/>
  <c r="T47"/>
  <c r="U47"/>
  <c r="V47"/>
  <c r="W47"/>
  <c r="AA47" i="8" s="1"/>
  <c r="X47" i="4"/>
  <c r="Y47"/>
  <c r="Z47"/>
  <c r="AA47"/>
  <c r="AB47"/>
  <c r="AC47"/>
  <c r="AD47"/>
  <c r="AE47"/>
  <c r="B48"/>
  <c r="Y48" i="8" s="1"/>
  <c r="C48" i="4"/>
  <c r="D48"/>
  <c r="F48"/>
  <c r="A48" s="1"/>
  <c r="H48"/>
  <c r="I48"/>
  <c r="J48"/>
  <c r="K48"/>
  <c r="L48"/>
  <c r="M48"/>
  <c r="N48"/>
  <c r="O48"/>
  <c r="P48"/>
  <c r="Q48"/>
  <c r="R48"/>
  <c r="S48"/>
  <c r="T48"/>
  <c r="U48"/>
  <c r="V48"/>
  <c r="W48"/>
  <c r="AA48" i="8" s="1"/>
  <c r="X48" i="4"/>
  <c r="Y48"/>
  <c r="Z48"/>
  <c r="AA48"/>
  <c r="AB48"/>
  <c r="AC48"/>
  <c r="AD48"/>
  <c r="AE48"/>
  <c r="B49"/>
  <c r="Y49" i="8" s="1"/>
  <c r="C49" i="4"/>
  <c r="D49"/>
  <c r="F49"/>
  <c r="A49" s="1"/>
  <c r="H49"/>
  <c r="I49"/>
  <c r="J49"/>
  <c r="K49"/>
  <c r="L49"/>
  <c r="M49"/>
  <c r="N49"/>
  <c r="O49"/>
  <c r="P49"/>
  <c r="Q49"/>
  <c r="R49"/>
  <c r="S49"/>
  <c r="T49"/>
  <c r="U49"/>
  <c r="V49"/>
  <c r="W49"/>
  <c r="AA49" i="8" s="1"/>
  <c r="X49" i="4"/>
  <c r="Y49"/>
  <c r="Z49"/>
  <c r="AA49"/>
  <c r="AB49"/>
  <c r="AC49"/>
  <c r="AD49"/>
  <c r="AE49"/>
  <c r="B50"/>
  <c r="Y50" i="8" s="1"/>
  <c r="C50" i="4"/>
  <c r="D50"/>
  <c r="F50"/>
  <c r="A50" s="1"/>
  <c r="H50"/>
  <c r="I50"/>
  <c r="J50"/>
  <c r="K50"/>
  <c r="L50"/>
  <c r="M50"/>
  <c r="N50"/>
  <c r="O50"/>
  <c r="P50"/>
  <c r="Q50"/>
  <c r="R50"/>
  <c r="S50"/>
  <c r="T50"/>
  <c r="U50"/>
  <c r="V50"/>
  <c r="W50"/>
  <c r="AA50" i="8" s="1"/>
  <c r="X50" i="4"/>
  <c r="Y50"/>
  <c r="Z50"/>
  <c r="AA50"/>
  <c r="AB50"/>
  <c r="AC50"/>
  <c r="AD50"/>
  <c r="AE50"/>
  <c r="B51"/>
  <c r="Y51" i="8" s="1"/>
  <c r="C51" i="4"/>
  <c r="D51"/>
  <c r="F51"/>
  <c r="A51" s="1"/>
  <c r="H51"/>
  <c r="I51"/>
  <c r="J51"/>
  <c r="K51"/>
  <c r="L51"/>
  <c r="M51"/>
  <c r="N51"/>
  <c r="O51"/>
  <c r="P51"/>
  <c r="Q51"/>
  <c r="R51"/>
  <c r="S51"/>
  <c r="T51"/>
  <c r="U51"/>
  <c r="V51"/>
  <c r="W51"/>
  <c r="AA51" i="8" s="1"/>
  <c r="X51" i="4"/>
  <c r="Y51"/>
  <c r="Z51"/>
  <c r="AA51"/>
  <c r="AB51"/>
  <c r="AC51"/>
  <c r="AD51"/>
  <c r="AE51"/>
  <c r="B52"/>
  <c r="Y52" i="8" s="1"/>
  <c r="C52" i="4"/>
  <c r="D52"/>
  <c r="F52"/>
  <c r="A52" s="1"/>
  <c r="H52"/>
  <c r="I52"/>
  <c r="J52"/>
  <c r="K52"/>
  <c r="L52"/>
  <c r="M52"/>
  <c r="N52"/>
  <c r="O52"/>
  <c r="P52"/>
  <c r="Q52"/>
  <c r="R52"/>
  <c r="S52"/>
  <c r="T52"/>
  <c r="U52"/>
  <c r="V52"/>
  <c r="W52"/>
  <c r="AA52" i="8" s="1"/>
  <c r="X52" i="4"/>
  <c r="Y52"/>
  <c r="Z52"/>
  <c r="AA52"/>
  <c r="AB52"/>
  <c r="AC52"/>
  <c r="AD52"/>
  <c r="AE52"/>
  <c r="B53"/>
  <c r="Y53" i="8" s="1"/>
  <c r="C53" i="4"/>
  <c r="D53"/>
  <c r="F53"/>
  <c r="A53" s="1"/>
  <c r="H53"/>
  <c r="I53"/>
  <c r="J53"/>
  <c r="K53"/>
  <c r="L53"/>
  <c r="M53"/>
  <c r="N53"/>
  <c r="O53"/>
  <c r="P53"/>
  <c r="Q53"/>
  <c r="R53"/>
  <c r="S53"/>
  <c r="T53"/>
  <c r="U53"/>
  <c r="V53"/>
  <c r="W53"/>
  <c r="AA53" i="8" s="1"/>
  <c r="X53" i="4"/>
  <c r="Y53"/>
  <c r="Z53"/>
  <c r="AA53"/>
  <c r="AB53"/>
  <c r="AC53"/>
  <c r="AD53"/>
  <c r="AE53"/>
  <c r="B54"/>
  <c r="Y54" i="8" s="1"/>
  <c r="C54" i="4"/>
  <c r="D54"/>
  <c r="F54"/>
  <c r="A54" s="1"/>
  <c r="H54"/>
  <c r="I54"/>
  <c r="J54"/>
  <c r="K54"/>
  <c r="L54"/>
  <c r="M54"/>
  <c r="N54"/>
  <c r="O54"/>
  <c r="P54"/>
  <c r="Q54"/>
  <c r="R54"/>
  <c r="S54"/>
  <c r="T54"/>
  <c r="U54"/>
  <c r="V54"/>
  <c r="W54"/>
  <c r="AA54" i="8" s="1"/>
  <c r="X54" i="4"/>
  <c r="Y54"/>
  <c r="Z54"/>
  <c r="AA54"/>
  <c r="AB54"/>
  <c r="AC54"/>
  <c r="AD54"/>
  <c r="AE54"/>
  <c r="B55"/>
  <c r="Y55" i="8" s="1"/>
  <c r="C55" i="4"/>
  <c r="D55"/>
  <c r="F55"/>
  <c r="A55" s="1"/>
  <c r="H55"/>
  <c r="I55"/>
  <c r="J55"/>
  <c r="K55"/>
  <c r="L55"/>
  <c r="M55"/>
  <c r="N55"/>
  <c r="O55"/>
  <c r="P55"/>
  <c r="Q55"/>
  <c r="R55"/>
  <c r="S55"/>
  <c r="T55"/>
  <c r="U55"/>
  <c r="V55"/>
  <c r="W55"/>
  <c r="AA55" i="8" s="1"/>
  <c r="X55" i="4"/>
  <c r="Y55"/>
  <c r="Z55"/>
  <c r="AA55"/>
  <c r="AB55"/>
  <c r="AC55"/>
  <c r="AD55"/>
  <c r="AE55"/>
  <c r="B56"/>
  <c r="Y56" i="8" s="1"/>
  <c r="C56" i="4"/>
  <c r="D56"/>
  <c r="F56"/>
  <c r="A56" s="1"/>
  <c r="H56"/>
  <c r="I56"/>
  <c r="J56"/>
  <c r="K56"/>
  <c r="L56"/>
  <c r="M56"/>
  <c r="N56"/>
  <c r="O56"/>
  <c r="P56"/>
  <c r="Q56"/>
  <c r="R56"/>
  <c r="S56"/>
  <c r="T56"/>
  <c r="U56"/>
  <c r="V56"/>
  <c r="W56"/>
  <c r="AA56" i="8" s="1"/>
  <c r="X56" i="4"/>
  <c r="Y56"/>
  <c r="Z56"/>
  <c r="AA56"/>
  <c r="AB56"/>
  <c r="AC56"/>
  <c r="AD56"/>
  <c r="AE56"/>
  <c r="B57"/>
  <c r="Y57" i="8" s="1"/>
  <c r="C57" i="4"/>
  <c r="D57"/>
  <c r="F57"/>
  <c r="A57" s="1"/>
  <c r="H57"/>
  <c r="I57"/>
  <c r="J57"/>
  <c r="K57"/>
  <c r="L57"/>
  <c r="M57"/>
  <c r="N57"/>
  <c r="O57"/>
  <c r="P57"/>
  <c r="Q57"/>
  <c r="R57"/>
  <c r="S57"/>
  <c r="T57"/>
  <c r="U57"/>
  <c r="V57"/>
  <c r="W57"/>
  <c r="AA57" i="8" s="1"/>
  <c r="X57" i="4"/>
  <c r="Y57"/>
  <c r="Z57"/>
  <c r="AA57"/>
  <c r="AB57"/>
  <c r="AC57"/>
  <c r="AD57"/>
  <c r="AE57"/>
  <c r="B58"/>
  <c r="Y58" i="8" s="1"/>
  <c r="C58" i="4"/>
  <c r="D58"/>
  <c r="F58"/>
  <c r="A58" s="1"/>
  <c r="H58"/>
  <c r="I58"/>
  <c r="J58"/>
  <c r="K58"/>
  <c r="L58"/>
  <c r="M58"/>
  <c r="N58"/>
  <c r="O58"/>
  <c r="P58"/>
  <c r="Q58"/>
  <c r="R58"/>
  <c r="S58"/>
  <c r="T58"/>
  <c r="U58"/>
  <c r="V58"/>
  <c r="W58"/>
  <c r="AA58" i="8" s="1"/>
  <c r="X58" i="4"/>
  <c r="Y58"/>
  <c r="Z58"/>
  <c r="AA58"/>
  <c r="AB58"/>
  <c r="AC58"/>
  <c r="AD58"/>
  <c r="AE58"/>
  <c r="B59"/>
  <c r="Y59" i="8" s="1"/>
  <c r="C59" i="4"/>
  <c r="D59"/>
  <c r="F59"/>
  <c r="A59" s="1"/>
  <c r="H59"/>
  <c r="I59"/>
  <c r="J59"/>
  <c r="K59"/>
  <c r="L59"/>
  <c r="M59"/>
  <c r="N59"/>
  <c r="O59"/>
  <c r="P59"/>
  <c r="Q59"/>
  <c r="R59"/>
  <c r="S59"/>
  <c r="T59"/>
  <c r="U59"/>
  <c r="V59"/>
  <c r="W59"/>
  <c r="AA59" i="8" s="1"/>
  <c r="X59" i="4"/>
  <c r="Y59"/>
  <c r="Z59"/>
  <c r="AA59"/>
  <c r="AB59"/>
  <c r="AC59"/>
  <c r="AD59"/>
  <c r="AE59"/>
  <c r="B60"/>
  <c r="Y60" i="8" s="1"/>
  <c r="C60" i="4"/>
  <c r="D60"/>
  <c r="F60"/>
  <c r="A60" s="1"/>
  <c r="H60"/>
  <c r="I60"/>
  <c r="J60"/>
  <c r="K60"/>
  <c r="L60"/>
  <c r="M60"/>
  <c r="N60"/>
  <c r="O60"/>
  <c r="P60"/>
  <c r="Q60"/>
  <c r="R60"/>
  <c r="S60"/>
  <c r="T60"/>
  <c r="U60"/>
  <c r="V60"/>
  <c r="W60"/>
  <c r="AA60" i="8" s="1"/>
  <c r="X60" i="4"/>
  <c r="Y60"/>
  <c r="Z60"/>
  <c r="AA60"/>
  <c r="AB60"/>
  <c r="AC60"/>
  <c r="AD60"/>
  <c r="AE60"/>
  <c r="B61"/>
  <c r="Y61" i="8" s="1"/>
  <c r="C61" i="4"/>
  <c r="D61"/>
  <c r="F61"/>
  <c r="A61" s="1"/>
  <c r="H61"/>
  <c r="I61"/>
  <c r="J61"/>
  <c r="K61"/>
  <c r="L61"/>
  <c r="M61"/>
  <c r="N61"/>
  <c r="O61"/>
  <c r="P61"/>
  <c r="Q61"/>
  <c r="R61"/>
  <c r="S61"/>
  <c r="T61"/>
  <c r="U61"/>
  <c r="V61"/>
  <c r="W61"/>
  <c r="AA61" i="8" s="1"/>
  <c r="X61" i="4"/>
  <c r="Y61"/>
  <c r="Z61"/>
  <c r="AA61"/>
  <c r="AB61"/>
  <c r="AC61"/>
  <c r="AD61"/>
  <c r="AE61"/>
  <c r="B62"/>
  <c r="Y62" i="8" s="1"/>
  <c r="C62" i="4"/>
  <c r="D62"/>
  <c r="F62"/>
  <c r="A62" s="1"/>
  <c r="H62"/>
  <c r="I62"/>
  <c r="J62"/>
  <c r="K62"/>
  <c r="L62"/>
  <c r="M62"/>
  <c r="N62"/>
  <c r="O62"/>
  <c r="P62"/>
  <c r="Q62"/>
  <c r="R62"/>
  <c r="S62"/>
  <c r="T62"/>
  <c r="U62"/>
  <c r="V62"/>
  <c r="W62"/>
  <c r="AA62" i="8" s="1"/>
  <c r="X62" i="4"/>
  <c r="Y62"/>
  <c r="Z62"/>
  <c r="AA62"/>
  <c r="AB62"/>
  <c r="AC62"/>
  <c r="AD62"/>
  <c r="AE62"/>
  <c r="B63"/>
  <c r="Y63" i="8" s="1"/>
  <c r="C63" i="4"/>
  <c r="D63"/>
  <c r="F63"/>
  <c r="A63" s="1"/>
  <c r="H63"/>
  <c r="I63"/>
  <c r="J63"/>
  <c r="K63"/>
  <c r="L63"/>
  <c r="M63"/>
  <c r="N63"/>
  <c r="O63"/>
  <c r="P63"/>
  <c r="Q63"/>
  <c r="R63"/>
  <c r="S63"/>
  <c r="T63"/>
  <c r="U63"/>
  <c r="V63"/>
  <c r="W63"/>
  <c r="AA63" i="8" s="1"/>
  <c r="X63" i="4"/>
  <c r="Y63"/>
  <c r="Z63"/>
  <c r="AA63"/>
  <c r="AB63"/>
  <c r="AC63"/>
  <c r="AD63"/>
  <c r="AE63"/>
  <c r="B64"/>
  <c r="Y64" i="8" s="1"/>
  <c r="C64" i="4"/>
  <c r="D64"/>
  <c r="F64"/>
  <c r="A64" s="1"/>
  <c r="H64"/>
  <c r="I64"/>
  <c r="J64"/>
  <c r="K64"/>
  <c r="L64"/>
  <c r="M64"/>
  <c r="N64"/>
  <c r="O64"/>
  <c r="P64"/>
  <c r="Q64"/>
  <c r="R64"/>
  <c r="S64"/>
  <c r="T64"/>
  <c r="U64"/>
  <c r="V64"/>
  <c r="W64"/>
  <c r="AA64" i="8" s="1"/>
  <c r="X64" i="4"/>
  <c r="Y64"/>
  <c r="Z64"/>
  <c r="AA64"/>
  <c r="AB64"/>
  <c r="AC64"/>
  <c r="AD64"/>
  <c r="AE64"/>
  <c r="B65"/>
  <c r="Y65" i="8" s="1"/>
  <c r="C65" i="4"/>
  <c r="D65"/>
  <c r="F65"/>
  <c r="A65" s="1"/>
  <c r="H65"/>
  <c r="I65"/>
  <c r="J65"/>
  <c r="K65"/>
  <c r="L65"/>
  <c r="M65"/>
  <c r="N65"/>
  <c r="O65"/>
  <c r="P65"/>
  <c r="Q65"/>
  <c r="R65"/>
  <c r="S65"/>
  <c r="T65"/>
  <c r="U65"/>
  <c r="V65"/>
  <c r="W65"/>
  <c r="AA65" i="8" s="1"/>
  <c r="X65" i="4"/>
  <c r="Y65"/>
  <c r="Z65"/>
  <c r="AA65"/>
  <c r="AB65"/>
  <c r="AC65"/>
  <c r="AD65"/>
  <c r="AE65"/>
  <c r="B66"/>
  <c r="Y66" i="8" s="1"/>
  <c r="C66" i="4"/>
  <c r="D66"/>
  <c r="F66"/>
  <c r="A66" s="1"/>
  <c r="H66"/>
  <c r="I66"/>
  <c r="J66"/>
  <c r="K66"/>
  <c r="L66"/>
  <c r="M66"/>
  <c r="N66"/>
  <c r="O66"/>
  <c r="P66"/>
  <c r="Q66"/>
  <c r="R66"/>
  <c r="S66"/>
  <c r="T66"/>
  <c r="U66"/>
  <c r="V66"/>
  <c r="W66"/>
  <c r="AA66" i="8" s="1"/>
  <c r="X66" i="4"/>
  <c r="Y66"/>
  <c r="Z66"/>
  <c r="AA66"/>
  <c r="AB66"/>
  <c r="AC66"/>
  <c r="AD66"/>
  <c r="AE66"/>
  <c r="B67"/>
  <c r="Y67" i="8" s="1"/>
  <c r="C67" i="4"/>
  <c r="D67"/>
  <c r="F67"/>
  <c r="A67" s="1"/>
  <c r="H67"/>
  <c r="I67"/>
  <c r="J67"/>
  <c r="K67"/>
  <c r="L67"/>
  <c r="M67"/>
  <c r="N67"/>
  <c r="O67"/>
  <c r="P67"/>
  <c r="Q67"/>
  <c r="R67"/>
  <c r="S67"/>
  <c r="T67"/>
  <c r="U67"/>
  <c r="V67"/>
  <c r="W67"/>
  <c r="AA67" i="8" s="1"/>
  <c r="X67" i="4"/>
  <c r="Y67"/>
  <c r="Z67"/>
  <c r="AA67"/>
  <c r="AB67"/>
  <c r="AC67"/>
  <c r="AD67"/>
  <c r="AE67"/>
  <c r="B68"/>
  <c r="Y68" i="8" s="1"/>
  <c r="C68" i="4"/>
  <c r="D68"/>
  <c r="F68"/>
  <c r="A68" s="1"/>
  <c r="H68"/>
  <c r="I68"/>
  <c r="J68"/>
  <c r="K68"/>
  <c r="L68"/>
  <c r="M68"/>
  <c r="N68"/>
  <c r="O68"/>
  <c r="P68"/>
  <c r="Q68"/>
  <c r="R68"/>
  <c r="S68"/>
  <c r="T68"/>
  <c r="U68"/>
  <c r="V68"/>
  <c r="W68"/>
  <c r="AA68" i="8" s="1"/>
  <c r="X68" i="4"/>
  <c r="Y68"/>
  <c r="Z68"/>
  <c r="AA68"/>
  <c r="AB68"/>
  <c r="AC68"/>
  <c r="AD68"/>
  <c r="AE68"/>
  <c r="B69"/>
  <c r="Y69" i="8" s="1"/>
  <c r="C69" i="4"/>
  <c r="D69"/>
  <c r="F69"/>
  <c r="A69" s="1"/>
  <c r="H69"/>
  <c r="I69"/>
  <c r="J69"/>
  <c r="K69"/>
  <c r="L69"/>
  <c r="M69"/>
  <c r="N69"/>
  <c r="O69"/>
  <c r="P69"/>
  <c r="Q69"/>
  <c r="R69"/>
  <c r="S69"/>
  <c r="T69"/>
  <c r="U69"/>
  <c r="V69"/>
  <c r="W69"/>
  <c r="AA69" i="8" s="1"/>
  <c r="X69" i="4"/>
  <c r="Y69"/>
  <c r="Z69"/>
  <c r="AA69"/>
  <c r="AB69"/>
  <c r="AC69"/>
  <c r="AD69"/>
  <c r="AE69"/>
  <c r="B70"/>
  <c r="Y70" i="8" s="1"/>
  <c r="C70" i="4"/>
  <c r="D70"/>
  <c r="F70"/>
  <c r="A70" s="1"/>
  <c r="H70"/>
  <c r="I70"/>
  <c r="J70"/>
  <c r="K70"/>
  <c r="L70"/>
  <c r="M70"/>
  <c r="N70"/>
  <c r="O70"/>
  <c r="P70"/>
  <c r="Q70"/>
  <c r="R70"/>
  <c r="S70"/>
  <c r="T70"/>
  <c r="U70"/>
  <c r="V70"/>
  <c r="W70"/>
  <c r="AA70" i="8" s="1"/>
  <c r="X70" i="4"/>
  <c r="Y70"/>
  <c r="Z70"/>
  <c r="AA70"/>
  <c r="AB70"/>
  <c r="AC70"/>
  <c r="AD70"/>
  <c r="AE70"/>
  <c r="B71"/>
  <c r="Y71" i="8" s="1"/>
  <c r="C71" i="4"/>
  <c r="D71"/>
  <c r="F71"/>
  <c r="A71" s="1"/>
  <c r="H71"/>
  <c r="I71"/>
  <c r="J71"/>
  <c r="K71"/>
  <c r="L71"/>
  <c r="M71"/>
  <c r="N71"/>
  <c r="O71"/>
  <c r="P71"/>
  <c r="Q71"/>
  <c r="R71"/>
  <c r="S71"/>
  <c r="T71"/>
  <c r="U71"/>
  <c r="V71"/>
  <c r="W71"/>
  <c r="AA71" i="8" s="1"/>
  <c r="X71" i="4"/>
  <c r="Y71"/>
  <c r="Z71"/>
  <c r="AA71"/>
  <c r="AB71"/>
  <c r="AC71"/>
  <c r="AD71"/>
  <c r="AE71"/>
  <c r="B72"/>
  <c r="Y72" i="8" s="1"/>
  <c r="C72" i="4"/>
  <c r="D72"/>
  <c r="F72"/>
  <c r="A72" s="1"/>
  <c r="H72"/>
  <c r="I72"/>
  <c r="J72"/>
  <c r="K72"/>
  <c r="L72"/>
  <c r="M72"/>
  <c r="N72"/>
  <c r="O72"/>
  <c r="P72"/>
  <c r="Q72"/>
  <c r="R72"/>
  <c r="S72"/>
  <c r="T72"/>
  <c r="U72"/>
  <c r="V72"/>
  <c r="W72"/>
  <c r="AA72" i="8" s="1"/>
  <c r="X72" i="4"/>
  <c r="Y72"/>
  <c r="Z72"/>
  <c r="AA72"/>
  <c r="AB72"/>
  <c r="AC72"/>
  <c r="AD72"/>
  <c r="AE72"/>
  <c r="B73"/>
  <c r="Y73" i="8" s="1"/>
  <c r="C73" i="4"/>
  <c r="D73"/>
  <c r="F73"/>
  <c r="A73" s="1"/>
  <c r="H73"/>
  <c r="I73"/>
  <c r="J73"/>
  <c r="K73"/>
  <c r="L73"/>
  <c r="M73"/>
  <c r="N73"/>
  <c r="O73"/>
  <c r="P73"/>
  <c r="Q73"/>
  <c r="R73"/>
  <c r="S73"/>
  <c r="T73"/>
  <c r="U73"/>
  <c r="V73"/>
  <c r="W73"/>
  <c r="AA73" i="8" s="1"/>
  <c r="X73" i="4"/>
  <c r="Y73"/>
  <c r="Z73"/>
  <c r="AA73"/>
  <c r="AB73"/>
  <c r="AC73"/>
  <c r="AD73"/>
  <c r="AE73"/>
  <c r="B74"/>
  <c r="Y74" i="8" s="1"/>
  <c r="C74" i="4"/>
  <c r="D74"/>
  <c r="F74"/>
  <c r="A74" s="1"/>
  <c r="H74"/>
  <c r="I74"/>
  <c r="J74"/>
  <c r="K74"/>
  <c r="L74"/>
  <c r="M74"/>
  <c r="N74"/>
  <c r="O74"/>
  <c r="P74"/>
  <c r="Q74"/>
  <c r="R74"/>
  <c r="S74"/>
  <c r="T74"/>
  <c r="U74"/>
  <c r="V74"/>
  <c r="W74"/>
  <c r="AA74" i="8" s="1"/>
  <c r="X74" i="4"/>
  <c r="Y74"/>
  <c r="Z74"/>
  <c r="AA74"/>
  <c r="AB74"/>
  <c r="AC74"/>
  <c r="AD74"/>
  <c r="AE74"/>
  <c r="B75"/>
  <c r="Y75" i="8" s="1"/>
  <c r="C75" i="4"/>
  <c r="D75"/>
  <c r="F75"/>
  <c r="A75" s="1"/>
  <c r="H75"/>
  <c r="I75"/>
  <c r="J75"/>
  <c r="K75"/>
  <c r="L75"/>
  <c r="M75"/>
  <c r="N75"/>
  <c r="O75"/>
  <c r="P75"/>
  <c r="Q75"/>
  <c r="R75"/>
  <c r="S75"/>
  <c r="T75"/>
  <c r="U75"/>
  <c r="V75"/>
  <c r="W75"/>
  <c r="AA75" i="8" s="1"/>
  <c r="X75" i="4"/>
  <c r="Y75"/>
  <c r="Z75"/>
  <c r="AA75"/>
  <c r="AB75"/>
  <c r="AC75"/>
  <c r="AD75"/>
  <c r="AE75"/>
  <c r="B76"/>
  <c r="Y76" i="8" s="1"/>
  <c r="C76" i="4"/>
  <c r="D76"/>
  <c r="F76"/>
  <c r="A76" s="1"/>
  <c r="H76"/>
  <c r="I76"/>
  <c r="J76"/>
  <c r="K76"/>
  <c r="L76"/>
  <c r="M76"/>
  <c r="N76"/>
  <c r="O76"/>
  <c r="P76"/>
  <c r="Q76"/>
  <c r="R76"/>
  <c r="S76"/>
  <c r="T76"/>
  <c r="U76"/>
  <c r="V76"/>
  <c r="W76"/>
  <c r="AA76" i="8" s="1"/>
  <c r="X76" i="4"/>
  <c r="Y76"/>
  <c r="Z76"/>
  <c r="AA76"/>
  <c r="AB76"/>
  <c r="AC76"/>
  <c r="AD76"/>
  <c r="AE76"/>
  <c r="B77"/>
  <c r="Y77" i="8" s="1"/>
  <c r="C77" i="4"/>
  <c r="D77"/>
  <c r="F77"/>
  <c r="A77" s="1"/>
  <c r="H77"/>
  <c r="I77"/>
  <c r="J77"/>
  <c r="K77"/>
  <c r="L77"/>
  <c r="M77"/>
  <c r="N77"/>
  <c r="O77"/>
  <c r="P77"/>
  <c r="Q77"/>
  <c r="R77"/>
  <c r="S77"/>
  <c r="T77"/>
  <c r="U77"/>
  <c r="V77"/>
  <c r="W77"/>
  <c r="AA77" i="8" s="1"/>
  <c r="X77" i="4"/>
  <c r="Y77"/>
  <c r="Z77"/>
  <c r="AA77"/>
  <c r="AB77"/>
  <c r="AC77"/>
  <c r="AD77"/>
  <c r="AE77"/>
  <c r="B78"/>
  <c r="Y78" i="8" s="1"/>
  <c r="C78" i="4"/>
  <c r="D78"/>
  <c r="F78"/>
  <c r="A78" s="1"/>
  <c r="H78"/>
  <c r="I78"/>
  <c r="J78"/>
  <c r="K78"/>
  <c r="L78"/>
  <c r="M78"/>
  <c r="N78"/>
  <c r="O78"/>
  <c r="P78"/>
  <c r="Q78"/>
  <c r="R78"/>
  <c r="S78"/>
  <c r="T78"/>
  <c r="U78"/>
  <c r="V78"/>
  <c r="W78"/>
  <c r="AA78" i="8" s="1"/>
  <c r="X78" i="4"/>
  <c r="Y78"/>
  <c r="Z78"/>
  <c r="AA78"/>
  <c r="AB78"/>
  <c r="AC78"/>
  <c r="AD78"/>
  <c r="AE78"/>
  <c r="B79"/>
  <c r="Y79" i="8" s="1"/>
  <c r="C79" i="4"/>
  <c r="D79"/>
  <c r="F79"/>
  <c r="A79" s="1"/>
  <c r="H79"/>
  <c r="I79"/>
  <c r="J79"/>
  <c r="K79"/>
  <c r="L79"/>
  <c r="M79"/>
  <c r="N79"/>
  <c r="O79"/>
  <c r="P79"/>
  <c r="Q79"/>
  <c r="R79"/>
  <c r="S79"/>
  <c r="T79"/>
  <c r="U79"/>
  <c r="V79"/>
  <c r="W79"/>
  <c r="AA79" i="8" s="1"/>
  <c r="X79" i="4"/>
  <c r="Y79"/>
  <c r="Z79"/>
  <c r="AA79"/>
  <c r="AB79"/>
  <c r="AC79"/>
  <c r="AD79"/>
  <c r="AE79"/>
  <c r="B80"/>
  <c r="Y80" i="8" s="1"/>
  <c r="C80" i="4"/>
  <c r="D80"/>
  <c r="F80"/>
  <c r="A80" s="1"/>
  <c r="H80"/>
  <c r="I80"/>
  <c r="J80"/>
  <c r="K80"/>
  <c r="L80"/>
  <c r="M80"/>
  <c r="N80"/>
  <c r="O80"/>
  <c r="P80"/>
  <c r="Q80"/>
  <c r="R80"/>
  <c r="S80"/>
  <c r="T80"/>
  <c r="U80"/>
  <c r="V80"/>
  <c r="W80"/>
  <c r="AA80" i="8" s="1"/>
  <c r="X80" i="4"/>
  <c r="Y80"/>
  <c r="Z80"/>
  <c r="AA80"/>
  <c r="AB80"/>
  <c r="AC80"/>
  <c r="AD80"/>
  <c r="AE80"/>
  <c r="B81"/>
  <c r="Y81" i="8" s="1"/>
  <c r="C81" i="4"/>
  <c r="D81"/>
  <c r="F81"/>
  <c r="A81" s="1"/>
  <c r="H81"/>
  <c r="I81"/>
  <c r="J81"/>
  <c r="K81"/>
  <c r="L81"/>
  <c r="M81"/>
  <c r="N81"/>
  <c r="O81"/>
  <c r="P81"/>
  <c r="Q81"/>
  <c r="R81"/>
  <c r="S81"/>
  <c r="T81"/>
  <c r="U81"/>
  <c r="V81"/>
  <c r="W81"/>
  <c r="AA81" i="8" s="1"/>
  <c r="X81" i="4"/>
  <c r="Y81"/>
  <c r="Z81"/>
  <c r="AA81"/>
  <c r="AB81"/>
  <c r="AC81"/>
  <c r="AD81"/>
  <c r="AE81"/>
  <c r="B82"/>
  <c r="Y82" i="8" s="1"/>
  <c r="C82" i="4"/>
  <c r="D82"/>
  <c r="F82"/>
  <c r="A82" s="1"/>
  <c r="H82"/>
  <c r="I82"/>
  <c r="J82"/>
  <c r="K82"/>
  <c r="L82"/>
  <c r="M82"/>
  <c r="N82"/>
  <c r="O82"/>
  <c r="P82"/>
  <c r="Q82"/>
  <c r="R82"/>
  <c r="S82"/>
  <c r="T82"/>
  <c r="U82"/>
  <c r="V82"/>
  <c r="W82"/>
  <c r="AA82" i="8" s="1"/>
  <c r="X82" i="4"/>
  <c r="Y82"/>
  <c r="Z82"/>
  <c r="AA82"/>
  <c r="AB82"/>
  <c r="AC82"/>
  <c r="AD82"/>
  <c r="AE82"/>
  <c r="B83"/>
  <c r="Y83" i="8" s="1"/>
  <c r="C83" i="4"/>
  <c r="D83"/>
  <c r="F83"/>
  <c r="A83" s="1"/>
  <c r="H83"/>
  <c r="I83"/>
  <c r="J83"/>
  <c r="K83"/>
  <c r="L83"/>
  <c r="M83"/>
  <c r="N83"/>
  <c r="O83"/>
  <c r="P83"/>
  <c r="Q83"/>
  <c r="R83"/>
  <c r="S83"/>
  <c r="T83"/>
  <c r="U83"/>
  <c r="V83"/>
  <c r="W83"/>
  <c r="AA83" i="8" s="1"/>
  <c r="X83" i="4"/>
  <c r="Y83"/>
  <c r="Z83"/>
  <c r="AA83"/>
  <c r="AB83"/>
  <c r="AC83"/>
  <c r="AD83"/>
  <c r="AE83"/>
  <c r="B84"/>
  <c r="Y84" i="8" s="1"/>
  <c r="C84" i="4"/>
  <c r="D84"/>
  <c r="F84"/>
  <c r="A84" s="1"/>
  <c r="H84"/>
  <c r="I84"/>
  <c r="J84"/>
  <c r="K84"/>
  <c r="L84"/>
  <c r="M84"/>
  <c r="N84"/>
  <c r="O84"/>
  <c r="P84"/>
  <c r="Q84"/>
  <c r="R84"/>
  <c r="S84"/>
  <c r="T84"/>
  <c r="U84"/>
  <c r="V84"/>
  <c r="W84"/>
  <c r="AA84" i="8" s="1"/>
  <c r="X84" i="4"/>
  <c r="Y84"/>
  <c r="Z84"/>
  <c r="AA84"/>
  <c r="AB84"/>
  <c r="AC84"/>
  <c r="AD84"/>
  <c r="AE84"/>
  <c r="B85"/>
  <c r="Y85" i="8" s="1"/>
  <c r="C85" i="4"/>
  <c r="D85"/>
  <c r="F85"/>
  <c r="A85" s="1"/>
  <c r="H85"/>
  <c r="I85"/>
  <c r="J85"/>
  <c r="K85"/>
  <c r="L85"/>
  <c r="M85"/>
  <c r="N85"/>
  <c r="O85"/>
  <c r="P85"/>
  <c r="Q85"/>
  <c r="R85"/>
  <c r="S85"/>
  <c r="T85"/>
  <c r="U85"/>
  <c r="V85"/>
  <c r="W85"/>
  <c r="AA85" i="8" s="1"/>
  <c r="X85" i="4"/>
  <c r="Y85"/>
  <c r="Z85"/>
  <c r="AA85"/>
  <c r="AB85"/>
  <c r="AC85"/>
  <c r="AD85"/>
  <c r="AE85"/>
  <c r="B86"/>
  <c r="Y86" i="8" s="1"/>
  <c r="C86" i="4"/>
  <c r="D86"/>
  <c r="F86"/>
  <c r="A86" s="1"/>
  <c r="H86"/>
  <c r="I86"/>
  <c r="J86"/>
  <c r="K86"/>
  <c r="L86"/>
  <c r="M86"/>
  <c r="N86"/>
  <c r="O86"/>
  <c r="P86"/>
  <c r="Q86"/>
  <c r="R86"/>
  <c r="S86"/>
  <c r="T86"/>
  <c r="U86"/>
  <c r="V86"/>
  <c r="W86"/>
  <c r="AA86" i="8" s="1"/>
  <c r="X86" i="4"/>
  <c r="Y86"/>
  <c r="Z86"/>
  <c r="AA86"/>
  <c r="AB86"/>
  <c r="AC86"/>
  <c r="AD86"/>
  <c r="AE86"/>
  <c r="B87"/>
  <c r="Y87" i="8" s="1"/>
  <c r="C87" i="4"/>
  <c r="D87"/>
  <c r="F87"/>
  <c r="A87" s="1"/>
  <c r="H87"/>
  <c r="I87"/>
  <c r="J87"/>
  <c r="K87"/>
  <c r="L87"/>
  <c r="M87"/>
  <c r="N87"/>
  <c r="O87"/>
  <c r="P87"/>
  <c r="Q87"/>
  <c r="R87"/>
  <c r="S87"/>
  <c r="T87"/>
  <c r="U87"/>
  <c r="V87"/>
  <c r="W87"/>
  <c r="AA87" i="8" s="1"/>
  <c r="X87" i="4"/>
  <c r="Y87"/>
  <c r="Z87"/>
  <c r="AA87"/>
  <c r="AB87"/>
  <c r="AC87"/>
  <c r="AD87"/>
  <c r="AE87"/>
  <c r="B88"/>
  <c r="Y88" i="8" s="1"/>
  <c r="C88" i="4"/>
  <c r="D88"/>
  <c r="F88"/>
  <c r="A88" s="1"/>
  <c r="H88"/>
  <c r="I88"/>
  <c r="J88"/>
  <c r="K88"/>
  <c r="L88"/>
  <c r="M88"/>
  <c r="N88"/>
  <c r="O88"/>
  <c r="P88"/>
  <c r="Q88"/>
  <c r="R88"/>
  <c r="S88"/>
  <c r="T88"/>
  <c r="U88"/>
  <c r="V88"/>
  <c r="W88"/>
  <c r="AA88" i="8" s="1"/>
  <c r="X88" i="4"/>
  <c r="Y88"/>
  <c r="Z88"/>
  <c r="AA88"/>
  <c r="AB88"/>
  <c r="AC88"/>
  <c r="AD88"/>
  <c r="AE88"/>
  <c r="B89"/>
  <c r="Y89" i="8" s="1"/>
  <c r="C89" i="4"/>
  <c r="D89"/>
  <c r="F89"/>
  <c r="A89" s="1"/>
  <c r="H89"/>
  <c r="I89"/>
  <c r="J89"/>
  <c r="K89"/>
  <c r="L89"/>
  <c r="M89"/>
  <c r="N89"/>
  <c r="O89"/>
  <c r="P89"/>
  <c r="Q89"/>
  <c r="R89"/>
  <c r="S89"/>
  <c r="T89"/>
  <c r="U89"/>
  <c r="V89"/>
  <c r="W89"/>
  <c r="AA89" i="8" s="1"/>
  <c r="X89" i="4"/>
  <c r="Y89"/>
  <c r="Z89"/>
  <c r="AA89"/>
  <c r="AB89"/>
  <c r="AC89"/>
  <c r="AD89"/>
  <c r="AE89"/>
  <c r="B90"/>
  <c r="Y90" i="8" s="1"/>
  <c r="C90" i="4"/>
  <c r="D90"/>
  <c r="F90"/>
  <c r="A90" s="1"/>
  <c r="H90"/>
  <c r="I90"/>
  <c r="J90"/>
  <c r="K90"/>
  <c r="L90"/>
  <c r="M90"/>
  <c r="N90"/>
  <c r="O90"/>
  <c r="P90"/>
  <c r="Q90"/>
  <c r="R90"/>
  <c r="S90"/>
  <c r="T90"/>
  <c r="U90"/>
  <c r="V90"/>
  <c r="W90"/>
  <c r="AA90" i="8" s="1"/>
  <c r="X90" i="4"/>
  <c r="Y90"/>
  <c r="Z90"/>
  <c r="AA90"/>
  <c r="AB90"/>
  <c r="AC90"/>
  <c r="AD90"/>
  <c r="AE90"/>
  <c r="B91"/>
  <c r="Y91" i="8" s="1"/>
  <c r="C91" i="4"/>
  <c r="D91"/>
  <c r="F91"/>
  <c r="A91" s="1"/>
  <c r="H91"/>
  <c r="I91"/>
  <c r="J91"/>
  <c r="K91"/>
  <c r="L91"/>
  <c r="M91"/>
  <c r="N91"/>
  <c r="O91"/>
  <c r="P91"/>
  <c r="Q91"/>
  <c r="R91"/>
  <c r="S91"/>
  <c r="T91"/>
  <c r="U91"/>
  <c r="V91"/>
  <c r="W91"/>
  <c r="AA91" i="8" s="1"/>
  <c r="X91" i="4"/>
  <c r="Y91"/>
  <c r="Z91"/>
  <c r="AA91"/>
  <c r="AB91"/>
  <c r="AC91"/>
  <c r="AD91"/>
  <c r="AE91"/>
  <c r="B92"/>
  <c r="Y92" i="8" s="1"/>
  <c r="C92" i="4"/>
  <c r="D92"/>
  <c r="F92"/>
  <c r="A92" s="1"/>
  <c r="H92"/>
  <c r="I92"/>
  <c r="J92"/>
  <c r="K92"/>
  <c r="L92"/>
  <c r="M92"/>
  <c r="N92"/>
  <c r="O92"/>
  <c r="P92"/>
  <c r="Q92"/>
  <c r="R92"/>
  <c r="S92"/>
  <c r="T92"/>
  <c r="U92"/>
  <c r="V92"/>
  <c r="W92"/>
  <c r="AA92" i="8" s="1"/>
  <c r="X92" i="4"/>
  <c r="Y92"/>
  <c r="Z92"/>
  <c r="AA92"/>
  <c r="AB92"/>
  <c r="AC92"/>
  <c r="AD92"/>
  <c r="AE92"/>
  <c r="B93"/>
  <c r="Y93" i="8" s="1"/>
  <c r="C93" i="4"/>
  <c r="D93"/>
  <c r="F93"/>
  <c r="A93" s="1"/>
  <c r="H93"/>
  <c r="I93"/>
  <c r="J93"/>
  <c r="K93"/>
  <c r="L93"/>
  <c r="M93"/>
  <c r="N93"/>
  <c r="O93"/>
  <c r="P93"/>
  <c r="Q93"/>
  <c r="R93"/>
  <c r="S93"/>
  <c r="T93"/>
  <c r="U93"/>
  <c r="V93"/>
  <c r="W93"/>
  <c r="AA93" i="8" s="1"/>
  <c r="X93" i="4"/>
  <c r="Y93"/>
  <c r="Z93"/>
  <c r="AA93"/>
  <c r="AB93"/>
  <c r="AC93"/>
  <c r="AD93"/>
  <c r="AE93"/>
  <c r="B94"/>
  <c r="Y94" i="8" s="1"/>
  <c r="C94" i="4"/>
  <c r="D94"/>
  <c r="F94"/>
  <c r="A94" s="1"/>
  <c r="H94"/>
  <c r="I94"/>
  <c r="J94"/>
  <c r="K94"/>
  <c r="L94"/>
  <c r="M94"/>
  <c r="N94"/>
  <c r="O94"/>
  <c r="P94"/>
  <c r="Q94"/>
  <c r="R94"/>
  <c r="S94"/>
  <c r="T94"/>
  <c r="U94"/>
  <c r="V94"/>
  <c r="W94"/>
  <c r="AA94" i="8" s="1"/>
  <c r="X94" i="4"/>
  <c r="Y94"/>
  <c r="Z94"/>
  <c r="AA94"/>
  <c r="AB94"/>
  <c r="AC94"/>
  <c r="AD94"/>
  <c r="AE94"/>
  <c r="B95"/>
  <c r="Y95" i="8" s="1"/>
  <c r="C95" i="4"/>
  <c r="D95"/>
  <c r="F95"/>
  <c r="A95" s="1"/>
  <c r="H95"/>
  <c r="I95"/>
  <c r="J95"/>
  <c r="K95"/>
  <c r="L95"/>
  <c r="M95"/>
  <c r="N95"/>
  <c r="O95"/>
  <c r="P95"/>
  <c r="Q95"/>
  <c r="R95"/>
  <c r="S95"/>
  <c r="T95"/>
  <c r="U95"/>
  <c r="V95"/>
  <c r="W95"/>
  <c r="AA95" i="8" s="1"/>
  <c r="X95" i="4"/>
  <c r="Y95"/>
  <c r="Z95"/>
  <c r="AA95"/>
  <c r="AB95"/>
  <c r="AC95"/>
  <c r="AD95"/>
  <c r="AE95"/>
  <c r="B96"/>
  <c r="Y96" i="8" s="1"/>
  <c r="C96" i="4"/>
  <c r="D96"/>
  <c r="F96"/>
  <c r="A96" s="1"/>
  <c r="H96"/>
  <c r="I96"/>
  <c r="J96"/>
  <c r="K96"/>
  <c r="L96"/>
  <c r="M96"/>
  <c r="N96"/>
  <c r="O96"/>
  <c r="P96"/>
  <c r="Q96"/>
  <c r="R96"/>
  <c r="S96"/>
  <c r="T96"/>
  <c r="U96"/>
  <c r="V96"/>
  <c r="W96"/>
  <c r="AA96" i="8" s="1"/>
  <c r="X96" i="4"/>
  <c r="Y96"/>
  <c r="Z96"/>
  <c r="AA96"/>
  <c r="AB96"/>
  <c r="AC96"/>
  <c r="AD96"/>
  <c r="AE96"/>
  <c r="B97"/>
  <c r="Y97" i="8" s="1"/>
  <c r="C97" i="4"/>
  <c r="D97"/>
  <c r="F97"/>
  <c r="A97" s="1"/>
  <c r="H97"/>
  <c r="I97"/>
  <c r="J97"/>
  <c r="K97"/>
  <c r="L97"/>
  <c r="M97"/>
  <c r="N97"/>
  <c r="O97"/>
  <c r="P97"/>
  <c r="Q97"/>
  <c r="R97"/>
  <c r="S97"/>
  <c r="T97"/>
  <c r="U97"/>
  <c r="V97"/>
  <c r="W97"/>
  <c r="AA97" i="8" s="1"/>
  <c r="X97" i="4"/>
  <c r="Y97"/>
  <c r="Z97"/>
  <c r="AA97"/>
  <c r="AB97"/>
  <c r="AC97"/>
  <c r="AD97"/>
  <c r="AE97"/>
  <c r="B98"/>
  <c r="Y98" i="8" s="1"/>
  <c r="C98" i="4"/>
  <c r="D98"/>
  <c r="F98"/>
  <c r="A98" s="1"/>
  <c r="H98"/>
  <c r="I98"/>
  <c r="J98"/>
  <c r="K98"/>
  <c r="L98"/>
  <c r="M98"/>
  <c r="N98"/>
  <c r="O98"/>
  <c r="P98"/>
  <c r="Q98"/>
  <c r="R98"/>
  <c r="S98"/>
  <c r="T98"/>
  <c r="U98"/>
  <c r="V98"/>
  <c r="W98"/>
  <c r="AA98" i="8" s="1"/>
  <c r="X98" i="4"/>
  <c r="Y98"/>
  <c r="Z98"/>
  <c r="AA98"/>
  <c r="AB98"/>
  <c r="AC98"/>
  <c r="AD98"/>
  <c r="AE98"/>
  <c r="B99"/>
  <c r="Y99" i="8" s="1"/>
  <c r="C99" i="4"/>
  <c r="D99"/>
  <c r="F99"/>
  <c r="A99" s="1"/>
  <c r="H99"/>
  <c r="I99"/>
  <c r="J99"/>
  <c r="K99"/>
  <c r="L99"/>
  <c r="M99"/>
  <c r="N99"/>
  <c r="O99"/>
  <c r="P99"/>
  <c r="Q99"/>
  <c r="R99"/>
  <c r="S99"/>
  <c r="T99"/>
  <c r="U99"/>
  <c r="V99"/>
  <c r="W99"/>
  <c r="AA99" i="8" s="1"/>
  <c r="X99" i="4"/>
  <c r="Y99"/>
  <c r="Z99"/>
  <c r="AA99"/>
  <c r="AB99"/>
  <c r="AC99"/>
  <c r="AD99"/>
  <c r="AE99"/>
  <c r="B100"/>
  <c r="Y100" i="8" s="1"/>
  <c r="C100" i="4"/>
  <c r="D100"/>
  <c r="F100"/>
  <c r="A100" s="1"/>
  <c r="H100"/>
  <c r="I100"/>
  <c r="J100"/>
  <c r="K100"/>
  <c r="L100"/>
  <c r="M100"/>
  <c r="N100"/>
  <c r="O100"/>
  <c r="P100"/>
  <c r="Q100"/>
  <c r="R100"/>
  <c r="S100"/>
  <c r="T100"/>
  <c r="U100"/>
  <c r="V100"/>
  <c r="W100"/>
  <c r="AA100" i="8" s="1"/>
  <c r="X100" i="4"/>
  <c r="Y100"/>
  <c r="Z100"/>
  <c r="AA100"/>
  <c r="AB100"/>
  <c r="AC100"/>
  <c r="AD100"/>
  <c r="AE100"/>
  <c r="B101"/>
  <c r="Y101" i="8" s="1"/>
  <c r="C101" i="4"/>
  <c r="D101"/>
  <c r="F101"/>
  <c r="A101" s="1"/>
  <c r="H101"/>
  <c r="I101"/>
  <c r="J101"/>
  <c r="K101"/>
  <c r="L101"/>
  <c r="M101"/>
  <c r="N101"/>
  <c r="O101"/>
  <c r="P101"/>
  <c r="Q101"/>
  <c r="R101"/>
  <c r="S101"/>
  <c r="T101"/>
  <c r="U101"/>
  <c r="V101"/>
  <c r="W101"/>
  <c r="AA101" i="8" s="1"/>
  <c r="X101" i="4"/>
  <c r="Y101"/>
  <c r="Z101"/>
  <c r="AA101"/>
  <c r="AB101"/>
  <c r="AC101"/>
  <c r="AD101"/>
  <c r="AE101"/>
  <c r="B102"/>
  <c r="Y102" i="8" s="1"/>
  <c r="C102" i="4"/>
  <c r="D102"/>
  <c r="F102"/>
  <c r="A102" s="1"/>
  <c r="H102"/>
  <c r="I102"/>
  <c r="J102"/>
  <c r="K102"/>
  <c r="L102"/>
  <c r="M102"/>
  <c r="N102"/>
  <c r="O102"/>
  <c r="P102"/>
  <c r="Q102"/>
  <c r="R102"/>
  <c r="S102"/>
  <c r="T102"/>
  <c r="U102"/>
  <c r="V102"/>
  <c r="W102"/>
  <c r="AA102" i="8" s="1"/>
  <c r="X102" i="4"/>
  <c r="Y102"/>
  <c r="Z102"/>
  <c r="AA102"/>
  <c r="AB102"/>
  <c r="AC102"/>
  <c r="AD102"/>
  <c r="AE102"/>
  <c r="B103"/>
  <c r="Y103" i="8" s="1"/>
  <c r="C103" i="4"/>
  <c r="D103"/>
  <c r="F103"/>
  <c r="A103" s="1"/>
  <c r="H103"/>
  <c r="I103"/>
  <c r="J103"/>
  <c r="K103"/>
  <c r="L103"/>
  <c r="M103"/>
  <c r="N103"/>
  <c r="O103"/>
  <c r="P103"/>
  <c r="Q103"/>
  <c r="R103"/>
  <c r="S103"/>
  <c r="T103"/>
  <c r="U103"/>
  <c r="V103"/>
  <c r="W103"/>
  <c r="AA103" i="8" s="1"/>
  <c r="X103" i="4"/>
  <c r="Y103"/>
  <c r="Z103"/>
  <c r="AA103"/>
  <c r="AB103"/>
  <c r="AC103"/>
  <c r="AD103"/>
  <c r="AE103"/>
  <c r="B104"/>
  <c r="Y104" i="8" s="1"/>
  <c r="C104" i="4"/>
  <c r="D104"/>
  <c r="F104"/>
  <c r="A104" s="1"/>
  <c r="H104"/>
  <c r="I104"/>
  <c r="J104"/>
  <c r="K104"/>
  <c r="L104"/>
  <c r="M104"/>
  <c r="N104"/>
  <c r="O104"/>
  <c r="P104"/>
  <c r="Q104"/>
  <c r="R104"/>
  <c r="S104"/>
  <c r="T104"/>
  <c r="U104"/>
  <c r="V104"/>
  <c r="W104"/>
  <c r="AA104" i="8" s="1"/>
  <c r="X104" i="4"/>
  <c r="Y104"/>
  <c r="Z104"/>
  <c r="AA104"/>
  <c r="AB104"/>
  <c r="AC104"/>
  <c r="AD104"/>
  <c r="AE104"/>
  <c r="B105"/>
  <c r="Y105" i="8" s="1"/>
  <c r="C105" i="4"/>
  <c r="D105"/>
  <c r="F105"/>
  <c r="A105" s="1"/>
  <c r="H105"/>
  <c r="I105"/>
  <c r="J105"/>
  <c r="K105"/>
  <c r="L105"/>
  <c r="M105"/>
  <c r="N105"/>
  <c r="O105"/>
  <c r="P105"/>
  <c r="Q105"/>
  <c r="R105"/>
  <c r="S105"/>
  <c r="T105"/>
  <c r="U105"/>
  <c r="V105"/>
  <c r="W105"/>
  <c r="AA105" i="8" s="1"/>
  <c r="X105" i="4"/>
  <c r="Y105"/>
  <c r="Z105"/>
  <c r="AA105"/>
  <c r="AB105"/>
  <c r="AC105"/>
  <c r="AD105"/>
  <c r="AE105"/>
  <c r="B106"/>
  <c r="Y106" i="8" s="1"/>
  <c r="C106" i="4"/>
  <c r="D106"/>
  <c r="F106"/>
  <c r="A106" s="1"/>
  <c r="H106"/>
  <c r="I106"/>
  <c r="J106"/>
  <c r="K106"/>
  <c r="L106"/>
  <c r="M106"/>
  <c r="N106"/>
  <c r="O106"/>
  <c r="P106"/>
  <c r="Q106"/>
  <c r="R106"/>
  <c r="S106"/>
  <c r="T106"/>
  <c r="U106"/>
  <c r="V106"/>
  <c r="W106"/>
  <c r="AA106" i="8" s="1"/>
  <c r="X106" i="4"/>
  <c r="Y106"/>
  <c r="Z106"/>
  <c r="AA106"/>
  <c r="AB106"/>
  <c r="AC106"/>
  <c r="AD106"/>
  <c r="AE106"/>
  <c r="B107"/>
  <c r="Y107" i="8" s="1"/>
  <c r="C107" i="4"/>
  <c r="D107"/>
  <c r="F107"/>
  <c r="A107" s="1"/>
  <c r="H107"/>
  <c r="I107"/>
  <c r="J107"/>
  <c r="K107"/>
  <c r="L107"/>
  <c r="M107"/>
  <c r="N107"/>
  <c r="O107"/>
  <c r="P107"/>
  <c r="Q107"/>
  <c r="R107"/>
  <c r="S107"/>
  <c r="T107"/>
  <c r="U107"/>
  <c r="V107"/>
  <c r="W107"/>
  <c r="AA107" i="8" s="1"/>
  <c r="X107" i="4"/>
  <c r="Y107"/>
  <c r="Z107"/>
  <c r="AA107"/>
  <c r="AB107"/>
  <c r="AC107"/>
  <c r="AD107"/>
  <c r="AE107"/>
  <c r="B108"/>
  <c r="Y108" i="8" s="1"/>
  <c r="C108" i="4"/>
  <c r="D108"/>
  <c r="F108"/>
  <c r="A108" s="1"/>
  <c r="H108"/>
  <c r="I108"/>
  <c r="J108"/>
  <c r="K108"/>
  <c r="L108"/>
  <c r="M108"/>
  <c r="N108"/>
  <c r="O108"/>
  <c r="P108"/>
  <c r="Q108"/>
  <c r="R108"/>
  <c r="S108"/>
  <c r="T108"/>
  <c r="U108"/>
  <c r="V108"/>
  <c r="W108"/>
  <c r="AA108" i="8" s="1"/>
  <c r="X108" i="4"/>
  <c r="Y108"/>
  <c r="Z108"/>
  <c r="AA108"/>
  <c r="AB108"/>
  <c r="AC108"/>
  <c r="AD108"/>
  <c r="AE108"/>
  <c r="B109"/>
  <c r="Y109" i="8" s="1"/>
  <c r="C109" i="4"/>
  <c r="D109"/>
  <c r="F109"/>
  <c r="A109" s="1"/>
  <c r="H109"/>
  <c r="I109"/>
  <c r="J109"/>
  <c r="K109"/>
  <c r="L109"/>
  <c r="M109"/>
  <c r="N109"/>
  <c r="O109"/>
  <c r="P109"/>
  <c r="Q109"/>
  <c r="R109"/>
  <c r="S109"/>
  <c r="T109"/>
  <c r="U109"/>
  <c r="V109"/>
  <c r="W109"/>
  <c r="AA109" i="8" s="1"/>
  <c r="X109" i="4"/>
  <c r="Y109"/>
  <c r="Z109"/>
  <c r="AA109"/>
  <c r="AB109"/>
  <c r="AC109"/>
  <c r="AD109"/>
  <c r="AE109"/>
  <c r="B110"/>
  <c r="Y110" i="8" s="1"/>
  <c r="C110" i="4"/>
  <c r="D110"/>
  <c r="F110"/>
  <c r="A110" s="1"/>
  <c r="H110"/>
  <c r="I110"/>
  <c r="J110"/>
  <c r="K110"/>
  <c r="L110"/>
  <c r="M110"/>
  <c r="N110"/>
  <c r="O110"/>
  <c r="P110"/>
  <c r="Q110"/>
  <c r="R110"/>
  <c r="S110"/>
  <c r="T110"/>
  <c r="U110"/>
  <c r="V110"/>
  <c r="W110"/>
  <c r="AA110" i="8" s="1"/>
  <c r="X110" i="4"/>
  <c r="Y110"/>
  <c r="Z110"/>
  <c r="AA110"/>
  <c r="AB110"/>
  <c r="AC110"/>
  <c r="AD110"/>
  <c r="AE110"/>
  <c r="B111"/>
  <c r="Y111" i="8" s="1"/>
  <c r="C111" i="4"/>
  <c r="D111"/>
  <c r="F111"/>
  <c r="A111" s="1"/>
  <c r="H111"/>
  <c r="I111"/>
  <c r="J111"/>
  <c r="K111"/>
  <c r="L111"/>
  <c r="M111"/>
  <c r="N111"/>
  <c r="O111"/>
  <c r="P111"/>
  <c r="Q111"/>
  <c r="R111"/>
  <c r="S111"/>
  <c r="T111"/>
  <c r="U111"/>
  <c r="V111"/>
  <c r="W111"/>
  <c r="AA111" i="8" s="1"/>
  <c r="X111" i="4"/>
  <c r="Y111"/>
  <c r="Z111"/>
  <c r="AA111"/>
  <c r="AB111"/>
  <c r="AC111"/>
  <c r="AD111"/>
  <c r="AE111"/>
  <c r="B112"/>
  <c r="Y112" i="8" s="1"/>
  <c r="C112" i="4"/>
  <c r="D112"/>
  <c r="F112"/>
  <c r="A112" s="1"/>
  <c r="H112"/>
  <c r="I112"/>
  <c r="J112"/>
  <c r="K112"/>
  <c r="L112"/>
  <c r="M112"/>
  <c r="N112"/>
  <c r="O112"/>
  <c r="P112"/>
  <c r="Q112"/>
  <c r="R112"/>
  <c r="S112"/>
  <c r="T112"/>
  <c r="U112"/>
  <c r="V112"/>
  <c r="W112"/>
  <c r="AA112" i="8" s="1"/>
  <c r="X112" i="4"/>
  <c r="Y112"/>
  <c r="Z112"/>
  <c r="AA112"/>
  <c r="AB112"/>
  <c r="AC112"/>
  <c r="AD112"/>
  <c r="AE112"/>
  <c r="B113"/>
  <c r="Y113" i="8" s="1"/>
  <c r="C113" i="4"/>
  <c r="D113"/>
  <c r="F113"/>
  <c r="A113" s="1"/>
  <c r="H113"/>
  <c r="I113"/>
  <c r="J113"/>
  <c r="K113"/>
  <c r="L113"/>
  <c r="M113"/>
  <c r="N113"/>
  <c r="O113"/>
  <c r="P113"/>
  <c r="Q113"/>
  <c r="R113"/>
  <c r="S113"/>
  <c r="T113"/>
  <c r="U113"/>
  <c r="V113"/>
  <c r="W113"/>
  <c r="AA113" i="8" s="1"/>
  <c r="X113" i="4"/>
  <c r="Y113"/>
  <c r="Z113"/>
  <c r="AA113"/>
  <c r="AB113"/>
  <c r="AC113"/>
  <c r="AD113"/>
  <c r="AE113"/>
  <c r="B114"/>
  <c r="Y114" i="8" s="1"/>
  <c r="C114" i="4"/>
  <c r="D114"/>
  <c r="F114"/>
  <c r="A114" s="1"/>
  <c r="H114"/>
  <c r="I114"/>
  <c r="J114"/>
  <c r="K114"/>
  <c r="L114"/>
  <c r="M114"/>
  <c r="N114"/>
  <c r="O114"/>
  <c r="P114"/>
  <c r="Q114"/>
  <c r="R114"/>
  <c r="S114"/>
  <c r="T114"/>
  <c r="U114"/>
  <c r="V114"/>
  <c r="W114"/>
  <c r="AA114" i="8" s="1"/>
  <c r="X114" i="4"/>
  <c r="Y114"/>
  <c r="Z114"/>
  <c r="AA114"/>
  <c r="AB114"/>
  <c r="AC114"/>
  <c r="AD114"/>
  <c r="AE114"/>
  <c r="B115"/>
  <c r="Y115" i="8" s="1"/>
  <c r="C115" i="4"/>
  <c r="D115"/>
  <c r="F115"/>
  <c r="A115" s="1"/>
  <c r="H115"/>
  <c r="I115"/>
  <c r="J115"/>
  <c r="K115"/>
  <c r="L115"/>
  <c r="M115"/>
  <c r="N115"/>
  <c r="O115"/>
  <c r="P115"/>
  <c r="Q115"/>
  <c r="R115"/>
  <c r="S115"/>
  <c r="T115"/>
  <c r="U115"/>
  <c r="V115"/>
  <c r="W115"/>
  <c r="AA115" i="8" s="1"/>
  <c r="X115" i="4"/>
  <c r="Y115"/>
  <c r="Z115"/>
  <c r="AA115"/>
  <c r="AB115"/>
  <c r="AC115"/>
  <c r="AD115"/>
  <c r="AE115"/>
  <c r="B116"/>
  <c r="Y116" i="8" s="1"/>
  <c r="C116" i="4"/>
  <c r="D116"/>
  <c r="F116"/>
  <c r="A116" s="1"/>
  <c r="H116"/>
  <c r="I116"/>
  <c r="J116"/>
  <c r="K116"/>
  <c r="L116"/>
  <c r="M116"/>
  <c r="N116"/>
  <c r="O116"/>
  <c r="P116"/>
  <c r="Q116"/>
  <c r="R116"/>
  <c r="S116"/>
  <c r="T116"/>
  <c r="U116"/>
  <c r="V116"/>
  <c r="W116"/>
  <c r="AA116" i="8" s="1"/>
  <c r="X116" i="4"/>
  <c r="Y116"/>
  <c r="Z116"/>
  <c r="AA116"/>
  <c r="AB116"/>
  <c r="AC116"/>
  <c r="AD116"/>
  <c r="AE116"/>
  <c r="B117"/>
  <c r="Y117" i="8" s="1"/>
  <c r="C117" i="4"/>
  <c r="D117"/>
  <c r="F117"/>
  <c r="A117" s="1"/>
  <c r="H117"/>
  <c r="I117"/>
  <c r="J117"/>
  <c r="K117"/>
  <c r="L117"/>
  <c r="M117"/>
  <c r="N117"/>
  <c r="O117"/>
  <c r="P117"/>
  <c r="Q117"/>
  <c r="R117"/>
  <c r="S117"/>
  <c r="T117"/>
  <c r="U117"/>
  <c r="V117"/>
  <c r="W117"/>
  <c r="AA117" i="8" s="1"/>
  <c r="X117" i="4"/>
  <c r="Y117"/>
  <c r="Z117"/>
  <c r="AA117"/>
  <c r="AB117"/>
  <c r="AC117"/>
  <c r="AD117"/>
  <c r="AE117"/>
  <c r="B118"/>
  <c r="Y118" i="8" s="1"/>
  <c r="C118" i="4"/>
  <c r="D118"/>
  <c r="F118"/>
  <c r="A118" s="1"/>
  <c r="H118"/>
  <c r="I118"/>
  <c r="J118"/>
  <c r="K118"/>
  <c r="L118"/>
  <c r="M118"/>
  <c r="N118"/>
  <c r="O118"/>
  <c r="P118"/>
  <c r="Q118"/>
  <c r="R118"/>
  <c r="S118"/>
  <c r="T118"/>
  <c r="U118"/>
  <c r="V118"/>
  <c r="W118"/>
  <c r="AA118" i="8" s="1"/>
  <c r="X118" i="4"/>
  <c r="Y118"/>
  <c r="Z118"/>
  <c r="AA118"/>
  <c r="AB118"/>
  <c r="AC118"/>
  <c r="AD118"/>
  <c r="AE118"/>
  <c r="B119"/>
  <c r="Y119" i="8" s="1"/>
  <c r="C119" i="4"/>
  <c r="D119"/>
  <c r="F119"/>
  <c r="A119" s="1"/>
  <c r="H119"/>
  <c r="I119"/>
  <c r="J119"/>
  <c r="K119"/>
  <c r="L119"/>
  <c r="M119"/>
  <c r="N119"/>
  <c r="O119"/>
  <c r="P119"/>
  <c r="Q119"/>
  <c r="R119"/>
  <c r="S119"/>
  <c r="T119"/>
  <c r="U119"/>
  <c r="V119"/>
  <c r="W119"/>
  <c r="AA119" i="8" s="1"/>
  <c r="X119" i="4"/>
  <c r="Y119"/>
  <c r="Z119"/>
  <c r="AA119"/>
  <c r="AB119"/>
  <c r="AC119"/>
  <c r="AD119"/>
  <c r="AE119"/>
  <c r="B120"/>
  <c r="Y120" i="8" s="1"/>
  <c r="C120" i="4"/>
  <c r="D120"/>
  <c r="F120"/>
  <c r="A120" s="1"/>
  <c r="H120"/>
  <c r="I120"/>
  <c r="J120"/>
  <c r="K120"/>
  <c r="L120"/>
  <c r="M120"/>
  <c r="N120"/>
  <c r="O120"/>
  <c r="P120"/>
  <c r="Q120"/>
  <c r="R120"/>
  <c r="S120"/>
  <c r="T120"/>
  <c r="U120"/>
  <c r="V120"/>
  <c r="W120"/>
  <c r="AA120" i="8" s="1"/>
  <c r="X120" i="4"/>
  <c r="Y120"/>
  <c r="Z120"/>
  <c r="AA120"/>
  <c r="AB120"/>
  <c r="AC120"/>
  <c r="AD120"/>
  <c r="AE120"/>
  <c r="B121"/>
  <c r="Y121" i="8" s="1"/>
  <c r="C121" i="4"/>
  <c r="D121"/>
  <c r="F121"/>
  <c r="A121" s="1"/>
  <c r="H121"/>
  <c r="I121"/>
  <c r="J121"/>
  <c r="K121"/>
  <c r="L121"/>
  <c r="M121"/>
  <c r="N121"/>
  <c r="O121"/>
  <c r="P121"/>
  <c r="Q121"/>
  <c r="R121"/>
  <c r="S121"/>
  <c r="T121"/>
  <c r="U121"/>
  <c r="V121"/>
  <c r="W121"/>
  <c r="AA121" i="8" s="1"/>
  <c r="X121" i="4"/>
  <c r="Y121"/>
  <c r="Z121"/>
  <c r="AA121"/>
  <c r="AB121"/>
  <c r="AC121"/>
  <c r="AD121"/>
  <c r="AE121"/>
  <c r="B122"/>
  <c r="Y122" i="8" s="1"/>
  <c r="C122" i="4"/>
  <c r="D122"/>
  <c r="F122"/>
  <c r="A122" s="1"/>
  <c r="H122"/>
  <c r="I122"/>
  <c r="J122"/>
  <c r="K122"/>
  <c r="L122"/>
  <c r="M122"/>
  <c r="N122"/>
  <c r="O122"/>
  <c r="P122"/>
  <c r="Q122"/>
  <c r="R122"/>
  <c r="S122"/>
  <c r="T122"/>
  <c r="U122"/>
  <c r="V122"/>
  <c r="W122"/>
  <c r="AA122" i="8" s="1"/>
  <c r="X122" i="4"/>
  <c r="Y122"/>
  <c r="Z122"/>
  <c r="AA122"/>
  <c r="AB122"/>
  <c r="AC122"/>
  <c r="AD122"/>
  <c r="AE122"/>
  <c r="B123"/>
  <c r="Y123" i="8" s="1"/>
  <c r="C123" i="4"/>
  <c r="D123"/>
  <c r="F123"/>
  <c r="A123" s="1"/>
  <c r="H123"/>
  <c r="I123"/>
  <c r="J123"/>
  <c r="K123"/>
  <c r="L123"/>
  <c r="M123"/>
  <c r="N123"/>
  <c r="O123"/>
  <c r="P123"/>
  <c r="Q123"/>
  <c r="R123"/>
  <c r="S123"/>
  <c r="T123"/>
  <c r="U123"/>
  <c r="V123"/>
  <c r="W123"/>
  <c r="AA123" i="8" s="1"/>
  <c r="X123" i="4"/>
  <c r="Y123"/>
  <c r="Z123"/>
  <c r="AA123"/>
  <c r="AB123"/>
  <c r="AC123"/>
  <c r="AD123"/>
  <c r="AE123"/>
  <c r="B124"/>
  <c r="Y124" i="8" s="1"/>
  <c r="C124" i="4"/>
  <c r="D124"/>
  <c r="F124"/>
  <c r="A124" s="1"/>
  <c r="H124"/>
  <c r="I124"/>
  <c r="J124"/>
  <c r="K124"/>
  <c r="L124"/>
  <c r="M124"/>
  <c r="N124"/>
  <c r="O124"/>
  <c r="P124"/>
  <c r="Q124"/>
  <c r="R124"/>
  <c r="S124"/>
  <c r="T124"/>
  <c r="U124"/>
  <c r="V124"/>
  <c r="W124"/>
  <c r="AA124" i="8" s="1"/>
  <c r="X124" i="4"/>
  <c r="Y124"/>
  <c r="Z124"/>
  <c r="AA124"/>
  <c r="AB124"/>
  <c r="AC124"/>
  <c r="AD124"/>
  <c r="AE124"/>
  <c r="B125"/>
  <c r="Y125" i="8" s="1"/>
  <c r="C125" i="4"/>
  <c r="D125"/>
  <c r="F125"/>
  <c r="A125" s="1"/>
  <c r="H125"/>
  <c r="I125"/>
  <c r="J125"/>
  <c r="K125"/>
  <c r="L125"/>
  <c r="M125"/>
  <c r="N125"/>
  <c r="O125"/>
  <c r="P125"/>
  <c r="Q125"/>
  <c r="R125"/>
  <c r="S125"/>
  <c r="T125"/>
  <c r="U125"/>
  <c r="V125"/>
  <c r="W125"/>
  <c r="AA125" i="8" s="1"/>
  <c r="X125" i="4"/>
  <c r="Y125"/>
  <c r="Z125"/>
  <c r="AA125"/>
  <c r="AB125"/>
  <c r="AC125"/>
  <c r="AD125"/>
  <c r="AE125"/>
  <c r="B126"/>
  <c r="Y126" i="8" s="1"/>
  <c r="C126" i="4"/>
  <c r="D126"/>
  <c r="F126"/>
  <c r="A126" s="1"/>
  <c r="H126"/>
  <c r="I126"/>
  <c r="J126"/>
  <c r="K126"/>
  <c r="L126"/>
  <c r="M126"/>
  <c r="N126"/>
  <c r="O126"/>
  <c r="P126"/>
  <c r="Q126"/>
  <c r="R126"/>
  <c r="S126"/>
  <c r="T126"/>
  <c r="U126"/>
  <c r="V126"/>
  <c r="W126"/>
  <c r="AA126" i="8" s="1"/>
  <c r="X126" i="4"/>
  <c r="Y126"/>
  <c r="Z126"/>
  <c r="AA126"/>
  <c r="AB126"/>
  <c r="AC126"/>
  <c r="AD126"/>
  <c r="AE126"/>
  <c r="B127"/>
  <c r="Y127" i="8" s="1"/>
  <c r="C127" i="4"/>
  <c r="D127"/>
  <c r="F127"/>
  <c r="A127" s="1"/>
  <c r="H127"/>
  <c r="I127"/>
  <c r="J127"/>
  <c r="K127"/>
  <c r="L127"/>
  <c r="M127"/>
  <c r="N127"/>
  <c r="O127"/>
  <c r="P127"/>
  <c r="Q127"/>
  <c r="R127"/>
  <c r="S127"/>
  <c r="T127"/>
  <c r="U127"/>
  <c r="V127"/>
  <c r="W127"/>
  <c r="AA127" i="8" s="1"/>
  <c r="X127" i="4"/>
  <c r="Y127"/>
  <c r="Z127"/>
  <c r="AA127"/>
  <c r="AB127"/>
  <c r="AC127"/>
  <c r="AD127"/>
  <c r="AE127"/>
  <c r="B128"/>
  <c r="Y128" i="8" s="1"/>
  <c r="C128" i="4"/>
  <c r="D128"/>
  <c r="F128"/>
  <c r="A128" s="1"/>
  <c r="H128"/>
  <c r="I128"/>
  <c r="J128"/>
  <c r="K128"/>
  <c r="L128"/>
  <c r="M128"/>
  <c r="N128"/>
  <c r="O128"/>
  <c r="P128"/>
  <c r="Q128"/>
  <c r="R128"/>
  <c r="S128"/>
  <c r="T128"/>
  <c r="U128"/>
  <c r="V128"/>
  <c r="W128"/>
  <c r="AA128" i="8" s="1"/>
  <c r="X128" i="4"/>
  <c r="Y128"/>
  <c r="Z128"/>
  <c r="AA128"/>
  <c r="AB128"/>
  <c r="AC128"/>
  <c r="AD128"/>
  <c r="AE128"/>
  <c r="B129"/>
  <c r="Y129" i="8" s="1"/>
  <c r="C129" i="4"/>
  <c r="D129"/>
  <c r="F129"/>
  <c r="A129" s="1"/>
  <c r="H129"/>
  <c r="I129"/>
  <c r="J129"/>
  <c r="K129"/>
  <c r="L129"/>
  <c r="M129"/>
  <c r="N129"/>
  <c r="O129"/>
  <c r="P129"/>
  <c r="Q129"/>
  <c r="R129"/>
  <c r="S129"/>
  <c r="T129"/>
  <c r="U129"/>
  <c r="V129"/>
  <c r="W129"/>
  <c r="AA129" i="8" s="1"/>
  <c r="X129" i="4"/>
  <c r="Y129"/>
  <c r="Z129"/>
  <c r="AA129"/>
  <c r="AB129"/>
  <c r="AC129"/>
  <c r="AD129"/>
  <c r="AE129"/>
  <c r="B130"/>
  <c r="Y130" i="8" s="1"/>
  <c r="C130" i="4"/>
  <c r="D130"/>
  <c r="F130"/>
  <c r="A130" s="1"/>
  <c r="H130"/>
  <c r="I130"/>
  <c r="J130"/>
  <c r="K130"/>
  <c r="L130"/>
  <c r="N130"/>
  <c r="O130"/>
  <c r="P130"/>
  <c r="Q130"/>
  <c r="R130"/>
  <c r="S130"/>
  <c r="T130"/>
  <c r="U130"/>
  <c r="V130"/>
  <c r="W130"/>
  <c r="AA130" i="8" s="1"/>
  <c r="X130" i="4"/>
  <c r="Y130"/>
  <c r="Z130"/>
  <c r="AA130"/>
  <c r="AB130"/>
  <c r="AC130"/>
  <c r="AD130"/>
  <c r="AE130"/>
  <c r="B131"/>
  <c r="Y131" i="8" s="1"/>
  <c r="C131" i="4"/>
  <c r="D131"/>
  <c r="F131"/>
  <c r="A131" s="1"/>
  <c r="H131"/>
  <c r="I131"/>
  <c r="J131"/>
  <c r="K131"/>
  <c r="L131"/>
  <c r="N131"/>
  <c r="O131"/>
  <c r="P131"/>
  <c r="Q131"/>
  <c r="R131"/>
  <c r="S131"/>
  <c r="T131"/>
  <c r="U131"/>
  <c r="V131"/>
  <c r="W131"/>
  <c r="AA131" i="8" s="1"/>
  <c r="X131" i="4"/>
  <c r="Y131"/>
  <c r="Z131"/>
  <c r="AA131"/>
  <c r="AB131"/>
  <c r="AC131"/>
  <c r="AD131"/>
  <c r="AE131"/>
  <c r="B132"/>
  <c r="Y132" i="8" s="1"/>
  <c r="C132" i="4"/>
  <c r="D132"/>
  <c r="F132"/>
  <c r="A132" s="1"/>
  <c r="H132"/>
  <c r="I132"/>
  <c r="J132"/>
  <c r="K132"/>
  <c r="L132"/>
  <c r="N132"/>
  <c r="O132"/>
  <c r="P132"/>
  <c r="Q132"/>
  <c r="R132"/>
  <c r="S132"/>
  <c r="T132"/>
  <c r="U132"/>
  <c r="V132"/>
  <c r="W132"/>
  <c r="AA132" i="8" s="1"/>
  <c r="X132" i="4"/>
  <c r="Y132"/>
  <c r="Z132"/>
  <c r="AA132"/>
  <c r="AB132"/>
  <c r="AC132"/>
  <c r="AD132"/>
  <c r="AE132"/>
  <c r="B133"/>
  <c r="Y133" i="8" s="1"/>
  <c r="C133" i="4"/>
  <c r="D133"/>
  <c r="F133"/>
  <c r="A133" s="1"/>
  <c r="H133"/>
  <c r="I133"/>
  <c r="J133"/>
  <c r="K133"/>
  <c r="L133"/>
  <c r="N133"/>
  <c r="O133"/>
  <c r="P133"/>
  <c r="Q133"/>
  <c r="R133"/>
  <c r="S133"/>
  <c r="T133"/>
  <c r="U133"/>
  <c r="V133"/>
  <c r="W133"/>
  <c r="AA133" i="8" s="1"/>
  <c r="X133" i="4"/>
  <c r="Y133"/>
  <c r="Z133"/>
  <c r="AA133"/>
  <c r="AB133"/>
  <c r="AC133"/>
  <c r="AD133"/>
  <c r="AE133"/>
  <c r="B134"/>
  <c r="Y134" i="8" s="1"/>
  <c r="C134" i="4"/>
  <c r="D134"/>
  <c r="F134"/>
  <c r="A134" s="1"/>
  <c r="H134"/>
  <c r="I134"/>
  <c r="J134"/>
  <c r="K134"/>
  <c r="L134"/>
  <c r="N134"/>
  <c r="O134"/>
  <c r="P134"/>
  <c r="Q134"/>
  <c r="R134"/>
  <c r="S134"/>
  <c r="T134"/>
  <c r="U134"/>
  <c r="V134"/>
  <c r="W134"/>
  <c r="AA134" i="8" s="1"/>
  <c r="X134" i="4"/>
  <c r="Y134"/>
  <c r="Z134"/>
  <c r="AA134"/>
  <c r="AB134"/>
  <c r="AC134"/>
  <c r="AD134"/>
  <c r="AE134"/>
  <c r="B135"/>
  <c r="Y135" i="8" s="1"/>
  <c r="C135" i="4"/>
  <c r="D135"/>
  <c r="F135"/>
  <c r="A135" s="1"/>
  <c r="H135"/>
  <c r="I135"/>
  <c r="J135"/>
  <c r="K135"/>
  <c r="L135"/>
  <c r="N135"/>
  <c r="O135"/>
  <c r="P135"/>
  <c r="Q135"/>
  <c r="R135"/>
  <c r="S135"/>
  <c r="T135"/>
  <c r="U135"/>
  <c r="V135"/>
  <c r="W135"/>
  <c r="AA135" i="8" s="1"/>
  <c r="X135" i="4"/>
  <c r="Y135"/>
  <c r="Z135"/>
  <c r="AA135"/>
  <c r="AB135"/>
  <c r="AC135"/>
  <c r="AD135"/>
  <c r="AE135"/>
  <c r="B136"/>
  <c r="Y136" i="8" s="1"/>
  <c r="C136" i="4"/>
  <c r="D136"/>
  <c r="F136"/>
  <c r="A136" s="1"/>
  <c r="H136"/>
  <c r="I136"/>
  <c r="J136"/>
  <c r="K136"/>
  <c r="L136"/>
  <c r="N136"/>
  <c r="O136"/>
  <c r="P136"/>
  <c r="Q136"/>
  <c r="R136"/>
  <c r="S136"/>
  <c r="T136"/>
  <c r="U136"/>
  <c r="V136"/>
  <c r="W136"/>
  <c r="AA136" i="8" s="1"/>
  <c r="X136" i="4"/>
  <c r="Y136"/>
  <c r="Z136"/>
  <c r="AA136"/>
  <c r="AB136"/>
  <c r="AC136"/>
  <c r="AD136"/>
  <c r="AE136"/>
  <c r="B137"/>
  <c r="Y137" i="8" s="1"/>
  <c r="C137" i="4"/>
  <c r="D137"/>
  <c r="F137"/>
  <c r="A137" s="1"/>
  <c r="H137"/>
  <c r="I137"/>
  <c r="J137"/>
  <c r="K137"/>
  <c r="L137"/>
  <c r="N137"/>
  <c r="O137"/>
  <c r="P137"/>
  <c r="Q137"/>
  <c r="R137"/>
  <c r="S137"/>
  <c r="T137"/>
  <c r="U137"/>
  <c r="V137"/>
  <c r="W137"/>
  <c r="AA137" i="8" s="1"/>
  <c r="X137" i="4"/>
  <c r="Y137"/>
  <c r="Z137"/>
  <c r="AA137"/>
  <c r="AB137"/>
  <c r="AC137"/>
  <c r="AD137"/>
  <c r="AE137"/>
  <c r="B138"/>
  <c r="Y138" i="8" s="1"/>
  <c r="C138" i="4"/>
  <c r="D138"/>
  <c r="F138"/>
  <c r="A138" s="1"/>
  <c r="H138"/>
  <c r="I138"/>
  <c r="J138"/>
  <c r="K138"/>
  <c r="L138"/>
  <c r="N138"/>
  <c r="O138"/>
  <c r="P138"/>
  <c r="Q138"/>
  <c r="R138"/>
  <c r="S138"/>
  <c r="T138"/>
  <c r="U138"/>
  <c r="V138"/>
  <c r="W138"/>
  <c r="AA138" i="8" s="1"/>
  <c r="X138" i="4"/>
  <c r="Y138"/>
  <c r="Z138"/>
  <c r="AA138"/>
  <c r="AB138"/>
  <c r="AC138"/>
  <c r="AD138"/>
  <c r="AE138"/>
  <c r="B139"/>
  <c r="Y139" i="8" s="1"/>
  <c r="C139" i="4"/>
  <c r="D139"/>
  <c r="F139"/>
  <c r="A139" s="1"/>
  <c r="H139"/>
  <c r="I139"/>
  <c r="J139"/>
  <c r="K139"/>
  <c r="L139"/>
  <c r="N139"/>
  <c r="O139"/>
  <c r="P139"/>
  <c r="Q139"/>
  <c r="R139"/>
  <c r="S139"/>
  <c r="T139"/>
  <c r="U139"/>
  <c r="V139"/>
  <c r="W139"/>
  <c r="AA139" i="8" s="1"/>
  <c r="X139" i="4"/>
  <c r="Y139"/>
  <c r="Z139"/>
  <c r="AA139"/>
  <c r="AB139"/>
  <c r="AC139"/>
  <c r="AD139"/>
  <c r="AE139"/>
  <c r="B140"/>
  <c r="Y140" i="8" s="1"/>
  <c r="C140" i="4"/>
  <c r="D140"/>
  <c r="F140"/>
  <c r="A140" s="1"/>
  <c r="H140"/>
  <c r="I140"/>
  <c r="J140"/>
  <c r="K140"/>
  <c r="L140"/>
  <c r="N140"/>
  <c r="O140"/>
  <c r="P140"/>
  <c r="Q140"/>
  <c r="R140"/>
  <c r="S140"/>
  <c r="T140"/>
  <c r="U140"/>
  <c r="V140"/>
  <c r="W140"/>
  <c r="AA140" i="8" s="1"/>
  <c r="X140" i="4"/>
  <c r="Y140"/>
  <c r="Z140"/>
  <c r="AA140"/>
  <c r="AB140"/>
  <c r="AC140"/>
  <c r="AD140"/>
  <c r="AE140"/>
  <c r="B141"/>
  <c r="Y141" i="8" s="1"/>
  <c r="C141" i="4"/>
  <c r="D141"/>
  <c r="F141"/>
  <c r="A141" s="1"/>
  <c r="H141"/>
  <c r="I141"/>
  <c r="J141"/>
  <c r="K141"/>
  <c r="L141"/>
  <c r="N141"/>
  <c r="O141"/>
  <c r="P141"/>
  <c r="Q141"/>
  <c r="R141"/>
  <c r="S141"/>
  <c r="T141"/>
  <c r="U141"/>
  <c r="V141"/>
  <c r="W141"/>
  <c r="AA141" i="8" s="1"/>
  <c r="X141" i="4"/>
  <c r="Y141"/>
  <c r="Z141"/>
  <c r="AA141"/>
  <c r="AB141"/>
  <c r="AC141"/>
  <c r="AD141"/>
  <c r="AE141"/>
  <c r="B142"/>
  <c r="Y142" i="8" s="1"/>
  <c r="C142" i="4"/>
  <c r="D142"/>
  <c r="F142"/>
  <c r="A142" s="1"/>
  <c r="H142"/>
  <c r="I142"/>
  <c r="J142"/>
  <c r="K142"/>
  <c r="L142"/>
  <c r="N142"/>
  <c r="O142"/>
  <c r="P142"/>
  <c r="Q142"/>
  <c r="R142"/>
  <c r="S142"/>
  <c r="T142"/>
  <c r="U142"/>
  <c r="V142"/>
  <c r="W142"/>
  <c r="AA142" i="8" s="1"/>
  <c r="X142" i="4"/>
  <c r="Y142"/>
  <c r="Z142"/>
  <c r="AA142"/>
  <c r="AB142"/>
  <c r="AC142"/>
  <c r="AD142"/>
  <c r="AE142"/>
  <c r="B143"/>
  <c r="Y143" i="8" s="1"/>
  <c r="C143" i="4"/>
  <c r="D143"/>
  <c r="F143"/>
  <c r="A143" s="1"/>
  <c r="H143"/>
  <c r="I143"/>
  <c r="J143"/>
  <c r="K143"/>
  <c r="L143"/>
  <c r="N143"/>
  <c r="O143"/>
  <c r="P143"/>
  <c r="Q143"/>
  <c r="R143"/>
  <c r="S143"/>
  <c r="T143"/>
  <c r="U143"/>
  <c r="V143"/>
  <c r="W143"/>
  <c r="AA143" i="8" s="1"/>
  <c r="X143" i="4"/>
  <c r="Y143"/>
  <c r="Z143"/>
  <c r="AA143"/>
  <c r="AB143"/>
  <c r="AC143"/>
  <c r="AD143"/>
  <c r="AE143"/>
  <c r="B144"/>
  <c r="Y144" i="8" s="1"/>
  <c r="C144" i="4"/>
  <c r="D144"/>
  <c r="F144"/>
  <c r="A144" s="1"/>
  <c r="H144"/>
  <c r="I144"/>
  <c r="J144"/>
  <c r="K144"/>
  <c r="L144"/>
  <c r="N144"/>
  <c r="O144"/>
  <c r="P144"/>
  <c r="Q144"/>
  <c r="R144"/>
  <c r="S144"/>
  <c r="T144"/>
  <c r="U144"/>
  <c r="V144"/>
  <c r="W144"/>
  <c r="AA144" i="8" s="1"/>
  <c r="X144" i="4"/>
  <c r="Y144"/>
  <c r="Z144"/>
  <c r="AA144"/>
  <c r="AB144"/>
  <c r="AC144"/>
  <c r="AD144"/>
  <c r="AE144"/>
  <c r="B145"/>
  <c r="Y145" i="8" s="1"/>
  <c r="C145" i="4"/>
  <c r="D145"/>
  <c r="F145"/>
  <c r="A145" s="1"/>
  <c r="H145"/>
  <c r="I145"/>
  <c r="J145"/>
  <c r="K145"/>
  <c r="L145"/>
  <c r="N145"/>
  <c r="O145"/>
  <c r="P145"/>
  <c r="Q145"/>
  <c r="R145"/>
  <c r="S145"/>
  <c r="T145"/>
  <c r="U145"/>
  <c r="V145"/>
  <c r="W145"/>
  <c r="AA145" i="8" s="1"/>
  <c r="X145" i="4"/>
  <c r="Y145"/>
  <c r="Z145"/>
  <c r="AA145"/>
  <c r="AB145"/>
  <c r="AC145"/>
  <c r="AD145"/>
  <c r="AE145"/>
  <c r="B146"/>
  <c r="Y146" i="8" s="1"/>
  <c r="C146" i="4"/>
  <c r="D146"/>
  <c r="F146"/>
  <c r="A146" s="1"/>
  <c r="H146"/>
  <c r="I146"/>
  <c r="J146"/>
  <c r="K146"/>
  <c r="L146"/>
  <c r="N146"/>
  <c r="O146"/>
  <c r="P146"/>
  <c r="Q146"/>
  <c r="R146"/>
  <c r="S146"/>
  <c r="T146"/>
  <c r="U146"/>
  <c r="V146"/>
  <c r="W146"/>
  <c r="AA146" i="8" s="1"/>
  <c r="X146" i="4"/>
  <c r="Y146"/>
  <c r="Z146"/>
  <c r="AA146"/>
  <c r="AB146"/>
  <c r="AC146"/>
  <c r="AD146"/>
  <c r="AE146"/>
  <c r="B147"/>
  <c r="Y147" i="8" s="1"/>
  <c r="C147" i="4"/>
  <c r="D147"/>
  <c r="F147"/>
  <c r="A147" s="1"/>
  <c r="H147"/>
  <c r="I147"/>
  <c r="J147"/>
  <c r="K147"/>
  <c r="L147"/>
  <c r="N147"/>
  <c r="O147"/>
  <c r="P147"/>
  <c r="Q147"/>
  <c r="R147"/>
  <c r="S147"/>
  <c r="T147"/>
  <c r="U147"/>
  <c r="V147"/>
  <c r="W147"/>
  <c r="AA147" i="8" s="1"/>
  <c r="X147" i="4"/>
  <c r="Y147"/>
  <c r="Z147"/>
  <c r="AA147"/>
  <c r="AB147"/>
  <c r="AC147"/>
  <c r="AD147"/>
  <c r="AE147"/>
  <c r="B148"/>
  <c r="Y148" i="8" s="1"/>
  <c r="C148" i="4"/>
  <c r="D148"/>
  <c r="F148"/>
  <c r="A148" s="1"/>
  <c r="H148"/>
  <c r="I148"/>
  <c r="J148"/>
  <c r="K148"/>
  <c r="L148"/>
  <c r="N148"/>
  <c r="O148"/>
  <c r="P148"/>
  <c r="Q148"/>
  <c r="R148"/>
  <c r="S148"/>
  <c r="T148"/>
  <c r="U148"/>
  <c r="V148"/>
  <c r="W148"/>
  <c r="AA148" i="8" s="1"/>
  <c r="X148" i="4"/>
  <c r="Y148"/>
  <c r="Z148"/>
  <c r="AA148"/>
  <c r="AB148"/>
  <c r="AC148"/>
  <c r="AD148"/>
  <c r="AE148"/>
  <c r="B149"/>
  <c r="Y149" i="8" s="1"/>
  <c r="C149" i="4"/>
  <c r="D149"/>
  <c r="F149"/>
  <c r="A149" s="1"/>
  <c r="H149"/>
  <c r="I149"/>
  <c r="J149"/>
  <c r="K149"/>
  <c r="L149"/>
  <c r="N149"/>
  <c r="O149"/>
  <c r="P149"/>
  <c r="Q149"/>
  <c r="R149"/>
  <c r="S149"/>
  <c r="T149"/>
  <c r="U149"/>
  <c r="V149"/>
  <c r="W149"/>
  <c r="AA149" i="8" s="1"/>
  <c r="X149" i="4"/>
  <c r="Y149"/>
  <c r="Z149"/>
  <c r="AA149"/>
  <c r="AB149"/>
  <c r="AC149"/>
  <c r="AD149"/>
  <c r="AE149"/>
  <c r="B150"/>
  <c r="Y150" i="8" s="1"/>
  <c r="C150" i="4"/>
  <c r="D150"/>
  <c r="F150"/>
  <c r="A150" s="1"/>
  <c r="H150"/>
  <c r="I150"/>
  <c r="J150"/>
  <c r="K150"/>
  <c r="L150"/>
  <c r="N150"/>
  <c r="O150"/>
  <c r="P150"/>
  <c r="Q150"/>
  <c r="R150"/>
  <c r="S150"/>
  <c r="T150"/>
  <c r="U150"/>
  <c r="V150"/>
  <c r="W150"/>
  <c r="AA150" i="8" s="1"/>
  <c r="X150" i="4"/>
  <c r="Y150"/>
  <c r="Z150"/>
  <c r="AA150"/>
  <c r="AB150"/>
  <c r="AC150"/>
  <c r="AD150"/>
  <c r="AE150"/>
  <c r="B151"/>
  <c r="Y151" i="8" s="1"/>
  <c r="C151" i="4"/>
  <c r="D151"/>
  <c r="F151"/>
  <c r="A151" s="1"/>
  <c r="H151"/>
  <c r="I151"/>
  <c r="J151"/>
  <c r="K151"/>
  <c r="L151"/>
  <c r="N151"/>
  <c r="O151"/>
  <c r="P151"/>
  <c r="Q151"/>
  <c r="R151"/>
  <c r="S151"/>
  <c r="T151"/>
  <c r="U151"/>
  <c r="V151"/>
  <c r="W151"/>
  <c r="AA151" i="8" s="1"/>
  <c r="X151" i="4"/>
  <c r="Y151"/>
  <c r="Z151"/>
  <c r="AA151"/>
  <c r="AB151"/>
  <c r="AC151"/>
  <c r="AD151"/>
  <c r="AE151"/>
  <c r="B152"/>
  <c r="Y152" i="8" s="1"/>
  <c r="C152" i="4"/>
  <c r="D152"/>
  <c r="F152"/>
  <c r="A152" s="1"/>
  <c r="H152"/>
  <c r="I152"/>
  <c r="J152"/>
  <c r="K152"/>
  <c r="L152"/>
  <c r="N152"/>
  <c r="O152"/>
  <c r="P152"/>
  <c r="Q152"/>
  <c r="R152"/>
  <c r="S152"/>
  <c r="T152"/>
  <c r="U152"/>
  <c r="V152"/>
  <c r="W152"/>
  <c r="AA152" i="8" s="1"/>
  <c r="X152" i="4"/>
  <c r="Y152"/>
  <c r="Z152"/>
  <c r="AA152"/>
  <c r="AB152"/>
  <c r="AC152"/>
  <c r="AD152"/>
  <c r="AE152"/>
  <c r="B153"/>
  <c r="Y153" i="8" s="1"/>
  <c r="C153" i="4"/>
  <c r="D153"/>
  <c r="F153"/>
  <c r="A153" s="1"/>
  <c r="H153"/>
  <c r="I153"/>
  <c r="J153"/>
  <c r="K153"/>
  <c r="L153"/>
  <c r="N153"/>
  <c r="O153"/>
  <c r="P153"/>
  <c r="Q153"/>
  <c r="R153"/>
  <c r="S153"/>
  <c r="T153"/>
  <c r="U153"/>
  <c r="V153"/>
  <c r="W153"/>
  <c r="AA153" i="8" s="1"/>
  <c r="X153" i="4"/>
  <c r="Y153"/>
  <c r="Z153"/>
  <c r="AA153"/>
  <c r="AB153"/>
  <c r="AC153"/>
  <c r="AD153"/>
  <c r="AE153"/>
  <c r="B154"/>
  <c r="Y154" i="8" s="1"/>
  <c r="C154" i="4"/>
  <c r="D154"/>
  <c r="F154"/>
  <c r="A154" s="1"/>
  <c r="H154"/>
  <c r="I154"/>
  <c r="J154"/>
  <c r="K154"/>
  <c r="L154"/>
  <c r="N154"/>
  <c r="O154"/>
  <c r="P154"/>
  <c r="Q154"/>
  <c r="R154"/>
  <c r="S154"/>
  <c r="T154"/>
  <c r="U154"/>
  <c r="V154"/>
  <c r="W154"/>
  <c r="AA154" i="8" s="1"/>
  <c r="X154" i="4"/>
  <c r="Y154"/>
  <c r="Z154"/>
  <c r="AA154"/>
  <c r="AB154"/>
  <c r="AC154"/>
  <c r="AD154"/>
  <c r="AE154"/>
  <c r="B155"/>
  <c r="Y155" i="8" s="1"/>
  <c r="C155" i="4"/>
  <c r="D155"/>
  <c r="F155"/>
  <c r="A155" s="1"/>
  <c r="H155"/>
  <c r="I155"/>
  <c r="J155"/>
  <c r="K155"/>
  <c r="L155"/>
  <c r="N155"/>
  <c r="O155"/>
  <c r="P155"/>
  <c r="Q155"/>
  <c r="R155"/>
  <c r="S155"/>
  <c r="T155"/>
  <c r="U155"/>
  <c r="V155"/>
  <c r="W155"/>
  <c r="AA155" i="8" s="1"/>
  <c r="X155" i="4"/>
  <c r="Y155"/>
  <c r="Z155"/>
  <c r="AA155"/>
  <c r="AB155"/>
  <c r="AC155"/>
  <c r="AD155"/>
  <c r="AE155"/>
  <c r="B156"/>
  <c r="Y156" i="8" s="1"/>
  <c r="C156" i="4"/>
  <c r="D156"/>
  <c r="F156"/>
  <c r="A156" s="1"/>
  <c r="H156"/>
  <c r="I156"/>
  <c r="J156"/>
  <c r="K156"/>
  <c r="L156"/>
  <c r="N156"/>
  <c r="O156"/>
  <c r="P156"/>
  <c r="Q156"/>
  <c r="R156"/>
  <c r="S156"/>
  <c r="T156"/>
  <c r="U156"/>
  <c r="V156"/>
  <c r="W156"/>
  <c r="AA156" i="8" s="1"/>
  <c r="X156" i="4"/>
  <c r="Y156"/>
  <c r="Z156"/>
  <c r="AA156"/>
  <c r="AB156"/>
  <c r="AC156"/>
  <c r="AD156"/>
  <c r="AE156"/>
  <c r="B157"/>
  <c r="Y157" i="8" s="1"/>
  <c r="C157" i="4"/>
  <c r="D157"/>
  <c r="F157"/>
  <c r="A157" s="1"/>
  <c r="H157"/>
  <c r="I157"/>
  <c r="J157"/>
  <c r="K157"/>
  <c r="L157"/>
  <c r="N157"/>
  <c r="O157"/>
  <c r="P157"/>
  <c r="Q157"/>
  <c r="R157"/>
  <c r="S157"/>
  <c r="T157"/>
  <c r="U157"/>
  <c r="V157"/>
  <c r="W157"/>
  <c r="AA157" i="8" s="1"/>
  <c r="X157" i="4"/>
  <c r="Y157"/>
  <c r="Z157"/>
  <c r="AA157"/>
  <c r="AB157"/>
  <c r="AC157"/>
  <c r="AD157"/>
  <c r="AE157"/>
  <c r="B158"/>
  <c r="Y158" i="8" s="1"/>
  <c r="C158" i="4"/>
  <c r="D158"/>
  <c r="F158"/>
  <c r="A158" s="1"/>
  <c r="H158"/>
  <c r="I158"/>
  <c r="J158"/>
  <c r="K158"/>
  <c r="L158"/>
  <c r="N158"/>
  <c r="O158"/>
  <c r="P158"/>
  <c r="Q158"/>
  <c r="R158"/>
  <c r="S158"/>
  <c r="T158"/>
  <c r="U158"/>
  <c r="V158"/>
  <c r="W158"/>
  <c r="AA158" i="8" s="1"/>
  <c r="X158" i="4"/>
  <c r="Y158"/>
  <c r="Z158"/>
  <c r="AA158"/>
  <c r="AB158"/>
  <c r="AC158"/>
  <c r="AD158"/>
  <c r="AE158"/>
  <c r="B159"/>
  <c r="Y159" i="8" s="1"/>
  <c r="C159" i="4"/>
  <c r="D159"/>
  <c r="F159"/>
  <c r="A159" s="1"/>
  <c r="H159"/>
  <c r="I159"/>
  <c r="J159"/>
  <c r="K159"/>
  <c r="L159"/>
  <c r="N159"/>
  <c r="O159"/>
  <c r="P159"/>
  <c r="Q159"/>
  <c r="R159"/>
  <c r="S159"/>
  <c r="T159"/>
  <c r="U159"/>
  <c r="V159"/>
  <c r="W159"/>
  <c r="AA159" i="8" s="1"/>
  <c r="X159" i="4"/>
  <c r="Y159"/>
  <c r="Z159"/>
  <c r="AA159"/>
  <c r="AB159"/>
  <c r="AC159"/>
  <c r="AD159"/>
  <c r="AE159"/>
  <c r="B160"/>
  <c r="Y160" i="8" s="1"/>
  <c r="C160" i="4"/>
  <c r="D160"/>
  <c r="F160"/>
  <c r="A160" s="1"/>
  <c r="H160"/>
  <c r="I160"/>
  <c r="J160"/>
  <c r="K160"/>
  <c r="L160"/>
  <c r="N160"/>
  <c r="O160"/>
  <c r="P160"/>
  <c r="Q160"/>
  <c r="R160"/>
  <c r="S160"/>
  <c r="T160"/>
  <c r="U160"/>
  <c r="V160"/>
  <c r="W160"/>
  <c r="AA160" i="8" s="1"/>
  <c r="X160" i="4"/>
  <c r="Y160"/>
  <c r="Z160"/>
  <c r="AA160"/>
  <c r="AB160"/>
  <c r="AC160"/>
  <c r="AD160"/>
  <c r="AE160"/>
  <c r="B161"/>
  <c r="Y161" i="8" s="1"/>
  <c r="C161" i="4"/>
  <c r="D161"/>
  <c r="F161"/>
  <c r="A161" s="1"/>
  <c r="H161"/>
  <c r="I161"/>
  <c r="J161"/>
  <c r="K161"/>
  <c r="L161"/>
  <c r="N161"/>
  <c r="O161"/>
  <c r="P161"/>
  <c r="Q161"/>
  <c r="R161"/>
  <c r="S161"/>
  <c r="T161"/>
  <c r="U161"/>
  <c r="V161"/>
  <c r="W161"/>
  <c r="AA161" i="8" s="1"/>
  <c r="X161" i="4"/>
  <c r="Y161"/>
  <c r="Z161"/>
  <c r="AA161"/>
  <c r="AB161"/>
  <c r="AC161"/>
  <c r="AD161"/>
  <c r="AE161"/>
  <c r="B162"/>
  <c r="Y162" i="8" s="1"/>
  <c r="C162" i="4"/>
  <c r="D162"/>
  <c r="F162"/>
  <c r="A162" s="1"/>
  <c r="H162"/>
  <c r="I162"/>
  <c r="J162"/>
  <c r="K162"/>
  <c r="L162"/>
  <c r="N162"/>
  <c r="O162"/>
  <c r="P162"/>
  <c r="Q162"/>
  <c r="R162"/>
  <c r="S162"/>
  <c r="T162"/>
  <c r="U162"/>
  <c r="V162"/>
  <c r="W162"/>
  <c r="AA162" i="8" s="1"/>
  <c r="X162" i="4"/>
  <c r="Y162"/>
  <c r="Z162"/>
  <c r="AA162"/>
  <c r="AB162"/>
  <c r="AC162"/>
  <c r="AD162"/>
  <c r="AE162"/>
  <c r="B163"/>
  <c r="Y163" i="8" s="1"/>
  <c r="C163" i="4"/>
  <c r="D163"/>
  <c r="F163"/>
  <c r="A163" s="1"/>
  <c r="H163"/>
  <c r="I163"/>
  <c r="J163"/>
  <c r="K163"/>
  <c r="L163"/>
  <c r="N163"/>
  <c r="O163"/>
  <c r="P163"/>
  <c r="Q163"/>
  <c r="R163"/>
  <c r="S163"/>
  <c r="T163"/>
  <c r="U163"/>
  <c r="V163"/>
  <c r="W163"/>
  <c r="AA163" i="8" s="1"/>
  <c r="X163" i="4"/>
  <c r="Y163"/>
  <c r="Z163"/>
  <c r="AA163"/>
  <c r="AB163"/>
  <c r="AC163"/>
  <c r="AD163"/>
  <c r="AE163"/>
  <c r="B164"/>
  <c r="Y164" i="8" s="1"/>
  <c r="C164" i="4"/>
  <c r="D164"/>
  <c r="F164"/>
  <c r="A164" s="1"/>
  <c r="H164"/>
  <c r="I164"/>
  <c r="J164"/>
  <c r="K164"/>
  <c r="L164"/>
  <c r="N164"/>
  <c r="O164"/>
  <c r="P164"/>
  <c r="Q164"/>
  <c r="R164"/>
  <c r="S164"/>
  <c r="T164"/>
  <c r="U164"/>
  <c r="V164"/>
  <c r="W164"/>
  <c r="AA164" i="8" s="1"/>
  <c r="X164" i="4"/>
  <c r="Y164"/>
  <c r="Z164"/>
  <c r="AA164"/>
  <c r="AB164"/>
  <c r="AC164"/>
  <c r="AD164"/>
  <c r="AE164"/>
  <c r="B165"/>
  <c r="Y165" i="8" s="1"/>
  <c r="C165" i="4"/>
  <c r="D165"/>
  <c r="F165"/>
  <c r="A165" s="1"/>
  <c r="H165"/>
  <c r="I165"/>
  <c r="J165"/>
  <c r="K165"/>
  <c r="L165"/>
  <c r="N165"/>
  <c r="O165"/>
  <c r="P165"/>
  <c r="Q165"/>
  <c r="R165"/>
  <c r="S165"/>
  <c r="T165"/>
  <c r="U165"/>
  <c r="V165"/>
  <c r="W165"/>
  <c r="AA165" i="8" s="1"/>
  <c r="X165" i="4"/>
  <c r="Y165"/>
  <c r="Z165"/>
  <c r="AA165"/>
  <c r="AB165"/>
  <c r="AC165"/>
  <c r="AD165"/>
  <c r="AE165"/>
  <c r="B166"/>
  <c r="Y166" i="8" s="1"/>
  <c r="C166" i="4"/>
  <c r="D166"/>
  <c r="F166"/>
  <c r="A166" s="1"/>
  <c r="H166"/>
  <c r="I166"/>
  <c r="J166"/>
  <c r="K166"/>
  <c r="L166"/>
  <c r="N166"/>
  <c r="O166"/>
  <c r="P166"/>
  <c r="Q166"/>
  <c r="R166"/>
  <c r="S166"/>
  <c r="T166"/>
  <c r="U166"/>
  <c r="V166"/>
  <c r="W166"/>
  <c r="AA166" i="8" s="1"/>
  <c r="X166" i="4"/>
  <c r="Y166"/>
  <c r="Z166"/>
  <c r="AA166"/>
  <c r="AB166"/>
  <c r="AC166"/>
  <c r="AD166"/>
  <c r="AE166"/>
  <c r="B167"/>
  <c r="Y167" i="8" s="1"/>
  <c r="C167" i="4"/>
  <c r="D167"/>
  <c r="F167"/>
  <c r="A167" s="1"/>
  <c r="H167"/>
  <c r="I167"/>
  <c r="J167"/>
  <c r="K167"/>
  <c r="L167"/>
  <c r="N167"/>
  <c r="O167"/>
  <c r="P167"/>
  <c r="Q167"/>
  <c r="R167"/>
  <c r="S167"/>
  <c r="T167"/>
  <c r="U167"/>
  <c r="V167"/>
  <c r="W167"/>
  <c r="AA167" i="8" s="1"/>
  <c r="X167" i="4"/>
  <c r="Y167"/>
  <c r="Z167"/>
  <c r="AA167"/>
  <c r="AB167"/>
  <c r="AC167"/>
  <c r="AD167"/>
  <c r="AE167"/>
  <c r="B168"/>
  <c r="Y168" i="8" s="1"/>
  <c r="C168" i="4"/>
  <c r="D168"/>
  <c r="F168"/>
  <c r="A168" s="1"/>
  <c r="H168"/>
  <c r="I168"/>
  <c r="J168"/>
  <c r="K168"/>
  <c r="L168"/>
  <c r="N168"/>
  <c r="O168"/>
  <c r="P168"/>
  <c r="Q168"/>
  <c r="R168"/>
  <c r="S168"/>
  <c r="T168"/>
  <c r="U168"/>
  <c r="V168"/>
  <c r="W168"/>
  <c r="AA168" i="8" s="1"/>
  <c r="X168" i="4"/>
  <c r="Y168"/>
  <c r="Z168"/>
  <c r="AA168"/>
  <c r="AB168"/>
  <c r="AC168"/>
  <c r="AD168"/>
  <c r="AE168"/>
  <c r="B169"/>
  <c r="Y169" i="8" s="1"/>
  <c r="C169" i="4"/>
  <c r="D169"/>
  <c r="F169"/>
  <c r="A169" s="1"/>
  <c r="H169"/>
  <c r="I169"/>
  <c r="J169"/>
  <c r="K169"/>
  <c r="L169"/>
  <c r="N169"/>
  <c r="O169"/>
  <c r="P169"/>
  <c r="Q169"/>
  <c r="R169"/>
  <c r="S169"/>
  <c r="T169"/>
  <c r="U169"/>
  <c r="V169"/>
  <c r="W169"/>
  <c r="AA169" i="8" s="1"/>
  <c r="X169" i="4"/>
  <c r="Y169"/>
  <c r="Z169"/>
  <c r="AA169"/>
  <c r="AB169"/>
  <c r="AC169"/>
  <c r="AD169"/>
  <c r="AE169"/>
  <c r="B170"/>
  <c r="Y170" i="8" s="1"/>
  <c r="C170" i="4"/>
  <c r="D170"/>
  <c r="F170"/>
  <c r="A170" s="1"/>
  <c r="H170"/>
  <c r="I170"/>
  <c r="J170"/>
  <c r="K170"/>
  <c r="L170"/>
  <c r="N170"/>
  <c r="O170"/>
  <c r="P170"/>
  <c r="Q170"/>
  <c r="R170"/>
  <c r="S170"/>
  <c r="T170"/>
  <c r="U170"/>
  <c r="V170"/>
  <c r="W170"/>
  <c r="AA170" i="8" s="1"/>
  <c r="X170" i="4"/>
  <c r="Y170"/>
  <c r="Z170"/>
  <c r="AA170"/>
  <c r="AB170"/>
  <c r="AC170"/>
  <c r="AD170"/>
  <c r="AE170"/>
  <c r="B171"/>
  <c r="Y171" i="8" s="1"/>
  <c r="C171" i="4"/>
  <c r="D171"/>
  <c r="F171"/>
  <c r="A171" s="1"/>
  <c r="H171"/>
  <c r="I171"/>
  <c r="J171"/>
  <c r="K171"/>
  <c r="L171"/>
  <c r="N171"/>
  <c r="O171"/>
  <c r="P171"/>
  <c r="Q171"/>
  <c r="R171"/>
  <c r="S171"/>
  <c r="T171"/>
  <c r="U171"/>
  <c r="V171"/>
  <c r="W171"/>
  <c r="AA171" i="8" s="1"/>
  <c r="X171" i="4"/>
  <c r="Y171"/>
  <c r="Z171"/>
  <c r="AA171"/>
  <c r="AB171"/>
  <c r="AC171"/>
  <c r="AD171"/>
  <c r="AE171"/>
  <c r="B172"/>
  <c r="Y172" i="8" s="1"/>
  <c r="C172" i="4"/>
  <c r="D172"/>
  <c r="F172"/>
  <c r="A172" s="1"/>
  <c r="H172"/>
  <c r="I172"/>
  <c r="J172"/>
  <c r="K172"/>
  <c r="L172"/>
  <c r="N172"/>
  <c r="O172"/>
  <c r="P172"/>
  <c r="Q172"/>
  <c r="R172"/>
  <c r="S172"/>
  <c r="T172"/>
  <c r="U172"/>
  <c r="V172"/>
  <c r="W172"/>
  <c r="AA172" i="8" s="1"/>
  <c r="X172" i="4"/>
  <c r="Y172"/>
  <c r="Z172"/>
  <c r="AA172"/>
  <c r="AB172"/>
  <c r="AC172"/>
  <c r="AD172"/>
  <c r="AE172"/>
  <c r="B173"/>
  <c r="Y173" i="8" s="1"/>
  <c r="C173" i="4"/>
  <c r="D173"/>
  <c r="F173"/>
  <c r="A173" s="1"/>
  <c r="H173"/>
  <c r="I173"/>
  <c r="J173"/>
  <c r="K173"/>
  <c r="L173"/>
  <c r="N173"/>
  <c r="O173"/>
  <c r="P173"/>
  <c r="Q173"/>
  <c r="R173"/>
  <c r="S173"/>
  <c r="T173"/>
  <c r="U173"/>
  <c r="V173"/>
  <c r="W173"/>
  <c r="AA173" i="8" s="1"/>
  <c r="X173" i="4"/>
  <c r="Y173"/>
  <c r="Z173"/>
  <c r="AA173"/>
  <c r="AB173"/>
  <c r="AC173"/>
  <c r="AD173"/>
  <c r="AE173"/>
  <c r="B174"/>
  <c r="Y174" i="8" s="1"/>
  <c r="C174" i="4"/>
  <c r="D174"/>
  <c r="F174"/>
  <c r="A174" s="1"/>
  <c r="H174"/>
  <c r="I174"/>
  <c r="J174"/>
  <c r="K174"/>
  <c r="L174"/>
  <c r="N174"/>
  <c r="O174"/>
  <c r="P174"/>
  <c r="Q174"/>
  <c r="R174"/>
  <c r="S174"/>
  <c r="T174"/>
  <c r="U174"/>
  <c r="V174"/>
  <c r="W174"/>
  <c r="AA174" i="8" s="1"/>
  <c r="X174" i="4"/>
  <c r="Y174"/>
  <c r="Z174"/>
  <c r="AA174"/>
  <c r="AB174"/>
  <c r="AC174"/>
  <c r="AD174"/>
  <c r="AE174"/>
  <c r="B175"/>
  <c r="Y175" i="8" s="1"/>
  <c r="C175" i="4"/>
  <c r="D175"/>
  <c r="F175"/>
  <c r="A175" s="1"/>
  <c r="H175"/>
  <c r="I175"/>
  <c r="J175"/>
  <c r="K175"/>
  <c r="L175"/>
  <c r="N175"/>
  <c r="O175"/>
  <c r="P175"/>
  <c r="Q175"/>
  <c r="R175"/>
  <c r="S175"/>
  <c r="T175"/>
  <c r="U175"/>
  <c r="V175"/>
  <c r="W175"/>
  <c r="AA175" i="8" s="1"/>
  <c r="X175" i="4"/>
  <c r="Y175"/>
  <c r="Z175"/>
  <c r="AA175"/>
  <c r="AB175"/>
  <c r="AC175"/>
  <c r="AD175"/>
  <c r="AE175"/>
  <c r="B176"/>
  <c r="Y176" i="8" s="1"/>
  <c r="C176" i="4"/>
  <c r="D176"/>
  <c r="F176"/>
  <c r="A176" s="1"/>
  <c r="H176"/>
  <c r="I176"/>
  <c r="J176"/>
  <c r="K176"/>
  <c r="L176"/>
  <c r="N176"/>
  <c r="O176"/>
  <c r="P176"/>
  <c r="Q176"/>
  <c r="R176"/>
  <c r="S176"/>
  <c r="T176"/>
  <c r="U176"/>
  <c r="V176"/>
  <c r="W176"/>
  <c r="AA176" i="8" s="1"/>
  <c r="X176" i="4"/>
  <c r="Y176"/>
  <c r="Z176"/>
  <c r="AA176"/>
  <c r="AB176"/>
  <c r="AC176"/>
  <c r="AD176"/>
  <c r="AE176"/>
  <c r="B177"/>
  <c r="Y177" i="8" s="1"/>
  <c r="C177" i="4"/>
  <c r="D177"/>
  <c r="F177"/>
  <c r="A177" s="1"/>
  <c r="H177"/>
  <c r="I177"/>
  <c r="J177"/>
  <c r="K177"/>
  <c r="L177"/>
  <c r="N177"/>
  <c r="O177"/>
  <c r="P177"/>
  <c r="Q177"/>
  <c r="R177"/>
  <c r="S177"/>
  <c r="T177"/>
  <c r="U177"/>
  <c r="V177"/>
  <c r="W177"/>
  <c r="AA177" i="8" s="1"/>
  <c r="X177" i="4"/>
  <c r="Y177"/>
  <c r="Z177"/>
  <c r="AA177"/>
  <c r="AB177"/>
  <c r="AC177"/>
  <c r="AD177"/>
  <c r="AE177"/>
  <c r="B178"/>
  <c r="Y178" i="8" s="1"/>
  <c r="C178" i="4"/>
  <c r="D178"/>
  <c r="F178"/>
  <c r="A178" s="1"/>
  <c r="H178"/>
  <c r="I178"/>
  <c r="J178"/>
  <c r="K178"/>
  <c r="L178"/>
  <c r="N178"/>
  <c r="O178"/>
  <c r="P178"/>
  <c r="Q178"/>
  <c r="R178"/>
  <c r="S178"/>
  <c r="T178"/>
  <c r="U178"/>
  <c r="V178"/>
  <c r="W178"/>
  <c r="AA178" i="8" s="1"/>
  <c r="X178" i="4"/>
  <c r="Y178"/>
  <c r="Z178"/>
  <c r="AA178"/>
  <c r="AB178"/>
  <c r="AC178"/>
  <c r="AD178"/>
  <c r="AE178"/>
  <c r="B179"/>
  <c r="Y179" i="8" s="1"/>
  <c r="C179" i="4"/>
  <c r="D179"/>
  <c r="F179"/>
  <c r="A179" s="1"/>
  <c r="H179"/>
  <c r="I179"/>
  <c r="J179"/>
  <c r="K179"/>
  <c r="L179"/>
  <c r="N179"/>
  <c r="O179"/>
  <c r="P179"/>
  <c r="Q179"/>
  <c r="R179"/>
  <c r="S179"/>
  <c r="T179"/>
  <c r="U179"/>
  <c r="V179"/>
  <c r="W179"/>
  <c r="AA179" i="8" s="1"/>
  <c r="X179" i="4"/>
  <c r="Y179"/>
  <c r="Z179"/>
  <c r="AA179"/>
  <c r="AB179"/>
  <c r="AC179"/>
  <c r="AD179"/>
  <c r="AE179"/>
  <c r="B180"/>
  <c r="Y180" i="8" s="1"/>
  <c r="C180" i="4"/>
  <c r="D180"/>
  <c r="F180"/>
  <c r="A180" s="1"/>
  <c r="H180"/>
  <c r="I180"/>
  <c r="J180"/>
  <c r="K180"/>
  <c r="L180"/>
  <c r="N180"/>
  <c r="O180"/>
  <c r="P180"/>
  <c r="Q180"/>
  <c r="R180"/>
  <c r="S180"/>
  <c r="T180"/>
  <c r="U180"/>
  <c r="V180"/>
  <c r="W180"/>
  <c r="AA180" i="8" s="1"/>
  <c r="X180" i="4"/>
  <c r="Y180"/>
  <c r="Z180"/>
  <c r="AA180"/>
  <c r="AB180"/>
  <c r="AC180"/>
  <c r="AD180"/>
  <c r="AE180"/>
  <c r="B181"/>
  <c r="Y181" i="8" s="1"/>
  <c r="C181" i="4"/>
  <c r="D181"/>
  <c r="F181"/>
  <c r="A181" s="1"/>
  <c r="H181"/>
  <c r="I181"/>
  <c r="J181"/>
  <c r="K181"/>
  <c r="L181"/>
  <c r="N181"/>
  <c r="O181"/>
  <c r="P181"/>
  <c r="Q181"/>
  <c r="R181"/>
  <c r="S181"/>
  <c r="T181"/>
  <c r="U181"/>
  <c r="V181"/>
  <c r="W181"/>
  <c r="AA181" i="8" s="1"/>
  <c r="X181" i="4"/>
  <c r="Y181"/>
  <c r="Z181"/>
  <c r="AA181"/>
  <c r="AB181"/>
  <c r="AC181"/>
  <c r="AD181"/>
  <c r="AE181"/>
  <c r="B182"/>
  <c r="Y182" i="8" s="1"/>
  <c r="C182" i="4"/>
  <c r="D182"/>
  <c r="F182"/>
  <c r="A182" s="1"/>
  <c r="H182"/>
  <c r="I182"/>
  <c r="J182"/>
  <c r="K182"/>
  <c r="L182"/>
  <c r="N182"/>
  <c r="O182"/>
  <c r="P182"/>
  <c r="Q182"/>
  <c r="R182"/>
  <c r="S182"/>
  <c r="T182"/>
  <c r="U182"/>
  <c r="V182"/>
  <c r="W182"/>
  <c r="AA182" i="8" s="1"/>
  <c r="X182" i="4"/>
  <c r="Y182"/>
  <c r="Z182"/>
  <c r="AA182"/>
  <c r="AB182"/>
  <c r="AC182"/>
  <c r="AD182"/>
  <c r="AE182"/>
  <c r="B183"/>
  <c r="Y183" i="8" s="1"/>
  <c r="C183" i="4"/>
  <c r="D183"/>
  <c r="F183"/>
  <c r="A183" s="1"/>
  <c r="H183"/>
  <c r="I183"/>
  <c r="J183"/>
  <c r="K183"/>
  <c r="L183"/>
  <c r="N183"/>
  <c r="O183"/>
  <c r="P183"/>
  <c r="Q183"/>
  <c r="R183"/>
  <c r="S183"/>
  <c r="T183"/>
  <c r="U183"/>
  <c r="V183"/>
  <c r="W183"/>
  <c r="AA183" i="8" s="1"/>
  <c r="X183" i="4"/>
  <c r="Y183"/>
  <c r="Z183"/>
  <c r="AA183"/>
  <c r="AB183"/>
  <c r="AC183"/>
  <c r="AD183"/>
  <c r="AE183"/>
  <c r="B184"/>
  <c r="Y184" i="8" s="1"/>
  <c r="C184" i="4"/>
  <c r="D184"/>
  <c r="F184"/>
  <c r="A184" s="1"/>
  <c r="H184"/>
  <c r="I184"/>
  <c r="J184"/>
  <c r="K184"/>
  <c r="L184"/>
  <c r="N184"/>
  <c r="O184"/>
  <c r="P184"/>
  <c r="Q184"/>
  <c r="R184"/>
  <c r="S184"/>
  <c r="T184"/>
  <c r="U184"/>
  <c r="V184"/>
  <c r="W184"/>
  <c r="AA184" i="8" s="1"/>
  <c r="X184" i="4"/>
  <c r="Y184"/>
  <c r="Z184"/>
  <c r="AA184"/>
  <c r="AB184"/>
  <c r="AC184"/>
  <c r="AD184"/>
  <c r="AE184"/>
  <c r="B185"/>
  <c r="Y185" i="8" s="1"/>
  <c r="C185" i="4"/>
  <c r="D185"/>
  <c r="F185"/>
  <c r="A185" s="1"/>
  <c r="H185"/>
  <c r="I185"/>
  <c r="J185"/>
  <c r="K185"/>
  <c r="L185"/>
  <c r="N185"/>
  <c r="O185"/>
  <c r="P185"/>
  <c r="Q185"/>
  <c r="R185"/>
  <c r="S185"/>
  <c r="T185"/>
  <c r="U185"/>
  <c r="V185"/>
  <c r="W185"/>
  <c r="AA185" i="8" s="1"/>
  <c r="X185" i="4"/>
  <c r="Y185"/>
  <c r="Z185"/>
  <c r="AA185"/>
  <c r="AB185"/>
  <c r="AC185"/>
  <c r="AD185"/>
  <c r="AE185"/>
  <c r="B186"/>
  <c r="Y186" i="8" s="1"/>
  <c r="C186" i="4"/>
  <c r="D186"/>
  <c r="F186"/>
  <c r="A186" s="1"/>
  <c r="H186"/>
  <c r="I186"/>
  <c r="J186"/>
  <c r="K186"/>
  <c r="L186"/>
  <c r="N186"/>
  <c r="O186"/>
  <c r="P186"/>
  <c r="Q186"/>
  <c r="R186"/>
  <c r="S186"/>
  <c r="T186"/>
  <c r="U186"/>
  <c r="V186"/>
  <c r="W186"/>
  <c r="AA186" i="8" s="1"/>
  <c r="X186" i="4"/>
  <c r="Y186"/>
  <c r="Z186"/>
  <c r="AA186"/>
  <c r="AB186"/>
  <c r="AC186"/>
  <c r="AD186"/>
  <c r="AE186"/>
  <c r="B187"/>
  <c r="Y187" i="8" s="1"/>
  <c r="C187" i="4"/>
  <c r="D187"/>
  <c r="F187"/>
  <c r="A187" s="1"/>
  <c r="H187"/>
  <c r="I187"/>
  <c r="J187"/>
  <c r="K187"/>
  <c r="L187"/>
  <c r="N187"/>
  <c r="O187"/>
  <c r="P187"/>
  <c r="Q187"/>
  <c r="R187"/>
  <c r="S187"/>
  <c r="T187"/>
  <c r="U187"/>
  <c r="V187"/>
  <c r="W187"/>
  <c r="AA187" i="8" s="1"/>
  <c r="X187" i="4"/>
  <c r="Y187"/>
  <c r="Z187"/>
  <c r="AA187"/>
  <c r="AB187"/>
  <c r="AC187"/>
  <c r="AD187"/>
  <c r="AE187"/>
  <c r="B188"/>
  <c r="Y188" i="8" s="1"/>
  <c r="C188" i="4"/>
  <c r="D188"/>
  <c r="F188"/>
  <c r="A188" s="1"/>
  <c r="H188"/>
  <c r="I188"/>
  <c r="J188"/>
  <c r="K188"/>
  <c r="L188"/>
  <c r="N188"/>
  <c r="O188"/>
  <c r="P188"/>
  <c r="Q188"/>
  <c r="R188"/>
  <c r="S188"/>
  <c r="T188"/>
  <c r="U188"/>
  <c r="V188"/>
  <c r="W188"/>
  <c r="AA188" i="8" s="1"/>
  <c r="X188" i="4"/>
  <c r="Y188"/>
  <c r="Z188"/>
  <c r="AA188"/>
  <c r="AB188"/>
  <c r="AC188"/>
  <c r="AD188"/>
  <c r="AE188"/>
  <c r="B189"/>
  <c r="Y189" i="8" s="1"/>
  <c r="C189" i="4"/>
  <c r="D189"/>
  <c r="F189"/>
  <c r="A189" s="1"/>
  <c r="H189"/>
  <c r="I189"/>
  <c r="J189"/>
  <c r="K189"/>
  <c r="L189"/>
  <c r="N189"/>
  <c r="O189"/>
  <c r="P189"/>
  <c r="Q189"/>
  <c r="R189"/>
  <c r="S189"/>
  <c r="T189"/>
  <c r="U189"/>
  <c r="V189"/>
  <c r="W189"/>
  <c r="AA189" i="8" s="1"/>
  <c r="X189" i="4"/>
  <c r="Y189"/>
  <c r="Z189"/>
  <c r="AA189"/>
  <c r="AB189"/>
  <c r="AC189"/>
  <c r="AD189"/>
  <c r="AE189"/>
  <c r="B190"/>
  <c r="Y190" i="8" s="1"/>
  <c r="C190" i="4"/>
  <c r="D190"/>
  <c r="F190"/>
  <c r="A190" s="1"/>
  <c r="H190"/>
  <c r="I190"/>
  <c r="J190"/>
  <c r="K190"/>
  <c r="L190"/>
  <c r="N190"/>
  <c r="O190"/>
  <c r="P190"/>
  <c r="Q190"/>
  <c r="R190"/>
  <c r="S190"/>
  <c r="T190"/>
  <c r="U190"/>
  <c r="V190"/>
  <c r="W190"/>
  <c r="AA190" i="8" s="1"/>
  <c r="X190" i="4"/>
  <c r="Y190"/>
  <c r="Z190"/>
  <c r="AA190"/>
  <c r="AB190"/>
  <c r="AC190"/>
  <c r="AD190"/>
  <c r="AE190"/>
  <c r="B191"/>
  <c r="Y191" i="8" s="1"/>
  <c r="C191" i="4"/>
  <c r="D191"/>
  <c r="F191"/>
  <c r="A191" s="1"/>
  <c r="H191"/>
  <c r="I191"/>
  <c r="J191"/>
  <c r="K191"/>
  <c r="L191"/>
  <c r="N191"/>
  <c r="O191"/>
  <c r="P191"/>
  <c r="Q191"/>
  <c r="R191"/>
  <c r="S191"/>
  <c r="T191"/>
  <c r="U191"/>
  <c r="V191"/>
  <c r="W191"/>
  <c r="AA191" i="8" s="1"/>
  <c r="X191" i="4"/>
  <c r="Y191"/>
  <c r="Z191"/>
  <c r="AA191"/>
  <c r="AB191"/>
  <c r="AC191"/>
  <c r="AD191"/>
  <c r="AE191"/>
  <c r="B192"/>
  <c r="Y192" i="8" s="1"/>
  <c r="C192" i="4"/>
  <c r="D192"/>
  <c r="F192"/>
  <c r="A192" s="1"/>
  <c r="H192"/>
  <c r="I192"/>
  <c r="J192"/>
  <c r="K192"/>
  <c r="L192"/>
  <c r="N192"/>
  <c r="O192"/>
  <c r="P192"/>
  <c r="Q192"/>
  <c r="R192"/>
  <c r="S192"/>
  <c r="T192"/>
  <c r="U192"/>
  <c r="V192"/>
  <c r="W192"/>
  <c r="AA192" i="8" s="1"/>
  <c r="X192" i="4"/>
  <c r="Y192"/>
  <c r="Z192"/>
  <c r="AA192"/>
  <c r="AB192"/>
  <c r="AC192"/>
  <c r="AD192"/>
  <c r="AE192"/>
  <c r="B193"/>
  <c r="Y193" i="8" s="1"/>
  <c r="C193" i="4"/>
  <c r="D193"/>
  <c r="F193"/>
  <c r="A193" s="1"/>
  <c r="H193"/>
  <c r="I193"/>
  <c r="J193"/>
  <c r="K193"/>
  <c r="L193"/>
  <c r="N193"/>
  <c r="O193"/>
  <c r="P193"/>
  <c r="Q193"/>
  <c r="R193"/>
  <c r="S193"/>
  <c r="T193"/>
  <c r="U193"/>
  <c r="V193"/>
  <c r="W193"/>
  <c r="AA193" i="8" s="1"/>
  <c r="X193" i="4"/>
  <c r="Y193"/>
  <c r="Z193"/>
  <c r="AA193"/>
  <c r="AB193"/>
  <c r="AC193"/>
  <c r="AD193"/>
  <c r="AE193"/>
  <c r="B194"/>
  <c r="Y194" i="8" s="1"/>
  <c r="C194" i="4"/>
  <c r="D194"/>
  <c r="F194"/>
  <c r="A194" s="1"/>
  <c r="H194"/>
  <c r="I194"/>
  <c r="J194"/>
  <c r="K194"/>
  <c r="L194"/>
  <c r="N194"/>
  <c r="O194"/>
  <c r="P194"/>
  <c r="Q194"/>
  <c r="R194"/>
  <c r="S194"/>
  <c r="T194"/>
  <c r="U194"/>
  <c r="V194"/>
  <c r="W194"/>
  <c r="AA194" i="8" s="1"/>
  <c r="X194" i="4"/>
  <c r="Y194"/>
  <c r="Z194"/>
  <c r="AA194"/>
  <c r="AB194"/>
  <c r="AC194"/>
  <c r="AD194"/>
  <c r="AE194"/>
  <c r="B195"/>
  <c r="Y195" i="8" s="1"/>
  <c r="C195" i="4"/>
  <c r="D195"/>
  <c r="F195"/>
  <c r="A195" s="1"/>
  <c r="H195"/>
  <c r="I195"/>
  <c r="J195"/>
  <c r="K195"/>
  <c r="L195"/>
  <c r="N195"/>
  <c r="O195"/>
  <c r="P195"/>
  <c r="Q195"/>
  <c r="R195"/>
  <c r="S195"/>
  <c r="T195"/>
  <c r="U195"/>
  <c r="V195"/>
  <c r="W195"/>
  <c r="AA195" i="8" s="1"/>
  <c r="X195" i="4"/>
  <c r="Y195"/>
  <c r="Z195"/>
  <c r="AA195"/>
  <c r="AB195"/>
  <c r="AC195"/>
  <c r="AD195"/>
  <c r="AE195"/>
  <c r="B196"/>
  <c r="Y196" i="8" s="1"/>
  <c r="C196" i="4"/>
  <c r="D196"/>
  <c r="F196"/>
  <c r="A196" s="1"/>
  <c r="H196"/>
  <c r="I196"/>
  <c r="J196"/>
  <c r="K196"/>
  <c r="L196"/>
  <c r="N196"/>
  <c r="O196"/>
  <c r="P196"/>
  <c r="Q196"/>
  <c r="R196"/>
  <c r="S196"/>
  <c r="T196"/>
  <c r="U196"/>
  <c r="V196"/>
  <c r="W196"/>
  <c r="AA196" i="8" s="1"/>
  <c r="X196" i="4"/>
  <c r="Y196"/>
  <c r="Z196"/>
  <c r="AA196"/>
  <c r="AB196"/>
  <c r="AC196"/>
  <c r="AD196"/>
  <c r="AE196"/>
  <c r="B197"/>
  <c r="Y197" i="8" s="1"/>
  <c r="C197" i="4"/>
  <c r="D197"/>
  <c r="F197"/>
  <c r="A197" s="1"/>
  <c r="H197"/>
  <c r="I197"/>
  <c r="J197"/>
  <c r="K197"/>
  <c r="L197"/>
  <c r="N197"/>
  <c r="O197"/>
  <c r="P197"/>
  <c r="Q197"/>
  <c r="R197"/>
  <c r="S197"/>
  <c r="T197"/>
  <c r="U197"/>
  <c r="V197"/>
  <c r="W197"/>
  <c r="AA197" i="8" s="1"/>
  <c r="X197" i="4"/>
  <c r="Y197"/>
  <c r="Z197"/>
  <c r="AA197"/>
  <c r="AB197"/>
  <c r="AC197"/>
  <c r="AD197"/>
  <c r="AE197"/>
  <c r="B198"/>
  <c r="Y198" i="8" s="1"/>
  <c r="C198" i="4"/>
  <c r="D198"/>
  <c r="F198"/>
  <c r="A198" s="1"/>
  <c r="H198"/>
  <c r="I198"/>
  <c r="J198"/>
  <c r="K198"/>
  <c r="L198"/>
  <c r="N198"/>
  <c r="O198"/>
  <c r="P198"/>
  <c r="Q198"/>
  <c r="R198"/>
  <c r="S198"/>
  <c r="T198"/>
  <c r="U198"/>
  <c r="V198"/>
  <c r="W198"/>
  <c r="AA198" i="8" s="1"/>
  <c r="X198" i="4"/>
  <c r="Y198"/>
  <c r="Z198"/>
  <c r="AA198"/>
  <c r="AB198"/>
  <c r="AC198"/>
  <c r="AD198"/>
  <c r="AE198"/>
  <c r="B199"/>
  <c r="Y199" i="8" s="1"/>
  <c r="C199" i="4"/>
  <c r="D199"/>
  <c r="F199"/>
  <c r="A199" s="1"/>
  <c r="H199"/>
  <c r="I199"/>
  <c r="J199"/>
  <c r="K199"/>
  <c r="L199"/>
  <c r="N199"/>
  <c r="O199"/>
  <c r="P199"/>
  <c r="Q199"/>
  <c r="R199"/>
  <c r="S199"/>
  <c r="T199"/>
  <c r="U199"/>
  <c r="V199"/>
  <c r="W199"/>
  <c r="AA199" i="8" s="1"/>
  <c r="X199" i="4"/>
  <c r="Y199"/>
  <c r="Z199"/>
  <c r="AA199"/>
  <c r="AB199"/>
  <c r="AC199"/>
  <c r="AD199"/>
  <c r="AE199"/>
  <c r="B200"/>
  <c r="Y200" i="8" s="1"/>
  <c r="C200" i="4"/>
  <c r="D200"/>
  <c r="F200"/>
  <c r="A200" s="1"/>
  <c r="H200"/>
  <c r="I200"/>
  <c r="J200"/>
  <c r="K200"/>
  <c r="L200"/>
  <c r="N200"/>
  <c r="O200"/>
  <c r="P200"/>
  <c r="Q200"/>
  <c r="R200"/>
  <c r="S200"/>
  <c r="T200"/>
  <c r="U200"/>
  <c r="V200"/>
  <c r="W200"/>
  <c r="AA200" i="8" s="1"/>
  <c r="X200" i="4"/>
  <c r="Y200"/>
  <c r="Z200"/>
  <c r="AA200"/>
  <c r="AB200"/>
  <c r="AC200"/>
  <c r="AD200"/>
  <c r="AE200"/>
  <c r="B201"/>
  <c r="Y201" i="8" s="1"/>
  <c r="C201" i="4"/>
  <c r="D201"/>
  <c r="F201"/>
  <c r="A201" s="1"/>
  <c r="H201"/>
  <c r="I201"/>
  <c r="J201"/>
  <c r="K201"/>
  <c r="L201"/>
  <c r="N201"/>
  <c r="O201"/>
  <c r="P201"/>
  <c r="Q201"/>
  <c r="R201"/>
  <c r="S201"/>
  <c r="T201"/>
  <c r="U201"/>
  <c r="V201"/>
  <c r="W201"/>
  <c r="AA201" i="8" s="1"/>
  <c r="X201" i="4"/>
  <c r="Y201"/>
  <c r="Z201"/>
  <c r="AA201"/>
  <c r="AB201"/>
  <c r="AC201"/>
  <c r="AD201"/>
  <c r="AE201"/>
  <c r="B202"/>
  <c r="Y202" i="8" s="1"/>
  <c r="C202" i="4"/>
  <c r="D202"/>
  <c r="F202"/>
  <c r="A202" s="1"/>
  <c r="H202"/>
  <c r="I202"/>
  <c r="J202"/>
  <c r="K202"/>
  <c r="L202"/>
  <c r="N202"/>
  <c r="O202"/>
  <c r="P202"/>
  <c r="Q202"/>
  <c r="R202"/>
  <c r="S202"/>
  <c r="T202"/>
  <c r="U202"/>
  <c r="V202"/>
  <c r="W202"/>
  <c r="AA202" i="8" s="1"/>
  <c r="X202" i="4"/>
  <c r="Y202"/>
  <c r="Z202"/>
  <c r="AA202"/>
  <c r="AB202"/>
  <c r="AC202"/>
  <c r="AD202"/>
  <c r="AE202"/>
  <c r="B203"/>
  <c r="Y203" i="8" s="1"/>
  <c r="C203" i="4"/>
  <c r="D203"/>
  <c r="F203"/>
  <c r="A203" s="1"/>
  <c r="H203"/>
  <c r="I203"/>
  <c r="J203"/>
  <c r="K203"/>
  <c r="L203"/>
  <c r="N203"/>
  <c r="O203"/>
  <c r="P203"/>
  <c r="Q203"/>
  <c r="R203"/>
  <c r="S203"/>
  <c r="T203"/>
  <c r="U203"/>
  <c r="V203"/>
  <c r="W203"/>
  <c r="AA203" i="8" s="1"/>
  <c r="X203" i="4"/>
  <c r="Y203"/>
  <c r="Z203"/>
  <c r="AA203"/>
  <c r="AB203"/>
  <c r="AC203"/>
  <c r="AD203"/>
  <c r="AE203"/>
  <c r="B204"/>
  <c r="Y204" i="8" s="1"/>
  <c r="C204" i="4"/>
  <c r="D204"/>
  <c r="F204"/>
  <c r="A204" s="1"/>
  <c r="H204"/>
  <c r="I204"/>
  <c r="J204"/>
  <c r="K204"/>
  <c r="L204"/>
  <c r="N204"/>
  <c r="O204"/>
  <c r="P204"/>
  <c r="Q204"/>
  <c r="R204"/>
  <c r="S204"/>
  <c r="T204"/>
  <c r="U204"/>
  <c r="V204"/>
  <c r="W204"/>
  <c r="AA204" i="8" s="1"/>
  <c r="X204" i="4"/>
  <c r="Y204"/>
  <c r="Z204"/>
  <c r="AA204"/>
  <c r="AB204"/>
  <c r="AC204"/>
  <c r="AD204"/>
  <c r="AE204"/>
  <c r="B205"/>
  <c r="Y205" i="8" s="1"/>
  <c r="C205" i="4"/>
  <c r="D205"/>
  <c r="F205"/>
  <c r="A205" s="1"/>
  <c r="H205"/>
  <c r="I205"/>
  <c r="J205"/>
  <c r="K205"/>
  <c r="L205"/>
  <c r="N205"/>
  <c r="O205"/>
  <c r="P205"/>
  <c r="Q205"/>
  <c r="R205"/>
  <c r="S205"/>
  <c r="T205"/>
  <c r="U205"/>
  <c r="V205"/>
  <c r="W205"/>
  <c r="AA205" i="8" s="1"/>
  <c r="X205" i="4"/>
  <c r="Y205"/>
  <c r="Z205"/>
  <c r="AA205"/>
  <c r="AB205"/>
  <c r="AC205"/>
  <c r="AD205"/>
  <c r="AE205"/>
  <c r="B206"/>
  <c r="Y206" i="8" s="1"/>
  <c r="C206" i="4"/>
  <c r="D206"/>
  <c r="F206"/>
  <c r="A206" s="1"/>
  <c r="H206"/>
  <c r="I206"/>
  <c r="J206"/>
  <c r="K206"/>
  <c r="L206"/>
  <c r="N206"/>
  <c r="O206"/>
  <c r="P206"/>
  <c r="Q206"/>
  <c r="R206"/>
  <c r="S206"/>
  <c r="T206"/>
  <c r="U206"/>
  <c r="V206"/>
  <c r="W206"/>
  <c r="AA206" i="8" s="1"/>
  <c r="X206" i="4"/>
  <c r="Y206"/>
  <c r="Z206"/>
  <c r="AA206"/>
  <c r="AB206"/>
  <c r="AC206"/>
  <c r="AD206"/>
  <c r="AE206"/>
  <c r="B207"/>
  <c r="Y207" i="8" s="1"/>
  <c r="C207" i="4"/>
  <c r="D207"/>
  <c r="F207"/>
  <c r="A207" s="1"/>
  <c r="H207"/>
  <c r="I207"/>
  <c r="J207"/>
  <c r="K207"/>
  <c r="L207"/>
  <c r="N207"/>
  <c r="O207"/>
  <c r="P207"/>
  <c r="Q207"/>
  <c r="R207"/>
  <c r="S207"/>
  <c r="T207"/>
  <c r="U207"/>
  <c r="V207"/>
  <c r="W207"/>
  <c r="AA207" i="8" s="1"/>
  <c r="X207" i="4"/>
  <c r="Y207"/>
  <c r="Z207"/>
  <c r="AA207"/>
  <c r="AB207"/>
  <c r="AC207"/>
  <c r="AD207"/>
  <c r="AE207"/>
  <c r="B208"/>
  <c r="Y208" i="8" s="1"/>
  <c r="C208" i="4"/>
  <c r="D208"/>
  <c r="F208"/>
  <c r="A208" s="1"/>
  <c r="H208"/>
  <c r="I208"/>
  <c r="J208"/>
  <c r="K208"/>
  <c r="L208"/>
  <c r="N208"/>
  <c r="O208"/>
  <c r="P208"/>
  <c r="Q208"/>
  <c r="R208"/>
  <c r="S208"/>
  <c r="T208"/>
  <c r="U208"/>
  <c r="V208"/>
  <c r="W208"/>
  <c r="AA208" i="8" s="1"/>
  <c r="X208" i="4"/>
  <c r="Y208"/>
  <c r="Z208"/>
  <c r="AA208"/>
  <c r="AB208"/>
  <c r="AC208"/>
  <c r="AD208"/>
  <c r="AE208"/>
  <c r="B209"/>
  <c r="Y209" i="8" s="1"/>
  <c r="C209" i="4"/>
  <c r="D209"/>
  <c r="F209"/>
  <c r="A209" s="1"/>
  <c r="H209"/>
  <c r="I209"/>
  <c r="J209"/>
  <c r="K209"/>
  <c r="L209"/>
  <c r="N209"/>
  <c r="O209"/>
  <c r="P209"/>
  <c r="Q209"/>
  <c r="R209"/>
  <c r="S209"/>
  <c r="T209"/>
  <c r="U209"/>
  <c r="V209"/>
  <c r="W209"/>
  <c r="AA209" i="8" s="1"/>
  <c r="X209" i="4"/>
  <c r="Y209"/>
  <c r="Z209"/>
  <c r="AA209"/>
  <c r="AB209"/>
  <c r="AC209"/>
  <c r="AD209"/>
  <c r="AE209"/>
  <c r="B210"/>
  <c r="Y210" i="8" s="1"/>
  <c r="C210" i="4"/>
  <c r="D210"/>
  <c r="F210"/>
  <c r="A210" s="1"/>
  <c r="H210"/>
  <c r="I210"/>
  <c r="J210"/>
  <c r="K210"/>
  <c r="L210"/>
  <c r="N210"/>
  <c r="O210"/>
  <c r="P210"/>
  <c r="Q210"/>
  <c r="R210"/>
  <c r="S210"/>
  <c r="T210"/>
  <c r="U210"/>
  <c r="V210"/>
  <c r="W210"/>
  <c r="AA210" i="8" s="1"/>
  <c r="X210" i="4"/>
  <c r="Y210"/>
  <c r="Z210"/>
  <c r="AA210"/>
  <c r="AB210"/>
  <c r="AC210"/>
  <c r="AD210"/>
  <c r="AE210"/>
  <c r="B211"/>
  <c r="Y211" i="8" s="1"/>
  <c r="C211" i="4"/>
  <c r="D211"/>
  <c r="F211"/>
  <c r="A211" s="1"/>
  <c r="H211"/>
  <c r="I211"/>
  <c r="J211"/>
  <c r="K211"/>
  <c r="L211"/>
  <c r="N211"/>
  <c r="O211"/>
  <c r="P211"/>
  <c r="Q211"/>
  <c r="R211"/>
  <c r="S211"/>
  <c r="T211"/>
  <c r="U211"/>
  <c r="V211"/>
  <c r="W211"/>
  <c r="AA211" i="8" s="1"/>
  <c r="X211" i="4"/>
  <c r="Y211"/>
  <c r="Z211"/>
  <c r="AA211"/>
  <c r="AB211"/>
  <c r="AC211"/>
  <c r="AD211"/>
  <c r="AE211"/>
  <c r="B212"/>
  <c r="Y212" i="8" s="1"/>
  <c r="C212" i="4"/>
  <c r="D212"/>
  <c r="F212"/>
  <c r="A212" s="1"/>
  <c r="H212"/>
  <c r="I212"/>
  <c r="J212"/>
  <c r="K212"/>
  <c r="L212"/>
  <c r="N212"/>
  <c r="O212"/>
  <c r="P212"/>
  <c r="Q212"/>
  <c r="R212"/>
  <c r="S212"/>
  <c r="T212"/>
  <c r="U212"/>
  <c r="V212"/>
  <c r="W212"/>
  <c r="AA212" i="8" s="1"/>
  <c r="X212" i="4"/>
  <c r="Y212"/>
  <c r="Z212"/>
  <c r="AA212"/>
  <c r="AB212"/>
  <c r="AC212"/>
  <c r="AD212"/>
  <c r="AE212"/>
  <c r="B213"/>
  <c r="Y213" i="8" s="1"/>
  <c r="C213" i="4"/>
  <c r="D213"/>
  <c r="F213"/>
  <c r="A213" s="1"/>
  <c r="H213"/>
  <c r="I213"/>
  <c r="J213"/>
  <c r="K213"/>
  <c r="L213"/>
  <c r="N213"/>
  <c r="O213"/>
  <c r="P213"/>
  <c r="Q213"/>
  <c r="R213"/>
  <c r="S213"/>
  <c r="T213"/>
  <c r="U213"/>
  <c r="V213"/>
  <c r="W213"/>
  <c r="AA213" i="8" s="1"/>
  <c r="X213" i="4"/>
  <c r="Y213"/>
  <c r="Z213"/>
  <c r="AA213"/>
  <c r="AB213"/>
  <c r="AC213"/>
  <c r="AD213"/>
  <c r="AE213"/>
  <c r="B214"/>
  <c r="Y214" i="8" s="1"/>
  <c r="C214" i="4"/>
  <c r="D214"/>
  <c r="F214"/>
  <c r="A214" s="1"/>
  <c r="H214"/>
  <c r="I214"/>
  <c r="J214"/>
  <c r="K214"/>
  <c r="L214"/>
  <c r="N214"/>
  <c r="O214"/>
  <c r="P214"/>
  <c r="Q214"/>
  <c r="R214"/>
  <c r="S214"/>
  <c r="T214"/>
  <c r="U214"/>
  <c r="V214"/>
  <c r="W214"/>
  <c r="AA214" i="8" s="1"/>
  <c r="X214" i="4"/>
  <c r="Y214"/>
  <c r="Z214"/>
  <c r="AA214"/>
  <c r="AB214"/>
  <c r="AC214"/>
  <c r="AD214"/>
  <c r="AE214"/>
  <c r="B215"/>
  <c r="Y215" i="8" s="1"/>
  <c r="C215" i="4"/>
  <c r="D215"/>
  <c r="F215"/>
  <c r="A215" s="1"/>
  <c r="H215"/>
  <c r="I215"/>
  <c r="J215"/>
  <c r="K215"/>
  <c r="L215"/>
  <c r="N215"/>
  <c r="O215"/>
  <c r="P215"/>
  <c r="Q215"/>
  <c r="R215"/>
  <c r="S215"/>
  <c r="T215"/>
  <c r="U215"/>
  <c r="V215"/>
  <c r="W215"/>
  <c r="AA215" i="8" s="1"/>
  <c r="X215" i="4"/>
  <c r="Y215"/>
  <c r="Z215"/>
  <c r="AA215"/>
  <c r="AB215"/>
  <c r="AC215"/>
  <c r="AD215"/>
  <c r="AE215"/>
  <c r="B216"/>
  <c r="Y216" i="8" s="1"/>
  <c r="C216" i="4"/>
  <c r="D216"/>
  <c r="F216"/>
  <c r="A216" s="1"/>
  <c r="H216"/>
  <c r="I216"/>
  <c r="J216"/>
  <c r="K216"/>
  <c r="L216"/>
  <c r="N216"/>
  <c r="O216"/>
  <c r="P216"/>
  <c r="Q216"/>
  <c r="R216"/>
  <c r="S216"/>
  <c r="T216"/>
  <c r="U216"/>
  <c r="V216"/>
  <c r="W216"/>
  <c r="AA216" i="8" s="1"/>
  <c r="X216" i="4"/>
  <c r="Y216"/>
  <c r="Z216"/>
  <c r="AA216"/>
  <c r="AB216"/>
  <c r="AC216"/>
  <c r="AD216"/>
  <c r="AE216"/>
  <c r="B217"/>
  <c r="Y217" i="8" s="1"/>
  <c r="C217" i="4"/>
  <c r="D217"/>
  <c r="F217"/>
  <c r="A217" s="1"/>
  <c r="H217"/>
  <c r="I217"/>
  <c r="J217"/>
  <c r="K217"/>
  <c r="L217"/>
  <c r="N217"/>
  <c r="O217"/>
  <c r="P217"/>
  <c r="Q217"/>
  <c r="R217"/>
  <c r="S217"/>
  <c r="T217"/>
  <c r="U217"/>
  <c r="V217"/>
  <c r="W217"/>
  <c r="AA217" i="8" s="1"/>
  <c r="X217" i="4"/>
  <c r="Y217"/>
  <c r="Z217"/>
  <c r="AA217"/>
  <c r="AB217"/>
  <c r="AC217"/>
  <c r="AD217"/>
  <c r="AE217"/>
  <c r="B218"/>
  <c r="Y218" i="8" s="1"/>
  <c r="C218" i="4"/>
  <c r="D218"/>
  <c r="F218"/>
  <c r="A218" s="1"/>
  <c r="H218"/>
  <c r="I218"/>
  <c r="J218"/>
  <c r="K218"/>
  <c r="L218"/>
  <c r="N218"/>
  <c r="O218"/>
  <c r="P218"/>
  <c r="Q218"/>
  <c r="R218"/>
  <c r="S218"/>
  <c r="T218"/>
  <c r="U218"/>
  <c r="V218"/>
  <c r="W218"/>
  <c r="AA218" i="8" s="1"/>
  <c r="X218" i="4"/>
  <c r="Y218"/>
  <c r="Z218"/>
  <c r="AA218"/>
  <c r="AB218"/>
  <c r="AC218"/>
  <c r="AD218"/>
  <c r="AE218"/>
  <c r="B219"/>
  <c r="Y219" i="8" s="1"/>
  <c r="C219" i="4"/>
  <c r="D219"/>
  <c r="F219"/>
  <c r="A219" s="1"/>
  <c r="H219"/>
  <c r="I219"/>
  <c r="J219"/>
  <c r="K219"/>
  <c r="L219"/>
  <c r="N219"/>
  <c r="O219"/>
  <c r="P219"/>
  <c r="Q219"/>
  <c r="R219"/>
  <c r="S219"/>
  <c r="T219"/>
  <c r="U219"/>
  <c r="V219"/>
  <c r="W219"/>
  <c r="AA219" i="8" s="1"/>
  <c r="X219" i="4"/>
  <c r="Y219"/>
  <c r="Z219"/>
  <c r="AA219"/>
  <c r="AB219"/>
  <c r="AC219"/>
  <c r="AD219"/>
  <c r="AE219"/>
  <c r="B220"/>
  <c r="Y220" i="8" s="1"/>
  <c r="C220" i="4"/>
  <c r="D220"/>
  <c r="F220"/>
  <c r="A220" s="1"/>
  <c r="H220"/>
  <c r="I220"/>
  <c r="J220"/>
  <c r="K220"/>
  <c r="L220"/>
  <c r="N220"/>
  <c r="O220"/>
  <c r="P220"/>
  <c r="Q220"/>
  <c r="R220"/>
  <c r="S220"/>
  <c r="T220"/>
  <c r="U220"/>
  <c r="V220"/>
  <c r="W220"/>
  <c r="AA220" i="8" s="1"/>
  <c r="X220" i="4"/>
  <c r="Y220"/>
  <c r="Z220"/>
  <c r="AA220"/>
  <c r="AB220"/>
  <c r="AC220"/>
  <c r="AD220"/>
  <c r="AE220"/>
  <c r="B221"/>
  <c r="Y221" i="8" s="1"/>
  <c r="C221" i="4"/>
  <c r="D221"/>
  <c r="F221"/>
  <c r="A221" s="1"/>
  <c r="H221"/>
  <c r="I221"/>
  <c r="J221"/>
  <c r="K221"/>
  <c r="L221"/>
  <c r="N221"/>
  <c r="O221"/>
  <c r="P221"/>
  <c r="Q221"/>
  <c r="R221"/>
  <c r="S221"/>
  <c r="T221"/>
  <c r="U221"/>
  <c r="V221"/>
  <c r="W221"/>
  <c r="AA221" i="8" s="1"/>
  <c r="X221" i="4"/>
  <c r="Y221"/>
  <c r="Z221"/>
  <c r="AA221"/>
  <c r="AB221"/>
  <c r="AC221"/>
  <c r="AD221"/>
  <c r="AE221"/>
  <c r="B222"/>
  <c r="Y222" i="8" s="1"/>
  <c r="C222" i="4"/>
  <c r="D222"/>
  <c r="F222"/>
  <c r="A222" s="1"/>
  <c r="H222"/>
  <c r="I222"/>
  <c r="J222"/>
  <c r="K222"/>
  <c r="L222"/>
  <c r="N222"/>
  <c r="O222"/>
  <c r="P222"/>
  <c r="Q222"/>
  <c r="R222"/>
  <c r="S222"/>
  <c r="T222"/>
  <c r="U222"/>
  <c r="V222"/>
  <c r="W222"/>
  <c r="AA222" i="8" s="1"/>
  <c r="X222" i="4"/>
  <c r="Y222"/>
  <c r="Z222"/>
  <c r="AA222"/>
  <c r="AB222"/>
  <c r="AC222"/>
  <c r="AD222"/>
  <c r="AE222"/>
  <c r="B223"/>
  <c r="Y223" i="8" s="1"/>
  <c r="C223" i="4"/>
  <c r="D223"/>
  <c r="F223"/>
  <c r="A223" s="1"/>
  <c r="H223"/>
  <c r="I223"/>
  <c r="J223"/>
  <c r="K223"/>
  <c r="L223"/>
  <c r="N223"/>
  <c r="O223"/>
  <c r="P223"/>
  <c r="Q223"/>
  <c r="R223"/>
  <c r="S223"/>
  <c r="T223"/>
  <c r="U223"/>
  <c r="V223"/>
  <c r="W223"/>
  <c r="AA223" i="8" s="1"/>
  <c r="X223" i="4"/>
  <c r="Y223"/>
  <c r="Z223"/>
  <c r="AA223"/>
  <c r="AB223"/>
  <c r="AC223"/>
  <c r="AD223"/>
  <c r="AE223"/>
  <c r="B224"/>
  <c r="Y224" i="8" s="1"/>
  <c r="C224" i="4"/>
  <c r="D224"/>
  <c r="F224"/>
  <c r="A224" s="1"/>
  <c r="H224"/>
  <c r="I224"/>
  <c r="J224"/>
  <c r="K224"/>
  <c r="L224"/>
  <c r="N224"/>
  <c r="O224"/>
  <c r="P224"/>
  <c r="Q224"/>
  <c r="R224"/>
  <c r="S224"/>
  <c r="T224"/>
  <c r="U224"/>
  <c r="V224"/>
  <c r="W224"/>
  <c r="AA224" i="8" s="1"/>
  <c r="X224" i="4"/>
  <c r="Y224"/>
  <c r="Z224"/>
  <c r="AA224"/>
  <c r="AB224"/>
  <c r="AC224"/>
  <c r="AD224"/>
  <c r="AE224"/>
  <c r="B225"/>
  <c r="Y225" i="8" s="1"/>
  <c r="C225" i="4"/>
  <c r="D225"/>
  <c r="F225"/>
  <c r="A225" s="1"/>
  <c r="H225"/>
  <c r="I225"/>
  <c r="J225"/>
  <c r="K225"/>
  <c r="L225"/>
  <c r="N225"/>
  <c r="O225"/>
  <c r="P225"/>
  <c r="Q225"/>
  <c r="R225"/>
  <c r="S225"/>
  <c r="T225"/>
  <c r="U225"/>
  <c r="V225"/>
  <c r="W225"/>
  <c r="AA225" i="8" s="1"/>
  <c r="X225" i="4"/>
  <c r="Y225"/>
  <c r="Z225"/>
  <c r="AA225"/>
  <c r="AB225"/>
  <c r="AC225"/>
  <c r="AD225"/>
  <c r="AE225"/>
  <c r="B226"/>
  <c r="Y226" i="8" s="1"/>
  <c r="C226" i="4"/>
  <c r="D226"/>
  <c r="F226"/>
  <c r="A226" s="1"/>
  <c r="H226"/>
  <c r="I226"/>
  <c r="J226"/>
  <c r="K226"/>
  <c r="L226"/>
  <c r="N226"/>
  <c r="O226"/>
  <c r="P226"/>
  <c r="Q226"/>
  <c r="R226"/>
  <c r="S226"/>
  <c r="T226"/>
  <c r="U226"/>
  <c r="V226"/>
  <c r="W226"/>
  <c r="AA226" i="8" s="1"/>
  <c r="X226" i="4"/>
  <c r="Y226"/>
  <c r="Z226"/>
  <c r="AA226"/>
  <c r="AB226"/>
  <c r="AC226"/>
  <c r="AD226"/>
  <c r="AE226"/>
  <c r="B227"/>
  <c r="Y227" i="8" s="1"/>
  <c r="C227" i="4"/>
  <c r="D227"/>
  <c r="F227"/>
  <c r="A227" s="1"/>
  <c r="H227"/>
  <c r="I227"/>
  <c r="J227"/>
  <c r="K227"/>
  <c r="L227"/>
  <c r="N227"/>
  <c r="O227"/>
  <c r="P227"/>
  <c r="Q227"/>
  <c r="R227"/>
  <c r="S227"/>
  <c r="T227"/>
  <c r="U227"/>
  <c r="V227"/>
  <c r="W227"/>
  <c r="AA227" i="8" s="1"/>
  <c r="X227" i="4"/>
  <c r="Y227"/>
  <c r="Z227"/>
  <c r="AA227"/>
  <c r="AB227"/>
  <c r="AC227"/>
  <c r="AD227"/>
  <c r="AE227"/>
  <c r="B228"/>
  <c r="Y228" i="8" s="1"/>
  <c r="C228" i="4"/>
  <c r="D228"/>
  <c r="F228"/>
  <c r="A228" s="1"/>
  <c r="H228"/>
  <c r="I228"/>
  <c r="J228"/>
  <c r="K228"/>
  <c r="L228"/>
  <c r="N228"/>
  <c r="O228"/>
  <c r="P228"/>
  <c r="Q228"/>
  <c r="R228"/>
  <c r="S228"/>
  <c r="T228"/>
  <c r="U228"/>
  <c r="V228"/>
  <c r="W228"/>
  <c r="AA228" i="8" s="1"/>
  <c r="X228" i="4"/>
  <c r="Y228"/>
  <c r="Z228"/>
  <c r="AA228"/>
  <c r="AB228"/>
  <c r="AC228"/>
  <c r="AD228"/>
  <c r="AE228"/>
  <c r="B229"/>
  <c r="Y229" i="8" s="1"/>
  <c r="C229" i="4"/>
  <c r="D229"/>
  <c r="F229"/>
  <c r="A229" s="1"/>
  <c r="H229"/>
  <c r="I229"/>
  <c r="J229"/>
  <c r="K229"/>
  <c r="L229"/>
  <c r="N229"/>
  <c r="O229"/>
  <c r="P229"/>
  <c r="Q229"/>
  <c r="R229"/>
  <c r="S229"/>
  <c r="T229"/>
  <c r="U229"/>
  <c r="V229"/>
  <c r="W229"/>
  <c r="AA229" i="8" s="1"/>
  <c r="X229" i="4"/>
  <c r="Y229"/>
  <c r="Z229"/>
  <c r="AA229"/>
  <c r="AB229"/>
  <c r="AC229"/>
  <c r="AD229"/>
  <c r="AE229"/>
  <c r="B230"/>
  <c r="Y230" i="8" s="1"/>
  <c r="C230" i="4"/>
  <c r="D230"/>
  <c r="F230"/>
  <c r="A230" s="1"/>
  <c r="H230"/>
  <c r="I230"/>
  <c r="J230"/>
  <c r="K230"/>
  <c r="L230"/>
  <c r="N230"/>
  <c r="O230"/>
  <c r="P230"/>
  <c r="Q230"/>
  <c r="R230"/>
  <c r="S230"/>
  <c r="T230"/>
  <c r="U230"/>
  <c r="V230"/>
  <c r="W230"/>
  <c r="AA230" i="8" s="1"/>
  <c r="X230" i="4"/>
  <c r="Y230"/>
  <c r="Z230"/>
  <c r="AA230"/>
  <c r="AB230"/>
  <c r="AC230"/>
  <c r="AD230"/>
  <c r="AE230"/>
  <c r="B231"/>
  <c r="Y231" i="8" s="1"/>
  <c r="C231" i="4"/>
  <c r="D231"/>
  <c r="F231"/>
  <c r="A231" s="1"/>
  <c r="H231"/>
  <c r="I231"/>
  <c r="J231"/>
  <c r="K231"/>
  <c r="L231"/>
  <c r="N231"/>
  <c r="O231"/>
  <c r="P231"/>
  <c r="Q231"/>
  <c r="R231"/>
  <c r="S231"/>
  <c r="T231"/>
  <c r="U231"/>
  <c r="V231"/>
  <c r="W231"/>
  <c r="AA231" i="8" s="1"/>
  <c r="X231" i="4"/>
  <c r="Y231"/>
  <c r="Z231"/>
  <c r="AA231"/>
  <c r="AB231"/>
  <c r="AC231"/>
  <c r="AD231"/>
  <c r="AE231"/>
  <c r="B232"/>
  <c r="Y232" i="8" s="1"/>
  <c r="C232" i="4"/>
  <c r="D232"/>
  <c r="F232"/>
  <c r="A232" s="1"/>
  <c r="H232"/>
  <c r="I232"/>
  <c r="J232"/>
  <c r="K232"/>
  <c r="L232"/>
  <c r="N232"/>
  <c r="O232"/>
  <c r="P232"/>
  <c r="Q232"/>
  <c r="R232"/>
  <c r="S232"/>
  <c r="T232"/>
  <c r="U232"/>
  <c r="V232"/>
  <c r="W232"/>
  <c r="AA232" i="8" s="1"/>
  <c r="X232" i="4"/>
  <c r="Y232"/>
  <c r="Z232"/>
  <c r="AA232"/>
  <c r="AB232"/>
  <c r="AC232"/>
  <c r="AD232"/>
  <c r="AE232"/>
  <c r="B233"/>
  <c r="Y233" i="8" s="1"/>
  <c r="C233" i="4"/>
  <c r="D233"/>
  <c r="F233"/>
  <c r="A233" s="1"/>
  <c r="H233"/>
  <c r="I233"/>
  <c r="J233"/>
  <c r="K233"/>
  <c r="L233"/>
  <c r="N233"/>
  <c r="O233"/>
  <c r="P233"/>
  <c r="Q233"/>
  <c r="R233"/>
  <c r="S233"/>
  <c r="T233"/>
  <c r="U233"/>
  <c r="V233"/>
  <c r="W233"/>
  <c r="AA233" i="8" s="1"/>
  <c r="X233" i="4"/>
  <c r="Y233"/>
  <c r="Z233"/>
  <c r="AA233"/>
  <c r="AB233"/>
  <c r="AC233"/>
  <c r="AD233"/>
  <c r="AE233"/>
  <c r="B234"/>
  <c r="Y234" i="8" s="1"/>
  <c r="C234" i="4"/>
  <c r="D234"/>
  <c r="F234"/>
  <c r="A234" s="1"/>
  <c r="H234"/>
  <c r="I234"/>
  <c r="J234"/>
  <c r="K234"/>
  <c r="L234"/>
  <c r="N234"/>
  <c r="O234"/>
  <c r="P234"/>
  <c r="Q234"/>
  <c r="R234"/>
  <c r="S234"/>
  <c r="T234"/>
  <c r="U234"/>
  <c r="V234"/>
  <c r="W234"/>
  <c r="AA234" i="8" s="1"/>
  <c r="X234" i="4"/>
  <c r="Y234"/>
  <c r="Z234"/>
  <c r="AA234"/>
  <c r="AB234"/>
  <c r="AC234"/>
  <c r="AD234"/>
  <c r="AE234"/>
  <c r="B235"/>
  <c r="Y235" i="8" s="1"/>
  <c r="C235" i="4"/>
  <c r="D235"/>
  <c r="F235"/>
  <c r="A235" s="1"/>
  <c r="H235"/>
  <c r="I235"/>
  <c r="J235"/>
  <c r="K235"/>
  <c r="L235"/>
  <c r="N235"/>
  <c r="O235"/>
  <c r="P235"/>
  <c r="Q235"/>
  <c r="R235"/>
  <c r="S235"/>
  <c r="T235"/>
  <c r="U235"/>
  <c r="V235"/>
  <c r="W235"/>
  <c r="AA235" i="8" s="1"/>
  <c r="X235" i="4"/>
  <c r="Y235"/>
  <c r="Z235"/>
  <c r="AA235"/>
  <c r="AB235"/>
  <c r="AC235"/>
  <c r="AD235"/>
  <c r="AE235"/>
  <c r="B236"/>
  <c r="Y236" i="8" s="1"/>
  <c r="C236" i="4"/>
  <c r="D236"/>
  <c r="F236"/>
  <c r="A236" s="1"/>
  <c r="H236"/>
  <c r="I236"/>
  <c r="J236"/>
  <c r="K236"/>
  <c r="L236"/>
  <c r="N236"/>
  <c r="O236"/>
  <c r="P236"/>
  <c r="Q236"/>
  <c r="R236"/>
  <c r="S236"/>
  <c r="T236"/>
  <c r="U236"/>
  <c r="V236"/>
  <c r="W236"/>
  <c r="AA236" i="8" s="1"/>
  <c r="X236" i="4"/>
  <c r="Y236"/>
  <c r="Z236"/>
  <c r="AA236"/>
  <c r="AB236"/>
  <c r="AC236"/>
  <c r="AD236"/>
  <c r="AE236"/>
  <c r="B237"/>
  <c r="Y237" i="8" s="1"/>
  <c r="C237" i="4"/>
  <c r="D237"/>
  <c r="F237"/>
  <c r="A237" s="1"/>
  <c r="H237"/>
  <c r="I237"/>
  <c r="J237"/>
  <c r="K237"/>
  <c r="L237"/>
  <c r="N237"/>
  <c r="O237"/>
  <c r="P237"/>
  <c r="Q237"/>
  <c r="R237"/>
  <c r="S237"/>
  <c r="T237"/>
  <c r="U237"/>
  <c r="V237"/>
  <c r="W237"/>
  <c r="AA237" i="8" s="1"/>
  <c r="X237" i="4"/>
  <c r="Y237"/>
  <c r="Z237"/>
  <c r="AA237"/>
  <c r="AB237"/>
  <c r="AC237"/>
  <c r="AD237"/>
  <c r="AE237"/>
  <c r="B238"/>
  <c r="Y238" i="8" s="1"/>
  <c r="C238" i="4"/>
  <c r="D238"/>
  <c r="F238"/>
  <c r="A238" s="1"/>
  <c r="H238"/>
  <c r="I238"/>
  <c r="J238"/>
  <c r="K238"/>
  <c r="L238"/>
  <c r="N238"/>
  <c r="O238"/>
  <c r="P238"/>
  <c r="Q238"/>
  <c r="R238"/>
  <c r="S238"/>
  <c r="T238"/>
  <c r="U238"/>
  <c r="V238"/>
  <c r="W238"/>
  <c r="AA238" i="8" s="1"/>
  <c r="X238" i="4"/>
  <c r="Y238"/>
  <c r="Z238"/>
  <c r="AA238"/>
  <c r="AB238"/>
  <c r="AC238"/>
  <c r="AD238"/>
  <c r="AE238"/>
  <c r="B239"/>
  <c r="Y239" i="8" s="1"/>
  <c r="C239" i="4"/>
  <c r="D239"/>
  <c r="F239"/>
  <c r="A239" s="1"/>
  <c r="H239"/>
  <c r="I239"/>
  <c r="J239"/>
  <c r="K239"/>
  <c r="L239"/>
  <c r="N239"/>
  <c r="O239"/>
  <c r="P239"/>
  <c r="Q239"/>
  <c r="R239"/>
  <c r="S239"/>
  <c r="T239"/>
  <c r="U239"/>
  <c r="V239"/>
  <c r="W239"/>
  <c r="AA239" i="8" s="1"/>
  <c r="X239" i="4"/>
  <c r="Y239"/>
  <c r="Z239"/>
  <c r="AA239"/>
  <c r="AB239"/>
  <c r="AC239"/>
  <c r="AD239"/>
  <c r="AE239"/>
  <c r="B240"/>
  <c r="Y240" i="8" s="1"/>
  <c r="C240" i="4"/>
  <c r="D240"/>
  <c r="F240"/>
  <c r="A240" s="1"/>
  <c r="H240"/>
  <c r="I240"/>
  <c r="J240"/>
  <c r="K240"/>
  <c r="L240"/>
  <c r="N240"/>
  <c r="O240"/>
  <c r="P240"/>
  <c r="Q240"/>
  <c r="R240"/>
  <c r="S240"/>
  <c r="T240"/>
  <c r="U240"/>
  <c r="V240"/>
  <c r="W240"/>
  <c r="AA240" i="8" s="1"/>
  <c r="X240" i="4"/>
  <c r="Y240"/>
  <c r="Z240"/>
  <c r="AA240"/>
  <c r="AB240"/>
  <c r="AC240"/>
  <c r="AD240"/>
  <c r="AE240"/>
  <c r="B241"/>
  <c r="Y241" i="8" s="1"/>
  <c r="C241" i="4"/>
  <c r="D241"/>
  <c r="F241"/>
  <c r="A241" s="1"/>
  <c r="H241"/>
  <c r="I241"/>
  <c r="J241"/>
  <c r="K241"/>
  <c r="L241"/>
  <c r="N241"/>
  <c r="O241"/>
  <c r="P241"/>
  <c r="Q241"/>
  <c r="R241"/>
  <c r="S241"/>
  <c r="T241"/>
  <c r="U241"/>
  <c r="V241"/>
  <c r="W241"/>
  <c r="AA241" i="8" s="1"/>
  <c r="X241" i="4"/>
  <c r="Y241"/>
  <c r="Z241"/>
  <c r="AA241"/>
  <c r="AB241"/>
  <c r="AC241"/>
  <c r="AD241"/>
  <c r="AE241"/>
  <c r="B242"/>
  <c r="Y242" i="8" s="1"/>
  <c r="C242" i="4"/>
  <c r="D242"/>
  <c r="F242"/>
  <c r="A242" s="1"/>
  <c r="H242"/>
  <c r="I242"/>
  <c r="J242"/>
  <c r="K242"/>
  <c r="L242"/>
  <c r="N242"/>
  <c r="O242"/>
  <c r="P242"/>
  <c r="Q242"/>
  <c r="R242"/>
  <c r="S242"/>
  <c r="T242"/>
  <c r="U242"/>
  <c r="V242"/>
  <c r="W242"/>
  <c r="AA242" i="8" s="1"/>
  <c r="X242" i="4"/>
  <c r="Y242"/>
  <c r="Z242"/>
  <c r="AA242"/>
  <c r="AB242"/>
  <c r="AC242"/>
  <c r="AD242"/>
  <c r="AE242"/>
  <c r="B243"/>
  <c r="Y243" i="8" s="1"/>
  <c r="C243" i="4"/>
  <c r="D243"/>
  <c r="F243"/>
  <c r="A243" s="1"/>
  <c r="H243"/>
  <c r="I243"/>
  <c r="J243"/>
  <c r="K243"/>
  <c r="L243"/>
  <c r="N243"/>
  <c r="O243"/>
  <c r="P243"/>
  <c r="Q243"/>
  <c r="R243"/>
  <c r="S243"/>
  <c r="T243"/>
  <c r="U243"/>
  <c r="V243"/>
  <c r="W243"/>
  <c r="AA243" i="8" s="1"/>
  <c r="X243" i="4"/>
  <c r="Y243"/>
  <c r="Z243"/>
  <c r="AA243"/>
  <c r="AB243"/>
  <c r="AC243"/>
  <c r="AD243"/>
  <c r="AE243"/>
  <c r="B244"/>
  <c r="Y244" i="8" s="1"/>
  <c r="C244" i="4"/>
  <c r="D244"/>
  <c r="F244"/>
  <c r="A244" s="1"/>
  <c r="H244"/>
  <c r="I244"/>
  <c r="J244"/>
  <c r="K244"/>
  <c r="L244"/>
  <c r="N244"/>
  <c r="O244"/>
  <c r="P244"/>
  <c r="Q244"/>
  <c r="R244"/>
  <c r="S244"/>
  <c r="T244"/>
  <c r="U244"/>
  <c r="V244"/>
  <c r="W244"/>
  <c r="AA244" i="8" s="1"/>
  <c r="X244" i="4"/>
  <c r="Y244"/>
  <c r="Z244"/>
  <c r="AA244"/>
  <c r="AB244"/>
  <c r="AC244"/>
  <c r="AD244"/>
  <c r="AE244"/>
  <c r="B245"/>
  <c r="Y245" i="8" s="1"/>
  <c r="C245" i="4"/>
  <c r="D245"/>
  <c r="F245"/>
  <c r="A245" s="1"/>
  <c r="H245"/>
  <c r="I245"/>
  <c r="J245"/>
  <c r="K245"/>
  <c r="L245"/>
  <c r="N245"/>
  <c r="O245"/>
  <c r="P245"/>
  <c r="Q245"/>
  <c r="R245"/>
  <c r="S245"/>
  <c r="T245"/>
  <c r="U245"/>
  <c r="V245"/>
  <c r="W245"/>
  <c r="AA245" i="8" s="1"/>
  <c r="X245" i="4"/>
  <c r="Y245"/>
  <c r="Z245"/>
  <c r="AA245"/>
  <c r="AB245"/>
  <c r="AC245"/>
  <c r="AD245"/>
  <c r="AE245"/>
  <c r="B246"/>
  <c r="Y246" i="8" s="1"/>
  <c r="C246" i="4"/>
  <c r="D246"/>
  <c r="F246"/>
  <c r="A246" s="1"/>
  <c r="H246"/>
  <c r="I246"/>
  <c r="J246"/>
  <c r="K246"/>
  <c r="L246"/>
  <c r="N246"/>
  <c r="O246"/>
  <c r="P246"/>
  <c r="Q246"/>
  <c r="R246"/>
  <c r="S246"/>
  <c r="T246"/>
  <c r="U246"/>
  <c r="V246"/>
  <c r="W246"/>
  <c r="AA246" i="8" s="1"/>
  <c r="X246" i="4"/>
  <c r="Y246"/>
  <c r="Z246"/>
  <c r="AA246"/>
  <c r="AB246"/>
  <c r="AC246"/>
  <c r="AD246"/>
  <c r="AE246"/>
  <c r="B247"/>
  <c r="Y247" i="8" s="1"/>
  <c r="C247" i="4"/>
  <c r="D247"/>
  <c r="F247"/>
  <c r="A247" s="1"/>
  <c r="H247"/>
  <c r="I247"/>
  <c r="J247"/>
  <c r="K247"/>
  <c r="L247"/>
  <c r="N247"/>
  <c r="O247"/>
  <c r="P247"/>
  <c r="Q247"/>
  <c r="R247"/>
  <c r="S247"/>
  <c r="T247"/>
  <c r="U247"/>
  <c r="V247"/>
  <c r="W247"/>
  <c r="AA247" i="8" s="1"/>
  <c r="X247" i="4"/>
  <c r="Y247"/>
  <c r="Z247"/>
  <c r="AA247"/>
  <c r="AB247"/>
  <c r="AC247"/>
  <c r="AD247"/>
  <c r="AE247"/>
  <c r="B248"/>
  <c r="Y248" i="8" s="1"/>
  <c r="C248" i="4"/>
  <c r="D248"/>
  <c r="F248"/>
  <c r="A248" s="1"/>
  <c r="H248"/>
  <c r="I248"/>
  <c r="J248"/>
  <c r="K248"/>
  <c r="L248"/>
  <c r="N248"/>
  <c r="O248"/>
  <c r="P248"/>
  <c r="Q248"/>
  <c r="R248"/>
  <c r="S248"/>
  <c r="T248"/>
  <c r="U248"/>
  <c r="V248"/>
  <c r="W248"/>
  <c r="AA248" i="8" s="1"/>
  <c r="X248" i="4"/>
  <c r="Y248"/>
  <c r="Z248"/>
  <c r="AA248"/>
  <c r="AB248"/>
  <c r="AC248"/>
  <c r="AD248"/>
  <c r="AE248"/>
  <c r="B249"/>
  <c r="Y249" i="8" s="1"/>
  <c r="C249" i="4"/>
  <c r="D249"/>
  <c r="F249"/>
  <c r="A249" s="1"/>
  <c r="H249"/>
  <c r="I249"/>
  <c r="J249"/>
  <c r="K249"/>
  <c r="L249"/>
  <c r="N249"/>
  <c r="O249"/>
  <c r="P249"/>
  <c r="Q249"/>
  <c r="R249"/>
  <c r="S249"/>
  <c r="T249"/>
  <c r="U249"/>
  <c r="V249"/>
  <c r="W249"/>
  <c r="AA249" i="8" s="1"/>
  <c r="X249" i="4"/>
  <c r="Y249"/>
  <c r="Z249"/>
  <c r="AA249"/>
  <c r="AB249"/>
  <c r="AC249"/>
  <c r="AD249"/>
  <c r="AE249"/>
  <c r="B250"/>
  <c r="Y250" i="8" s="1"/>
  <c r="C250" i="4"/>
  <c r="D250"/>
  <c r="F250"/>
  <c r="A250" s="1"/>
  <c r="H250"/>
  <c r="I250"/>
  <c r="J250"/>
  <c r="K250"/>
  <c r="L250"/>
  <c r="N250"/>
  <c r="O250"/>
  <c r="P250"/>
  <c r="Q250"/>
  <c r="R250"/>
  <c r="S250"/>
  <c r="T250"/>
  <c r="U250"/>
  <c r="V250"/>
  <c r="W250"/>
  <c r="AA250" i="8" s="1"/>
  <c r="X250" i="4"/>
  <c r="Y250"/>
  <c r="Z250"/>
  <c r="AA250"/>
  <c r="AB250"/>
  <c r="AC250"/>
  <c r="AD250"/>
  <c r="AE250"/>
  <c r="B251"/>
  <c r="Y251" i="8" s="1"/>
  <c r="C251" i="4"/>
  <c r="D251"/>
  <c r="F251"/>
  <c r="A251" s="1"/>
  <c r="H251"/>
  <c r="I251"/>
  <c r="J251"/>
  <c r="K251"/>
  <c r="L251"/>
  <c r="N251"/>
  <c r="O251"/>
  <c r="P251"/>
  <c r="Q251"/>
  <c r="R251"/>
  <c r="S251"/>
  <c r="T251"/>
  <c r="U251"/>
  <c r="V251"/>
  <c r="W251"/>
  <c r="AA251" i="8" s="1"/>
  <c r="X251" i="4"/>
  <c r="Y251"/>
  <c r="Z251"/>
  <c r="AA251"/>
  <c r="AB251"/>
  <c r="AC251"/>
  <c r="AD251"/>
  <c r="AE251"/>
  <c r="B252"/>
  <c r="Y252" i="8" s="1"/>
  <c r="C252" i="4"/>
  <c r="D252"/>
  <c r="F252"/>
  <c r="A252" s="1"/>
  <c r="H252"/>
  <c r="I252"/>
  <c r="J252"/>
  <c r="K252"/>
  <c r="L252"/>
  <c r="N252"/>
  <c r="O252"/>
  <c r="P252"/>
  <c r="Q252"/>
  <c r="R252"/>
  <c r="S252"/>
  <c r="T252"/>
  <c r="U252"/>
  <c r="V252"/>
  <c r="W252"/>
  <c r="AA252" i="8" s="1"/>
  <c r="X252" i="4"/>
  <c r="Y252"/>
  <c r="Z252"/>
  <c r="AA252"/>
  <c r="AB252"/>
  <c r="AC252"/>
  <c r="AD252"/>
  <c r="AE252"/>
  <c r="B253"/>
  <c r="Y253" i="8" s="1"/>
  <c r="C253" i="4"/>
  <c r="D253"/>
  <c r="F253"/>
  <c r="A253" s="1"/>
  <c r="H253"/>
  <c r="I253"/>
  <c r="J253"/>
  <c r="K253"/>
  <c r="L253"/>
  <c r="N253"/>
  <c r="O253"/>
  <c r="P253"/>
  <c r="Q253"/>
  <c r="R253"/>
  <c r="S253"/>
  <c r="T253"/>
  <c r="U253"/>
  <c r="V253"/>
  <c r="W253"/>
  <c r="AA253" i="8" s="1"/>
  <c r="X253" i="4"/>
  <c r="Y253"/>
  <c r="Z253"/>
  <c r="AA253"/>
  <c r="AB253"/>
  <c r="AC253"/>
  <c r="AD253"/>
  <c r="AE253"/>
  <c r="B254"/>
  <c r="Y254" i="8" s="1"/>
  <c r="C254" i="4"/>
  <c r="D254"/>
  <c r="F254"/>
  <c r="A254" s="1"/>
  <c r="H254"/>
  <c r="I254"/>
  <c r="J254"/>
  <c r="K254"/>
  <c r="L254"/>
  <c r="N254"/>
  <c r="O254"/>
  <c r="P254"/>
  <c r="Q254"/>
  <c r="R254"/>
  <c r="S254"/>
  <c r="T254"/>
  <c r="U254"/>
  <c r="V254"/>
  <c r="W254"/>
  <c r="AA254" i="8" s="1"/>
  <c r="X254" i="4"/>
  <c r="Y254"/>
  <c r="Z254"/>
  <c r="AA254"/>
  <c r="AB254"/>
  <c r="AC254"/>
  <c r="AD254"/>
  <c r="AE254"/>
  <c r="B255"/>
  <c r="Y255" i="8" s="1"/>
  <c r="C255" i="4"/>
  <c r="D255"/>
  <c r="F255"/>
  <c r="A255" s="1"/>
  <c r="H255"/>
  <c r="I255"/>
  <c r="J255"/>
  <c r="K255"/>
  <c r="L255"/>
  <c r="N255"/>
  <c r="O255"/>
  <c r="P255"/>
  <c r="Q255"/>
  <c r="R255"/>
  <c r="S255"/>
  <c r="T255"/>
  <c r="U255"/>
  <c r="V255"/>
  <c r="W255"/>
  <c r="AA255" i="8" s="1"/>
  <c r="X255" i="4"/>
  <c r="Y255"/>
  <c r="Z255"/>
  <c r="AA255"/>
  <c r="AB255"/>
  <c r="AC255"/>
  <c r="AD255"/>
  <c r="AE255"/>
  <c r="B256"/>
  <c r="Y256" i="8" s="1"/>
  <c r="C256" i="4"/>
  <c r="D256"/>
  <c r="F256"/>
  <c r="A256" s="1"/>
  <c r="H256"/>
  <c r="I256"/>
  <c r="J256"/>
  <c r="K256"/>
  <c r="L256"/>
  <c r="N256"/>
  <c r="O256"/>
  <c r="P256"/>
  <c r="Q256"/>
  <c r="R256"/>
  <c r="S256"/>
  <c r="T256"/>
  <c r="U256"/>
  <c r="V256"/>
  <c r="W256"/>
  <c r="AA256" i="8" s="1"/>
  <c r="X256" i="4"/>
  <c r="Y256"/>
  <c r="Z256"/>
  <c r="AA256"/>
  <c r="AB256"/>
  <c r="AC256"/>
  <c r="AD256"/>
  <c r="AE256"/>
  <c r="B257"/>
  <c r="Y257" i="8" s="1"/>
  <c r="C257" i="4"/>
  <c r="D257"/>
  <c r="F257"/>
  <c r="A257" s="1"/>
  <c r="H257"/>
  <c r="I257"/>
  <c r="J257"/>
  <c r="K257"/>
  <c r="L257"/>
  <c r="N257"/>
  <c r="O257"/>
  <c r="P257"/>
  <c r="Q257"/>
  <c r="R257"/>
  <c r="S257"/>
  <c r="T257"/>
  <c r="U257"/>
  <c r="V257"/>
  <c r="W257"/>
  <c r="AA257" i="8" s="1"/>
  <c r="X257" i="4"/>
  <c r="Y257"/>
  <c r="Z257"/>
  <c r="AA257"/>
  <c r="AB257"/>
  <c r="AC257"/>
  <c r="AD257"/>
  <c r="AE257"/>
  <c r="B258"/>
  <c r="Y258" i="8" s="1"/>
  <c r="C258" i="4"/>
  <c r="D258"/>
  <c r="F258"/>
  <c r="A258" s="1"/>
  <c r="H258"/>
  <c r="I258"/>
  <c r="J258"/>
  <c r="K258"/>
  <c r="L258"/>
  <c r="N258"/>
  <c r="O258"/>
  <c r="P258"/>
  <c r="Q258"/>
  <c r="R258"/>
  <c r="S258"/>
  <c r="T258"/>
  <c r="U258"/>
  <c r="V258"/>
  <c r="W258"/>
  <c r="AA258" i="8" s="1"/>
  <c r="X258" i="4"/>
  <c r="Y258"/>
  <c r="Z258"/>
  <c r="AA258"/>
  <c r="AB258"/>
  <c r="AC258"/>
  <c r="AD258"/>
  <c r="AE258"/>
  <c r="B259"/>
  <c r="Y259" i="8" s="1"/>
  <c r="C259" i="4"/>
  <c r="D259"/>
  <c r="F259"/>
  <c r="A259" s="1"/>
  <c r="H259"/>
  <c r="I259"/>
  <c r="J259"/>
  <c r="K259"/>
  <c r="L259"/>
  <c r="N259"/>
  <c r="O259"/>
  <c r="P259"/>
  <c r="Q259"/>
  <c r="R259"/>
  <c r="S259"/>
  <c r="T259"/>
  <c r="U259"/>
  <c r="V259"/>
  <c r="W259"/>
  <c r="AA259" i="8" s="1"/>
  <c r="X259" i="4"/>
  <c r="Y259"/>
  <c r="Z259"/>
  <c r="AA259"/>
  <c r="AB259"/>
  <c r="AC259"/>
  <c r="AD259"/>
  <c r="AE259"/>
  <c r="B260"/>
  <c r="Y260" i="8" s="1"/>
  <c r="C260" i="4"/>
  <c r="D260"/>
  <c r="F260"/>
  <c r="A260" s="1"/>
  <c r="H260"/>
  <c r="I260"/>
  <c r="J260"/>
  <c r="K260"/>
  <c r="L260"/>
  <c r="N260"/>
  <c r="O260"/>
  <c r="P260"/>
  <c r="Q260"/>
  <c r="R260"/>
  <c r="S260"/>
  <c r="T260"/>
  <c r="U260"/>
  <c r="V260"/>
  <c r="W260"/>
  <c r="AA260" i="8" s="1"/>
  <c r="X260" i="4"/>
  <c r="Y260"/>
  <c r="Z260"/>
  <c r="AA260"/>
  <c r="AB260"/>
  <c r="AC260"/>
  <c r="AD260"/>
  <c r="AE260"/>
  <c r="B261"/>
  <c r="Y261" i="8" s="1"/>
  <c r="C261" i="4"/>
  <c r="D261"/>
  <c r="F261"/>
  <c r="A261" s="1"/>
  <c r="H261"/>
  <c r="I261"/>
  <c r="J261"/>
  <c r="K261"/>
  <c r="L261"/>
  <c r="N261"/>
  <c r="O261"/>
  <c r="P261"/>
  <c r="Q261"/>
  <c r="R261"/>
  <c r="S261"/>
  <c r="T261"/>
  <c r="U261"/>
  <c r="V261"/>
  <c r="W261"/>
  <c r="AA261" i="8" s="1"/>
  <c r="X261" i="4"/>
  <c r="Y261"/>
  <c r="Z261"/>
  <c r="AA261"/>
  <c r="AB261"/>
  <c r="AC261"/>
  <c r="AD261"/>
  <c r="AE261"/>
  <c r="B262"/>
  <c r="Y262" i="8" s="1"/>
  <c r="C262" i="4"/>
  <c r="D262"/>
  <c r="F262"/>
  <c r="A262" s="1"/>
  <c r="H262"/>
  <c r="I262"/>
  <c r="J262"/>
  <c r="K262"/>
  <c r="L262"/>
  <c r="N262"/>
  <c r="O262"/>
  <c r="P262"/>
  <c r="Q262"/>
  <c r="R262"/>
  <c r="S262"/>
  <c r="T262"/>
  <c r="U262"/>
  <c r="V262"/>
  <c r="W262"/>
  <c r="AA262" i="8" s="1"/>
  <c r="X262" i="4"/>
  <c r="Y262"/>
  <c r="Z262"/>
  <c r="AA262"/>
  <c r="AB262"/>
  <c r="AC262"/>
  <c r="AD262"/>
  <c r="AE262"/>
  <c r="B263"/>
  <c r="Y263" i="8" s="1"/>
  <c r="C263" i="4"/>
  <c r="D263"/>
  <c r="F263"/>
  <c r="A263" s="1"/>
  <c r="H263"/>
  <c r="I263"/>
  <c r="J263"/>
  <c r="K263"/>
  <c r="L263"/>
  <c r="N263"/>
  <c r="O263"/>
  <c r="P263"/>
  <c r="Q263"/>
  <c r="R263"/>
  <c r="S263"/>
  <c r="T263"/>
  <c r="U263"/>
  <c r="V263"/>
  <c r="W263"/>
  <c r="AA263" i="8" s="1"/>
  <c r="X263" i="4"/>
  <c r="Y263"/>
  <c r="Z263"/>
  <c r="AA263"/>
  <c r="AB263"/>
  <c r="AC263"/>
  <c r="AD263"/>
  <c r="AE263"/>
  <c r="B264"/>
  <c r="Y264" i="8" s="1"/>
  <c r="C264" i="4"/>
  <c r="D264"/>
  <c r="F264"/>
  <c r="A264" s="1"/>
  <c r="H264"/>
  <c r="I264"/>
  <c r="J264"/>
  <c r="K264"/>
  <c r="L264"/>
  <c r="N264"/>
  <c r="O264"/>
  <c r="P264"/>
  <c r="Q264"/>
  <c r="R264"/>
  <c r="S264"/>
  <c r="T264"/>
  <c r="U264"/>
  <c r="V264"/>
  <c r="W264"/>
  <c r="AA264" i="8" s="1"/>
  <c r="X264" i="4"/>
  <c r="Y264"/>
  <c r="Z264"/>
  <c r="AA264"/>
  <c r="AB264"/>
  <c r="AC264"/>
  <c r="AD264"/>
  <c r="AE264"/>
  <c r="B265"/>
  <c r="Y265" i="8" s="1"/>
  <c r="C265" i="4"/>
  <c r="D265"/>
  <c r="F265"/>
  <c r="A265" s="1"/>
  <c r="H265"/>
  <c r="I265"/>
  <c r="J265"/>
  <c r="K265"/>
  <c r="L265"/>
  <c r="N265"/>
  <c r="O265"/>
  <c r="P265"/>
  <c r="Q265"/>
  <c r="R265"/>
  <c r="S265"/>
  <c r="T265"/>
  <c r="U265"/>
  <c r="V265"/>
  <c r="W265"/>
  <c r="AA265" i="8" s="1"/>
  <c r="X265" i="4"/>
  <c r="Y265"/>
  <c r="Z265"/>
  <c r="AA265"/>
  <c r="AB265"/>
  <c r="AC265"/>
  <c r="AD265"/>
  <c r="AE265"/>
  <c r="B266"/>
  <c r="Y266" i="8" s="1"/>
  <c r="C266" i="4"/>
  <c r="D266"/>
  <c r="F266"/>
  <c r="A266" s="1"/>
  <c r="H266"/>
  <c r="I266"/>
  <c r="J266"/>
  <c r="K266"/>
  <c r="L266"/>
  <c r="N266"/>
  <c r="O266"/>
  <c r="P266"/>
  <c r="Q266"/>
  <c r="R266"/>
  <c r="S266"/>
  <c r="T266"/>
  <c r="U266"/>
  <c r="V266"/>
  <c r="W266"/>
  <c r="AA266" i="8" s="1"/>
  <c r="X266" i="4"/>
  <c r="Y266"/>
  <c r="Z266"/>
  <c r="AA266"/>
  <c r="AB266"/>
  <c r="AC266"/>
  <c r="AD266"/>
  <c r="AE266"/>
  <c r="B267"/>
  <c r="Y267" i="8" s="1"/>
  <c r="C267" i="4"/>
  <c r="D267"/>
  <c r="F267"/>
  <c r="A267" s="1"/>
  <c r="H267"/>
  <c r="I267"/>
  <c r="J267"/>
  <c r="K267"/>
  <c r="L267"/>
  <c r="N267"/>
  <c r="O267"/>
  <c r="P267"/>
  <c r="Q267"/>
  <c r="R267"/>
  <c r="S267"/>
  <c r="T267"/>
  <c r="U267"/>
  <c r="V267"/>
  <c r="W267"/>
  <c r="AA267" i="8" s="1"/>
  <c r="X267" i="4"/>
  <c r="Y267"/>
  <c r="Z267"/>
  <c r="AA267"/>
  <c r="AB267"/>
  <c r="AC267"/>
  <c r="AD267"/>
  <c r="AE267"/>
  <c r="B268"/>
  <c r="Y268" i="8" s="1"/>
  <c r="C268" i="4"/>
  <c r="D268"/>
  <c r="F268"/>
  <c r="A268" s="1"/>
  <c r="H268"/>
  <c r="I268"/>
  <c r="J268"/>
  <c r="K268"/>
  <c r="L268"/>
  <c r="N268"/>
  <c r="O268"/>
  <c r="P268"/>
  <c r="Q268"/>
  <c r="R268"/>
  <c r="S268"/>
  <c r="T268"/>
  <c r="U268"/>
  <c r="V268"/>
  <c r="W268"/>
  <c r="AA268" i="8" s="1"/>
  <c r="X268" i="4"/>
  <c r="Y268"/>
  <c r="Z268"/>
  <c r="AA268"/>
  <c r="AB268"/>
  <c r="AC268"/>
  <c r="AD268"/>
  <c r="AE268"/>
  <c r="B269"/>
  <c r="Y269" i="8" s="1"/>
  <c r="C269" i="4"/>
  <c r="D269"/>
  <c r="F269"/>
  <c r="A269" s="1"/>
  <c r="H269"/>
  <c r="I269"/>
  <c r="J269"/>
  <c r="K269"/>
  <c r="L269"/>
  <c r="N269"/>
  <c r="O269"/>
  <c r="P269"/>
  <c r="Q269"/>
  <c r="R269"/>
  <c r="S269"/>
  <c r="T269"/>
  <c r="U269"/>
  <c r="V269"/>
  <c r="W269"/>
  <c r="AA269" i="8" s="1"/>
  <c r="X269" i="4"/>
  <c r="Y269"/>
  <c r="Z269"/>
  <c r="AA269"/>
  <c r="AB269"/>
  <c r="AC269"/>
  <c r="AD269"/>
  <c r="AE269"/>
  <c r="B270"/>
  <c r="Y270" i="8" s="1"/>
  <c r="C270" i="4"/>
  <c r="D270"/>
  <c r="F270"/>
  <c r="A270" s="1"/>
  <c r="H270"/>
  <c r="I270"/>
  <c r="J270"/>
  <c r="K270"/>
  <c r="L270"/>
  <c r="N270"/>
  <c r="O270"/>
  <c r="P270"/>
  <c r="Q270"/>
  <c r="R270"/>
  <c r="S270"/>
  <c r="T270"/>
  <c r="U270"/>
  <c r="V270"/>
  <c r="W270"/>
  <c r="AA270" i="8" s="1"/>
  <c r="X270" i="4"/>
  <c r="Y270"/>
  <c r="Z270"/>
  <c r="AA270"/>
  <c r="AB270"/>
  <c r="AC270"/>
  <c r="AD270"/>
  <c r="AE270"/>
  <c r="B271"/>
  <c r="Y271" i="8" s="1"/>
  <c r="C271" i="4"/>
  <c r="D271"/>
  <c r="F271"/>
  <c r="A271" s="1"/>
  <c r="H271"/>
  <c r="I271"/>
  <c r="J271"/>
  <c r="K271"/>
  <c r="L271"/>
  <c r="N271"/>
  <c r="O271"/>
  <c r="P271"/>
  <c r="Q271"/>
  <c r="R271"/>
  <c r="S271"/>
  <c r="T271"/>
  <c r="U271"/>
  <c r="V271"/>
  <c r="W271"/>
  <c r="AA271" i="8" s="1"/>
  <c r="X271" i="4"/>
  <c r="Y271"/>
  <c r="Z271"/>
  <c r="AA271"/>
  <c r="AB271"/>
  <c r="AC271"/>
  <c r="AD271"/>
  <c r="AE271"/>
  <c r="B272"/>
  <c r="Y272" i="8" s="1"/>
  <c r="C272" i="4"/>
  <c r="D272"/>
  <c r="F272"/>
  <c r="A272" s="1"/>
  <c r="H272"/>
  <c r="I272"/>
  <c r="J272"/>
  <c r="K272"/>
  <c r="L272"/>
  <c r="N272"/>
  <c r="O272"/>
  <c r="P272"/>
  <c r="Q272"/>
  <c r="R272"/>
  <c r="S272"/>
  <c r="T272"/>
  <c r="U272"/>
  <c r="V272"/>
  <c r="W272"/>
  <c r="AA272" i="8" s="1"/>
  <c r="X272" i="4"/>
  <c r="Y272"/>
  <c r="Z272"/>
  <c r="AA272"/>
  <c r="AB272"/>
  <c r="AC272"/>
  <c r="AD272"/>
  <c r="AE272"/>
  <c r="B273"/>
  <c r="Y273" i="8" s="1"/>
  <c r="C273" i="4"/>
  <c r="D273"/>
  <c r="F273"/>
  <c r="A273" s="1"/>
  <c r="H273"/>
  <c r="I273"/>
  <c r="J273"/>
  <c r="K273"/>
  <c r="L273"/>
  <c r="N273"/>
  <c r="O273"/>
  <c r="P273"/>
  <c r="Q273"/>
  <c r="R273"/>
  <c r="S273"/>
  <c r="T273"/>
  <c r="U273"/>
  <c r="V273"/>
  <c r="W273"/>
  <c r="AA273" i="8" s="1"/>
  <c r="X273" i="4"/>
  <c r="Y273"/>
  <c r="Z273"/>
  <c r="AA273"/>
  <c r="AB273"/>
  <c r="AC273"/>
  <c r="AD273"/>
  <c r="AE273"/>
  <c r="B274"/>
  <c r="Y274" i="8" s="1"/>
  <c r="C274" i="4"/>
  <c r="D274"/>
  <c r="F274"/>
  <c r="A274" s="1"/>
  <c r="H274"/>
  <c r="I274"/>
  <c r="J274"/>
  <c r="K274"/>
  <c r="L274"/>
  <c r="N274"/>
  <c r="O274"/>
  <c r="P274"/>
  <c r="Q274"/>
  <c r="R274"/>
  <c r="S274"/>
  <c r="T274"/>
  <c r="U274"/>
  <c r="V274"/>
  <c r="W274"/>
  <c r="AA274" i="8" s="1"/>
  <c r="X274" i="4"/>
  <c r="Y274"/>
  <c r="Z274"/>
  <c r="AA274"/>
  <c r="AB274"/>
  <c r="AC274"/>
  <c r="AD274"/>
  <c r="AE274"/>
  <c r="B275"/>
  <c r="Y275" i="8" s="1"/>
  <c r="C275" i="4"/>
  <c r="D275"/>
  <c r="F275"/>
  <c r="A275" s="1"/>
  <c r="H275"/>
  <c r="I275"/>
  <c r="J275"/>
  <c r="K275"/>
  <c r="L275"/>
  <c r="N275"/>
  <c r="O275"/>
  <c r="P275"/>
  <c r="Q275"/>
  <c r="R275"/>
  <c r="S275"/>
  <c r="T275"/>
  <c r="U275"/>
  <c r="V275"/>
  <c r="W275"/>
  <c r="AA275" i="8" s="1"/>
  <c r="X275" i="4"/>
  <c r="Y275"/>
  <c r="Z275"/>
  <c r="AA275"/>
  <c r="AB275"/>
  <c r="AC275"/>
  <c r="AD275"/>
  <c r="AE275"/>
  <c r="B276"/>
  <c r="Y276" i="8" s="1"/>
  <c r="C276" i="4"/>
  <c r="D276"/>
  <c r="F276"/>
  <c r="A276" s="1"/>
  <c r="H276"/>
  <c r="I276"/>
  <c r="J276"/>
  <c r="K276"/>
  <c r="L276"/>
  <c r="N276"/>
  <c r="O276"/>
  <c r="P276"/>
  <c r="Q276"/>
  <c r="R276"/>
  <c r="S276"/>
  <c r="T276"/>
  <c r="U276"/>
  <c r="V276"/>
  <c r="W276"/>
  <c r="AA276" i="8" s="1"/>
  <c r="X276" i="4"/>
  <c r="Y276"/>
  <c r="Z276"/>
  <c r="AA276"/>
  <c r="AB276"/>
  <c r="AC276"/>
  <c r="AD276"/>
  <c r="AE276"/>
  <c r="B277"/>
  <c r="Y277" i="8" s="1"/>
  <c r="C277" i="4"/>
  <c r="D277"/>
  <c r="F277"/>
  <c r="A277" s="1"/>
  <c r="H277"/>
  <c r="I277"/>
  <c r="J277"/>
  <c r="K277"/>
  <c r="L277"/>
  <c r="N277"/>
  <c r="O277"/>
  <c r="P277"/>
  <c r="Q277"/>
  <c r="R277"/>
  <c r="S277"/>
  <c r="T277"/>
  <c r="U277"/>
  <c r="V277"/>
  <c r="W277"/>
  <c r="AA277" i="8" s="1"/>
  <c r="X277" i="4"/>
  <c r="Y277"/>
  <c r="Z277"/>
  <c r="AA277"/>
  <c r="AB277"/>
  <c r="AC277"/>
  <c r="AD277"/>
  <c r="AE277"/>
  <c r="B278"/>
  <c r="Y278" i="8" s="1"/>
  <c r="C278" i="4"/>
  <c r="D278"/>
  <c r="F278"/>
  <c r="A278" s="1"/>
  <c r="H278"/>
  <c r="I278"/>
  <c r="J278"/>
  <c r="K278"/>
  <c r="L278"/>
  <c r="N278"/>
  <c r="O278"/>
  <c r="P278"/>
  <c r="Q278"/>
  <c r="R278"/>
  <c r="S278"/>
  <c r="T278"/>
  <c r="U278"/>
  <c r="V278"/>
  <c r="W278"/>
  <c r="AA278" i="8" s="1"/>
  <c r="X278" i="4"/>
  <c r="Y278"/>
  <c r="Z278"/>
  <c r="AA278"/>
  <c r="AB278"/>
  <c r="AC278"/>
  <c r="AD278"/>
  <c r="AE278"/>
  <c r="B279"/>
  <c r="Y279" i="8" s="1"/>
  <c r="C279" i="4"/>
  <c r="D279"/>
  <c r="F279"/>
  <c r="A279" s="1"/>
  <c r="H279"/>
  <c r="I279"/>
  <c r="J279"/>
  <c r="K279"/>
  <c r="L279"/>
  <c r="N279"/>
  <c r="O279"/>
  <c r="P279"/>
  <c r="Q279"/>
  <c r="R279"/>
  <c r="S279"/>
  <c r="T279"/>
  <c r="U279"/>
  <c r="V279"/>
  <c r="W279"/>
  <c r="AA279" i="8" s="1"/>
  <c r="X279" i="4"/>
  <c r="Y279"/>
  <c r="Z279"/>
  <c r="AA279"/>
  <c r="AB279"/>
  <c r="AC279"/>
  <c r="AD279"/>
  <c r="AE279"/>
  <c r="B280"/>
  <c r="Y280" i="8" s="1"/>
  <c r="C280" i="4"/>
  <c r="D280"/>
  <c r="F280"/>
  <c r="A280" s="1"/>
  <c r="H280"/>
  <c r="I280"/>
  <c r="J280"/>
  <c r="K280"/>
  <c r="L280"/>
  <c r="N280"/>
  <c r="O280"/>
  <c r="P280"/>
  <c r="Q280"/>
  <c r="R280"/>
  <c r="S280"/>
  <c r="T280"/>
  <c r="U280"/>
  <c r="V280"/>
  <c r="W280"/>
  <c r="AA280" i="8" s="1"/>
  <c r="X280" i="4"/>
  <c r="Y280"/>
  <c r="Z280"/>
  <c r="AA280"/>
  <c r="AB280"/>
  <c r="AC280"/>
  <c r="AD280"/>
  <c r="AE280"/>
  <c r="B281"/>
  <c r="Y281" i="8" s="1"/>
  <c r="C281" i="4"/>
  <c r="D281"/>
  <c r="F281"/>
  <c r="A281" s="1"/>
  <c r="H281"/>
  <c r="I281"/>
  <c r="J281"/>
  <c r="K281"/>
  <c r="L281"/>
  <c r="N281"/>
  <c r="O281"/>
  <c r="P281"/>
  <c r="Q281"/>
  <c r="R281"/>
  <c r="S281"/>
  <c r="T281"/>
  <c r="U281"/>
  <c r="V281"/>
  <c r="W281"/>
  <c r="AA281" i="8" s="1"/>
  <c r="X281" i="4"/>
  <c r="Y281"/>
  <c r="Z281"/>
  <c r="AA281"/>
  <c r="AB281"/>
  <c r="AC281"/>
  <c r="AD281"/>
  <c r="AE281"/>
  <c r="B282"/>
  <c r="Y282" i="8" s="1"/>
  <c r="C282" i="4"/>
  <c r="D282"/>
  <c r="F282"/>
  <c r="A282" s="1"/>
  <c r="H282"/>
  <c r="I282"/>
  <c r="J282"/>
  <c r="K282"/>
  <c r="L282"/>
  <c r="N282"/>
  <c r="O282"/>
  <c r="P282"/>
  <c r="Q282"/>
  <c r="R282"/>
  <c r="S282"/>
  <c r="T282"/>
  <c r="U282"/>
  <c r="V282"/>
  <c r="W282"/>
  <c r="AA282" i="8" s="1"/>
  <c r="X282" i="4"/>
  <c r="Y282"/>
  <c r="Z282"/>
  <c r="AA282"/>
  <c r="AB282"/>
  <c r="AC282"/>
  <c r="AD282"/>
  <c r="AE282"/>
  <c r="B283"/>
  <c r="Y283" i="8" s="1"/>
  <c r="C283" i="4"/>
  <c r="D283"/>
  <c r="F283"/>
  <c r="A283" s="1"/>
  <c r="H283"/>
  <c r="I283"/>
  <c r="J283"/>
  <c r="K283"/>
  <c r="L283"/>
  <c r="N283"/>
  <c r="O283"/>
  <c r="P283"/>
  <c r="Q283"/>
  <c r="R283"/>
  <c r="S283"/>
  <c r="T283"/>
  <c r="U283"/>
  <c r="V283"/>
  <c r="W283"/>
  <c r="AA283" i="8" s="1"/>
  <c r="X283" i="4"/>
  <c r="Y283"/>
  <c r="Z283"/>
  <c r="AA283"/>
  <c r="AB283"/>
  <c r="AC283"/>
  <c r="AD283"/>
  <c r="AE283"/>
  <c r="B284"/>
  <c r="Y284" i="8" s="1"/>
  <c r="C284" i="4"/>
  <c r="D284"/>
  <c r="F284"/>
  <c r="A284" s="1"/>
  <c r="H284"/>
  <c r="I284"/>
  <c r="J284"/>
  <c r="K284"/>
  <c r="L284"/>
  <c r="N284"/>
  <c r="O284"/>
  <c r="P284"/>
  <c r="Q284"/>
  <c r="R284"/>
  <c r="S284"/>
  <c r="T284"/>
  <c r="U284"/>
  <c r="V284"/>
  <c r="W284"/>
  <c r="AA284" i="8" s="1"/>
  <c r="X284" i="4"/>
  <c r="Y284"/>
  <c r="Z284"/>
  <c r="AA284"/>
  <c r="AB284"/>
  <c r="AC284"/>
  <c r="AD284"/>
  <c r="AE284"/>
  <c r="B285"/>
  <c r="Y285" i="8" s="1"/>
  <c r="C285" i="4"/>
  <c r="D285"/>
  <c r="F285"/>
  <c r="A285" s="1"/>
  <c r="H285"/>
  <c r="I285"/>
  <c r="J285"/>
  <c r="K285"/>
  <c r="L285"/>
  <c r="N285"/>
  <c r="O285"/>
  <c r="P285"/>
  <c r="Q285"/>
  <c r="R285"/>
  <c r="S285"/>
  <c r="T285"/>
  <c r="U285"/>
  <c r="V285"/>
  <c r="W285"/>
  <c r="AA285" i="8" s="1"/>
  <c r="X285" i="4"/>
  <c r="Y285"/>
  <c r="Z285"/>
  <c r="AA285"/>
  <c r="AB285"/>
  <c r="AC285"/>
  <c r="AD285"/>
  <c r="AE285"/>
  <c r="B286"/>
  <c r="Y286" i="8" s="1"/>
  <c r="C286" i="4"/>
  <c r="D286"/>
  <c r="F286"/>
  <c r="A286" s="1"/>
  <c r="H286"/>
  <c r="I286"/>
  <c r="J286"/>
  <c r="K286"/>
  <c r="L286"/>
  <c r="N286"/>
  <c r="O286"/>
  <c r="P286"/>
  <c r="Q286"/>
  <c r="R286"/>
  <c r="S286"/>
  <c r="T286"/>
  <c r="U286"/>
  <c r="V286"/>
  <c r="W286"/>
  <c r="AA286" i="8" s="1"/>
  <c r="X286" i="4"/>
  <c r="Y286"/>
  <c r="Z286"/>
  <c r="AA286"/>
  <c r="AB286"/>
  <c r="AC286"/>
  <c r="AD286"/>
  <c r="AE286"/>
  <c r="B287"/>
  <c r="Y287" i="8" s="1"/>
  <c r="C287" i="4"/>
  <c r="D287"/>
  <c r="F287"/>
  <c r="A287" s="1"/>
  <c r="H287"/>
  <c r="I287"/>
  <c r="J287"/>
  <c r="K287"/>
  <c r="L287"/>
  <c r="N287"/>
  <c r="O287"/>
  <c r="P287"/>
  <c r="Q287"/>
  <c r="R287"/>
  <c r="S287"/>
  <c r="T287"/>
  <c r="U287"/>
  <c r="V287"/>
  <c r="W287"/>
  <c r="AA287" i="8" s="1"/>
  <c r="X287" i="4"/>
  <c r="Y287"/>
  <c r="Z287"/>
  <c r="AA287"/>
  <c r="AB287"/>
  <c r="AC287"/>
  <c r="AD287"/>
  <c r="AE287"/>
  <c r="B288"/>
  <c r="Y288" i="8" s="1"/>
  <c r="C288" i="4"/>
  <c r="D288"/>
  <c r="F288"/>
  <c r="A288" s="1"/>
  <c r="H288"/>
  <c r="I288"/>
  <c r="J288"/>
  <c r="K288"/>
  <c r="L288"/>
  <c r="N288"/>
  <c r="O288"/>
  <c r="P288"/>
  <c r="Q288"/>
  <c r="R288"/>
  <c r="S288"/>
  <c r="T288"/>
  <c r="U288"/>
  <c r="V288"/>
  <c r="W288"/>
  <c r="AA288" i="8" s="1"/>
  <c r="X288" i="4"/>
  <c r="Y288"/>
  <c r="Z288"/>
  <c r="AA288"/>
  <c r="AB288"/>
  <c r="AC288"/>
  <c r="AD288"/>
  <c r="AE288"/>
  <c r="B289"/>
  <c r="Y289" i="8" s="1"/>
  <c r="C289" i="4"/>
  <c r="D289"/>
  <c r="F289"/>
  <c r="A289" s="1"/>
  <c r="H289"/>
  <c r="I289"/>
  <c r="J289"/>
  <c r="K289"/>
  <c r="L289"/>
  <c r="N289"/>
  <c r="O289"/>
  <c r="P289"/>
  <c r="Q289"/>
  <c r="R289"/>
  <c r="S289"/>
  <c r="T289"/>
  <c r="U289"/>
  <c r="V289"/>
  <c r="W289"/>
  <c r="AA289" i="8" s="1"/>
  <c r="X289" i="4"/>
  <c r="Y289"/>
  <c r="Z289"/>
  <c r="AA289"/>
  <c r="AB289"/>
  <c r="AC289"/>
  <c r="AD289"/>
  <c r="AE289"/>
  <c r="B290"/>
  <c r="Y290" i="8" s="1"/>
  <c r="C290" i="4"/>
  <c r="D290"/>
  <c r="F290"/>
  <c r="A290" s="1"/>
  <c r="H290"/>
  <c r="I290"/>
  <c r="J290"/>
  <c r="K290"/>
  <c r="L290"/>
  <c r="N290"/>
  <c r="O290"/>
  <c r="P290"/>
  <c r="Q290"/>
  <c r="R290"/>
  <c r="S290"/>
  <c r="T290"/>
  <c r="U290"/>
  <c r="V290"/>
  <c r="W290"/>
  <c r="AA290" i="8" s="1"/>
  <c r="X290" i="4"/>
  <c r="Y290"/>
  <c r="Z290"/>
  <c r="AA290"/>
  <c r="AB290"/>
  <c r="AC290"/>
  <c r="AD290"/>
  <c r="AE290"/>
  <c r="B291"/>
  <c r="Y291" i="8" s="1"/>
  <c r="C291" i="4"/>
  <c r="D291"/>
  <c r="F291"/>
  <c r="A291" s="1"/>
  <c r="H291"/>
  <c r="I291"/>
  <c r="J291"/>
  <c r="K291"/>
  <c r="L291"/>
  <c r="N291"/>
  <c r="O291"/>
  <c r="P291"/>
  <c r="Q291"/>
  <c r="R291"/>
  <c r="S291"/>
  <c r="T291"/>
  <c r="U291"/>
  <c r="V291"/>
  <c r="W291"/>
  <c r="AA291" i="8" s="1"/>
  <c r="X291" i="4"/>
  <c r="Y291"/>
  <c r="Z291"/>
  <c r="AA291"/>
  <c r="AB291"/>
  <c r="AC291"/>
  <c r="AD291"/>
  <c r="AE291"/>
  <c r="B292"/>
  <c r="Y292" i="8" s="1"/>
  <c r="C292" i="4"/>
  <c r="D292"/>
  <c r="F292"/>
  <c r="A292" s="1"/>
  <c r="H292"/>
  <c r="I292"/>
  <c r="J292"/>
  <c r="K292"/>
  <c r="L292"/>
  <c r="N292"/>
  <c r="O292"/>
  <c r="P292"/>
  <c r="Q292"/>
  <c r="R292"/>
  <c r="S292"/>
  <c r="T292"/>
  <c r="U292"/>
  <c r="V292"/>
  <c r="W292"/>
  <c r="AA292" i="8" s="1"/>
  <c r="X292" i="4"/>
  <c r="Y292"/>
  <c r="Z292"/>
  <c r="AA292"/>
  <c r="AB292"/>
  <c r="AC292"/>
  <c r="AD292"/>
  <c r="AE292"/>
  <c r="B293"/>
  <c r="Y293" i="8" s="1"/>
  <c r="C293" i="4"/>
  <c r="D293"/>
  <c r="F293"/>
  <c r="A293" s="1"/>
  <c r="H293"/>
  <c r="I293"/>
  <c r="J293"/>
  <c r="K293"/>
  <c r="L293"/>
  <c r="N293"/>
  <c r="O293"/>
  <c r="P293"/>
  <c r="Q293"/>
  <c r="R293"/>
  <c r="S293"/>
  <c r="T293"/>
  <c r="U293"/>
  <c r="V293"/>
  <c r="W293"/>
  <c r="AA293" i="8" s="1"/>
  <c r="X293" i="4"/>
  <c r="Y293"/>
  <c r="Z293"/>
  <c r="AA293"/>
  <c r="AB293"/>
  <c r="AC293"/>
  <c r="AD293"/>
  <c r="AE293"/>
  <c r="B294"/>
  <c r="Y294" i="8" s="1"/>
  <c r="C294" i="4"/>
  <c r="D294"/>
  <c r="F294"/>
  <c r="A294" s="1"/>
  <c r="H294"/>
  <c r="I294"/>
  <c r="J294"/>
  <c r="K294"/>
  <c r="L294"/>
  <c r="N294"/>
  <c r="O294"/>
  <c r="P294"/>
  <c r="Q294"/>
  <c r="R294"/>
  <c r="S294"/>
  <c r="T294"/>
  <c r="U294"/>
  <c r="V294"/>
  <c r="W294"/>
  <c r="AA294" i="8" s="1"/>
  <c r="X294" i="4"/>
  <c r="Y294"/>
  <c r="Z294"/>
  <c r="AA294"/>
  <c r="AB294"/>
  <c r="AC294"/>
  <c r="AD294"/>
  <c r="AE294"/>
  <c r="B295"/>
  <c r="Y295" i="8" s="1"/>
  <c r="C295" i="4"/>
  <c r="D295"/>
  <c r="F295"/>
  <c r="A295" s="1"/>
  <c r="H295"/>
  <c r="I295"/>
  <c r="J295"/>
  <c r="K295"/>
  <c r="L295"/>
  <c r="N295"/>
  <c r="O295"/>
  <c r="P295"/>
  <c r="Q295"/>
  <c r="R295"/>
  <c r="S295"/>
  <c r="T295"/>
  <c r="U295"/>
  <c r="V295"/>
  <c r="W295"/>
  <c r="AA295" i="8" s="1"/>
  <c r="X295" i="4"/>
  <c r="Y295"/>
  <c r="Z295"/>
  <c r="AA295"/>
  <c r="AB295"/>
  <c r="AC295"/>
  <c r="AD295"/>
  <c r="AE295"/>
  <c r="B296"/>
  <c r="Y296" i="8" s="1"/>
  <c r="C296" i="4"/>
  <c r="D296"/>
  <c r="F296"/>
  <c r="A296" s="1"/>
  <c r="H296"/>
  <c r="I296"/>
  <c r="J296"/>
  <c r="K296"/>
  <c r="L296"/>
  <c r="N296"/>
  <c r="O296"/>
  <c r="P296"/>
  <c r="Q296"/>
  <c r="R296"/>
  <c r="S296"/>
  <c r="T296"/>
  <c r="U296"/>
  <c r="V296"/>
  <c r="W296"/>
  <c r="AA296" i="8" s="1"/>
  <c r="X296" i="4"/>
  <c r="Y296"/>
  <c r="Z296"/>
  <c r="AA296"/>
  <c r="AB296"/>
  <c r="AC296"/>
  <c r="AD296"/>
  <c r="AE296"/>
  <c r="B297"/>
  <c r="Y297" i="8" s="1"/>
  <c r="C297" i="4"/>
  <c r="D297"/>
  <c r="F297"/>
  <c r="A297" s="1"/>
  <c r="H297"/>
  <c r="I297"/>
  <c r="J297"/>
  <c r="K297"/>
  <c r="L297"/>
  <c r="N297"/>
  <c r="O297"/>
  <c r="P297"/>
  <c r="Q297"/>
  <c r="R297"/>
  <c r="S297"/>
  <c r="T297"/>
  <c r="U297"/>
  <c r="V297"/>
  <c r="W297"/>
  <c r="AA297" i="8" s="1"/>
  <c r="X297" i="4"/>
  <c r="Y297"/>
  <c r="Z297"/>
  <c r="AA297"/>
  <c r="AB297"/>
  <c r="AC297"/>
  <c r="AD297"/>
  <c r="AE297"/>
  <c r="B298"/>
  <c r="Y298" i="8" s="1"/>
  <c r="C298" i="4"/>
  <c r="D298"/>
  <c r="F298"/>
  <c r="A298" s="1"/>
  <c r="H298"/>
  <c r="I298"/>
  <c r="J298"/>
  <c r="K298"/>
  <c r="L298"/>
  <c r="N298"/>
  <c r="O298"/>
  <c r="P298"/>
  <c r="Q298"/>
  <c r="R298"/>
  <c r="S298"/>
  <c r="T298"/>
  <c r="U298"/>
  <c r="V298"/>
  <c r="W298"/>
  <c r="AA298" i="8" s="1"/>
  <c r="X298" i="4"/>
  <c r="Y298"/>
  <c r="Z298"/>
  <c r="AA298"/>
  <c r="AB298"/>
  <c r="AC298"/>
  <c r="AD298"/>
  <c r="AE298"/>
  <c r="B299"/>
  <c r="Y299" i="8" s="1"/>
  <c r="C299" i="4"/>
  <c r="D299"/>
  <c r="F299"/>
  <c r="A299" s="1"/>
  <c r="H299"/>
  <c r="I299"/>
  <c r="J299"/>
  <c r="K299"/>
  <c r="L299"/>
  <c r="N299"/>
  <c r="O299"/>
  <c r="P299"/>
  <c r="Q299"/>
  <c r="R299"/>
  <c r="S299"/>
  <c r="T299"/>
  <c r="U299"/>
  <c r="V299"/>
  <c r="W299"/>
  <c r="AA299" i="8" s="1"/>
  <c r="X299" i="4"/>
  <c r="Y299"/>
  <c r="Z299"/>
  <c r="AA299"/>
  <c r="AB299"/>
  <c r="AC299"/>
  <c r="AD299"/>
  <c r="AE299"/>
  <c r="B300"/>
  <c r="Y300" i="8" s="1"/>
  <c r="C300" i="4"/>
  <c r="D300"/>
  <c r="F300"/>
  <c r="A300" s="1"/>
  <c r="H300"/>
  <c r="I300"/>
  <c r="J300"/>
  <c r="K300"/>
  <c r="L300"/>
  <c r="N300"/>
  <c r="O300"/>
  <c r="P300"/>
  <c r="Q300"/>
  <c r="R300"/>
  <c r="S300"/>
  <c r="T300"/>
  <c r="U300"/>
  <c r="V300"/>
  <c r="W300"/>
  <c r="AA300" i="8" s="1"/>
  <c r="X300" i="4"/>
  <c r="Y300"/>
  <c r="Z300"/>
  <c r="AA300"/>
  <c r="AB300"/>
  <c r="AC300"/>
  <c r="AD300"/>
  <c r="AE300"/>
  <c r="B301"/>
  <c r="Y301" i="8" s="1"/>
  <c r="C301" i="4"/>
  <c r="D301"/>
  <c r="F301"/>
  <c r="A301" s="1"/>
  <c r="H301"/>
  <c r="I301"/>
  <c r="J301"/>
  <c r="K301"/>
  <c r="L301"/>
  <c r="N301"/>
  <c r="O301"/>
  <c r="P301"/>
  <c r="Q301"/>
  <c r="R301"/>
  <c r="S301"/>
  <c r="T301"/>
  <c r="U301"/>
  <c r="V301"/>
  <c r="W301"/>
  <c r="AA301" i="8" s="1"/>
  <c r="X301" i="4"/>
  <c r="Y301"/>
  <c r="Z301"/>
  <c r="AA301"/>
  <c r="AB301"/>
  <c r="AC301"/>
  <c r="AD301"/>
  <c r="AE301"/>
  <c r="B302"/>
  <c r="Y302" i="8" s="1"/>
  <c r="C302" i="4"/>
  <c r="D302"/>
  <c r="F302"/>
  <c r="A302" s="1"/>
  <c r="H302"/>
  <c r="I302"/>
  <c r="J302"/>
  <c r="K302"/>
  <c r="L302"/>
  <c r="N302"/>
  <c r="O302"/>
  <c r="P302"/>
  <c r="Q302"/>
  <c r="R302"/>
  <c r="S302"/>
  <c r="T302"/>
  <c r="U302"/>
  <c r="V302"/>
  <c r="W302"/>
  <c r="AA302" i="8" s="1"/>
  <c r="X302" i="4"/>
  <c r="Y302"/>
  <c r="Z302"/>
  <c r="AA302"/>
  <c r="AB302"/>
  <c r="AC302"/>
  <c r="AD302"/>
  <c r="AE302"/>
  <c r="B303"/>
  <c r="Y303" i="8" s="1"/>
  <c r="C303" i="4"/>
  <c r="D303"/>
  <c r="F303"/>
  <c r="A303" s="1"/>
  <c r="H303"/>
  <c r="I303"/>
  <c r="J303"/>
  <c r="K303"/>
  <c r="L303"/>
  <c r="N303"/>
  <c r="O303"/>
  <c r="P303"/>
  <c r="Q303"/>
  <c r="R303"/>
  <c r="S303"/>
  <c r="T303"/>
  <c r="U303"/>
  <c r="V303"/>
  <c r="W303"/>
  <c r="AA303" i="8" s="1"/>
  <c r="X303" i="4"/>
  <c r="Y303"/>
  <c r="Z303"/>
  <c r="AA303"/>
  <c r="AB303"/>
  <c r="AC303"/>
  <c r="AD303"/>
  <c r="AE303"/>
  <c r="B304"/>
  <c r="Y304" i="8" s="1"/>
  <c r="C304" i="4"/>
  <c r="D304"/>
  <c r="F304"/>
  <c r="A304" s="1"/>
  <c r="H304"/>
  <c r="I304"/>
  <c r="J304"/>
  <c r="K304"/>
  <c r="L304"/>
  <c r="N304"/>
  <c r="O304"/>
  <c r="P304"/>
  <c r="Q304"/>
  <c r="R304"/>
  <c r="S304"/>
  <c r="T304"/>
  <c r="U304"/>
  <c r="V304"/>
  <c r="W304"/>
  <c r="AA304" i="8" s="1"/>
  <c r="X304" i="4"/>
  <c r="Y304"/>
  <c r="Z304"/>
  <c r="AA304"/>
  <c r="AB304"/>
  <c r="AC304"/>
  <c r="AD304"/>
  <c r="AE304"/>
  <c r="B305"/>
  <c r="Y305" i="8" s="1"/>
  <c r="C305" i="4"/>
  <c r="D305"/>
  <c r="F305"/>
  <c r="A305" s="1"/>
  <c r="H305"/>
  <c r="I305"/>
  <c r="J305"/>
  <c r="K305"/>
  <c r="L305"/>
  <c r="N305"/>
  <c r="O305"/>
  <c r="P305"/>
  <c r="Q305"/>
  <c r="R305"/>
  <c r="S305"/>
  <c r="T305"/>
  <c r="U305"/>
  <c r="V305"/>
  <c r="W305"/>
  <c r="AA305" i="8" s="1"/>
  <c r="X305" i="4"/>
  <c r="Y305"/>
  <c r="Z305"/>
  <c r="AA305"/>
  <c r="AB305"/>
  <c r="AC305"/>
  <c r="AD305"/>
  <c r="AE305"/>
  <c r="B306"/>
  <c r="Y306" i="8" s="1"/>
  <c r="C306" i="4"/>
  <c r="D306"/>
  <c r="F306"/>
  <c r="A306" s="1"/>
  <c r="H306"/>
  <c r="I306"/>
  <c r="J306"/>
  <c r="K306"/>
  <c r="L306"/>
  <c r="N306"/>
  <c r="O306"/>
  <c r="P306"/>
  <c r="Q306"/>
  <c r="R306"/>
  <c r="S306"/>
  <c r="T306"/>
  <c r="U306"/>
  <c r="V306"/>
  <c r="W306"/>
  <c r="AA306" i="8" s="1"/>
  <c r="X306" i="4"/>
  <c r="Y306"/>
  <c r="Z306"/>
  <c r="AA306"/>
  <c r="AB306"/>
  <c r="AC306"/>
  <c r="AD306"/>
  <c r="AE306"/>
  <c r="B307"/>
  <c r="Y307" i="8" s="1"/>
  <c r="C307" i="4"/>
  <c r="D307"/>
  <c r="F307"/>
  <c r="A307" s="1"/>
  <c r="H307"/>
  <c r="I307"/>
  <c r="J307"/>
  <c r="K307"/>
  <c r="L307"/>
  <c r="N307"/>
  <c r="O307"/>
  <c r="P307"/>
  <c r="Q307"/>
  <c r="R307"/>
  <c r="S307"/>
  <c r="T307"/>
  <c r="U307"/>
  <c r="V307"/>
  <c r="W307"/>
  <c r="AA307" i="8" s="1"/>
  <c r="X307" i="4"/>
  <c r="Y307"/>
  <c r="Z307"/>
  <c r="AA307"/>
  <c r="AB307"/>
  <c r="AC307"/>
  <c r="AD307"/>
  <c r="AE307"/>
  <c r="B308"/>
  <c r="Y308" i="8" s="1"/>
  <c r="C308" i="4"/>
  <c r="D308"/>
  <c r="F308"/>
  <c r="A308" s="1"/>
  <c r="H308"/>
  <c r="I308"/>
  <c r="J308"/>
  <c r="K308"/>
  <c r="L308"/>
  <c r="N308"/>
  <c r="O308"/>
  <c r="P308"/>
  <c r="Q308"/>
  <c r="R308"/>
  <c r="S308"/>
  <c r="T308"/>
  <c r="U308"/>
  <c r="V308"/>
  <c r="W308"/>
  <c r="AA308" i="8" s="1"/>
  <c r="X308" i="4"/>
  <c r="Y308"/>
  <c r="Z308"/>
  <c r="AA308"/>
  <c r="AB308"/>
  <c r="AC308"/>
  <c r="AD308"/>
  <c r="AE308"/>
  <c r="B309"/>
  <c r="Y309" i="8" s="1"/>
  <c r="C309" i="4"/>
  <c r="D309"/>
  <c r="F309"/>
  <c r="A309" s="1"/>
  <c r="H309"/>
  <c r="I309"/>
  <c r="J309"/>
  <c r="K309"/>
  <c r="L309"/>
  <c r="N309"/>
  <c r="O309"/>
  <c r="P309"/>
  <c r="Q309"/>
  <c r="R309"/>
  <c r="S309"/>
  <c r="T309"/>
  <c r="U309"/>
  <c r="V309"/>
  <c r="W309"/>
  <c r="AA309" i="8" s="1"/>
  <c r="X309" i="4"/>
  <c r="Y309"/>
  <c r="Z309"/>
  <c r="AA309"/>
  <c r="AB309"/>
  <c r="AC309"/>
  <c r="AD309"/>
  <c r="AE309"/>
  <c r="B310"/>
  <c r="Y310" i="8" s="1"/>
  <c r="C310" i="4"/>
  <c r="D310"/>
  <c r="F310"/>
  <c r="A310" s="1"/>
  <c r="H310"/>
  <c r="I310"/>
  <c r="J310"/>
  <c r="K310"/>
  <c r="L310"/>
  <c r="N310"/>
  <c r="O310"/>
  <c r="P310"/>
  <c r="Q310"/>
  <c r="R310"/>
  <c r="S310"/>
  <c r="T310"/>
  <c r="U310"/>
  <c r="V310"/>
  <c r="W310"/>
  <c r="AA310" i="8" s="1"/>
  <c r="X310" i="4"/>
  <c r="Y310"/>
  <c r="Z310"/>
  <c r="AA310"/>
  <c r="AB310"/>
  <c r="AC310"/>
  <c r="AD310"/>
  <c r="AE310"/>
  <c r="B311"/>
  <c r="Y311" i="8" s="1"/>
  <c r="C311" i="4"/>
  <c r="D311"/>
  <c r="F311"/>
  <c r="A311" s="1"/>
  <c r="H311"/>
  <c r="I311"/>
  <c r="J311"/>
  <c r="K311"/>
  <c r="L311"/>
  <c r="N311"/>
  <c r="O311"/>
  <c r="P311"/>
  <c r="Q311"/>
  <c r="R311"/>
  <c r="S311"/>
  <c r="T311"/>
  <c r="U311"/>
  <c r="V311"/>
  <c r="W311"/>
  <c r="AA311" i="8" s="1"/>
  <c r="X311" i="4"/>
  <c r="Y311"/>
  <c r="Z311"/>
  <c r="AA311"/>
  <c r="AB311"/>
  <c r="AC311"/>
  <c r="AD311"/>
  <c r="AE311"/>
  <c r="B312"/>
  <c r="Y312" i="8" s="1"/>
  <c r="C312" i="4"/>
  <c r="D312"/>
  <c r="F312"/>
  <c r="A312" s="1"/>
  <c r="H312"/>
  <c r="I312"/>
  <c r="J312"/>
  <c r="K312"/>
  <c r="L312"/>
  <c r="N312"/>
  <c r="O312"/>
  <c r="P312"/>
  <c r="Q312"/>
  <c r="R312"/>
  <c r="S312"/>
  <c r="T312"/>
  <c r="U312"/>
  <c r="V312"/>
  <c r="W312"/>
  <c r="AA312" i="8" s="1"/>
  <c r="X312" i="4"/>
  <c r="Y312"/>
  <c r="Z312"/>
  <c r="AA312"/>
  <c r="AB312"/>
  <c r="AC312"/>
  <c r="AD312"/>
  <c r="AE312"/>
  <c r="B313"/>
  <c r="Y313" i="8" s="1"/>
  <c r="C313" i="4"/>
  <c r="D313"/>
  <c r="F313"/>
  <c r="A313" s="1"/>
  <c r="H313"/>
  <c r="I313"/>
  <c r="J313"/>
  <c r="K313"/>
  <c r="L313"/>
  <c r="N313"/>
  <c r="O313"/>
  <c r="P313"/>
  <c r="Q313"/>
  <c r="R313"/>
  <c r="S313"/>
  <c r="T313"/>
  <c r="U313"/>
  <c r="V313"/>
  <c r="W313"/>
  <c r="AA313" i="8" s="1"/>
  <c r="X313" i="4"/>
  <c r="Y313"/>
  <c r="Z313"/>
  <c r="AA313"/>
  <c r="AB313"/>
  <c r="AC313"/>
  <c r="AD313"/>
  <c r="AE313"/>
  <c r="B314"/>
  <c r="Y314" i="8" s="1"/>
  <c r="C314" i="4"/>
  <c r="D314"/>
  <c r="F314"/>
  <c r="A314" s="1"/>
  <c r="H314"/>
  <c r="I314"/>
  <c r="J314"/>
  <c r="K314"/>
  <c r="L314"/>
  <c r="N314"/>
  <c r="O314"/>
  <c r="P314"/>
  <c r="Q314"/>
  <c r="R314"/>
  <c r="S314"/>
  <c r="T314"/>
  <c r="U314"/>
  <c r="V314"/>
  <c r="W314"/>
  <c r="AA314" i="8" s="1"/>
  <c r="X314" i="4"/>
  <c r="Y314"/>
  <c r="Z314"/>
  <c r="AA314"/>
  <c r="AB314"/>
  <c r="AC314"/>
  <c r="AD314"/>
  <c r="AE314"/>
  <c r="B315"/>
  <c r="Y315" i="8" s="1"/>
  <c r="C315" i="4"/>
  <c r="D315"/>
  <c r="F315"/>
  <c r="A315" s="1"/>
  <c r="H315"/>
  <c r="I315"/>
  <c r="J315"/>
  <c r="K315"/>
  <c r="L315"/>
  <c r="N315"/>
  <c r="O315"/>
  <c r="P315"/>
  <c r="Q315"/>
  <c r="R315"/>
  <c r="S315"/>
  <c r="T315"/>
  <c r="U315"/>
  <c r="V315"/>
  <c r="W315"/>
  <c r="AA315" i="8" s="1"/>
  <c r="X315" i="4"/>
  <c r="Y315"/>
  <c r="Z315"/>
  <c r="AA315"/>
  <c r="AB315"/>
  <c r="AC315"/>
  <c r="AD315"/>
  <c r="AE315"/>
  <c r="B316"/>
  <c r="Y316" i="8" s="1"/>
  <c r="C316" i="4"/>
  <c r="D316"/>
  <c r="F316"/>
  <c r="A316" s="1"/>
  <c r="H316"/>
  <c r="I316"/>
  <c r="J316"/>
  <c r="K316"/>
  <c r="L316"/>
  <c r="N316"/>
  <c r="O316"/>
  <c r="P316"/>
  <c r="Q316"/>
  <c r="R316"/>
  <c r="S316"/>
  <c r="T316"/>
  <c r="U316"/>
  <c r="V316"/>
  <c r="W316"/>
  <c r="AA316" i="8" s="1"/>
  <c r="X316" i="4"/>
  <c r="Y316"/>
  <c r="Z316"/>
  <c r="AA316"/>
  <c r="AB316"/>
  <c r="AC316"/>
  <c r="AD316"/>
  <c r="AE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B4"/>
  <c r="Y4" i="8" s="1"/>
  <c r="C4" i="4"/>
  <c r="D4"/>
  <c r="F4"/>
  <c r="A4" s="1"/>
  <c r="H4"/>
  <c r="I4"/>
  <c r="J4"/>
  <c r="K4"/>
  <c r="L4"/>
  <c r="M4"/>
  <c r="N4"/>
  <c r="O4"/>
  <c r="P4"/>
  <c r="Q4"/>
  <c r="R4"/>
  <c r="S4"/>
  <c r="T4"/>
  <c r="U4"/>
  <c r="V4"/>
  <c r="W4"/>
  <c r="AA4" i="8" s="1"/>
  <c r="X4" i="4"/>
  <c r="Y4"/>
  <c r="Z4"/>
  <c r="AA4"/>
  <c r="AB4"/>
  <c r="AC4"/>
  <c r="AD4"/>
  <c r="AE4"/>
  <c r="B5"/>
  <c r="Y5" i="8" s="1"/>
  <c r="C5" i="4"/>
  <c r="D5"/>
  <c r="F5"/>
  <c r="A5" s="1"/>
  <c r="H5"/>
  <c r="I5"/>
  <c r="J5"/>
  <c r="K5"/>
  <c r="L5"/>
  <c r="M5"/>
  <c r="N5"/>
  <c r="O5"/>
  <c r="P5"/>
  <c r="Q5"/>
  <c r="R5"/>
  <c r="S5"/>
  <c r="T5"/>
  <c r="U5"/>
  <c r="V5"/>
  <c r="W5"/>
  <c r="AA5" i="8" s="1"/>
  <c r="X5" i="4"/>
  <c r="Y5"/>
  <c r="Z5"/>
  <c r="AA5"/>
  <c r="AB5"/>
  <c r="AC5"/>
  <c r="AD5"/>
  <c r="AE5"/>
  <c r="D3"/>
  <c r="E3"/>
  <c r="F3"/>
  <c r="A3" s="1"/>
  <c r="G3"/>
  <c r="H3"/>
  <c r="I3"/>
  <c r="J3"/>
  <c r="K3"/>
  <c r="L3"/>
  <c r="M3"/>
  <c r="N3"/>
  <c r="O3"/>
  <c r="P3"/>
  <c r="Q3"/>
  <c r="R3"/>
  <c r="S3"/>
  <c r="T3"/>
  <c r="V3"/>
  <c r="X3"/>
  <c r="Y3"/>
  <c r="Z3"/>
  <c r="AA3"/>
  <c r="AB3"/>
  <c r="AC3"/>
  <c r="AD3"/>
  <c r="AE3"/>
  <c r="C3"/>
  <c r="D2" i="2"/>
  <c r="K12" i="19" l="1"/>
  <c r="M12" s="1"/>
  <c r="K14"/>
  <c r="M14" s="1"/>
  <c r="I8"/>
  <c r="K9"/>
  <c r="M9" s="1"/>
  <c r="K11"/>
  <c r="M11" s="1"/>
  <c r="I13"/>
  <c r="I7"/>
  <c r="A7" i="4"/>
  <c r="I17" i="5" s="1"/>
  <c r="D30" i="8"/>
  <c r="D7" i="6"/>
  <c r="D25" i="8"/>
  <c r="J19" i="12"/>
  <c r="M17" i="10"/>
  <c r="D10" i="8"/>
  <c r="M19"/>
  <c r="N19" s="1"/>
  <c r="O19" s="1"/>
  <c r="P19" s="1"/>
  <c r="D15"/>
  <c r="M20"/>
  <c r="N20" s="1"/>
  <c r="O20" s="1"/>
  <c r="P20" s="1"/>
  <c r="D20"/>
  <c r="M21"/>
  <c r="N21" s="1"/>
  <c r="O21" s="1"/>
  <c r="P21" s="1"/>
  <c r="M18"/>
  <c r="N18" s="1"/>
  <c r="O18" s="1"/>
  <c r="P18" s="1"/>
  <c r="D5"/>
  <c r="H14" i="12"/>
  <c r="F6" i="10"/>
  <c r="K6" s="1"/>
  <c r="F9"/>
  <c r="F13"/>
  <c r="G10"/>
  <c r="D14" i="9"/>
  <c r="D7"/>
  <c r="F8" i="10"/>
  <c r="F12"/>
  <c r="G9"/>
  <c r="G13"/>
  <c r="H13" s="1"/>
  <c r="F7"/>
  <c r="F11"/>
  <c r="G8"/>
  <c r="H8" s="1"/>
  <c r="G12"/>
  <c r="G6"/>
  <c r="F10"/>
  <c r="H10" s="1"/>
  <c r="G7"/>
  <c r="G11"/>
  <c r="E7" i="9"/>
  <c r="K7"/>
  <c r="Q7"/>
  <c r="G8"/>
  <c r="M8"/>
  <c r="D9"/>
  <c r="J9"/>
  <c r="P9"/>
  <c r="D12"/>
  <c r="D17"/>
  <c r="E12"/>
  <c r="E16"/>
  <c r="G11"/>
  <c r="G15"/>
  <c r="H10"/>
  <c r="H14"/>
  <c r="H18"/>
  <c r="J13"/>
  <c r="J17"/>
  <c r="K12"/>
  <c r="K16"/>
  <c r="M12"/>
  <c r="M16"/>
  <c r="N11"/>
  <c r="N15"/>
  <c r="P10"/>
  <c r="P14"/>
  <c r="P18"/>
  <c r="Q12"/>
  <c r="Q16"/>
  <c r="J7"/>
  <c r="P7"/>
  <c r="E8"/>
  <c r="K8"/>
  <c r="Q8"/>
  <c r="H9"/>
  <c r="N9"/>
  <c r="D11"/>
  <c r="D16"/>
  <c r="E11"/>
  <c r="E15"/>
  <c r="G10"/>
  <c r="G14"/>
  <c r="G18"/>
  <c r="H13"/>
  <c r="H17"/>
  <c r="J12"/>
  <c r="J16"/>
  <c r="K11"/>
  <c r="K15"/>
  <c r="M11"/>
  <c r="M15"/>
  <c r="N10"/>
  <c r="N14"/>
  <c r="N18"/>
  <c r="P13"/>
  <c r="P17"/>
  <c r="Q11"/>
  <c r="Q15"/>
  <c r="H7"/>
  <c r="N7"/>
  <c r="D8"/>
  <c r="F8" s="1"/>
  <c r="J8"/>
  <c r="P8"/>
  <c r="G9"/>
  <c r="M9"/>
  <c r="O9" s="1"/>
  <c r="D10"/>
  <c r="D15"/>
  <c r="F15" s="1"/>
  <c r="E10"/>
  <c r="E14"/>
  <c r="E18"/>
  <c r="G13"/>
  <c r="G17"/>
  <c r="H12"/>
  <c r="H16"/>
  <c r="J11"/>
  <c r="L11" s="1"/>
  <c r="J15"/>
  <c r="K10"/>
  <c r="K14"/>
  <c r="K18"/>
  <c r="M14"/>
  <c r="M18"/>
  <c r="O18" s="1"/>
  <c r="N13"/>
  <c r="N17"/>
  <c r="P12"/>
  <c r="P16"/>
  <c r="R16" s="1"/>
  <c r="Q10"/>
  <c r="Q14"/>
  <c r="Q18"/>
  <c r="G7"/>
  <c r="M7"/>
  <c r="H8"/>
  <c r="I8" s="1"/>
  <c r="N8"/>
  <c r="E9"/>
  <c r="F9" s="1"/>
  <c r="K9"/>
  <c r="L9" s="1"/>
  <c r="M10"/>
  <c r="O10" s="1"/>
  <c r="D13"/>
  <c r="D18"/>
  <c r="F18" s="1"/>
  <c r="E13"/>
  <c r="E17"/>
  <c r="G12"/>
  <c r="G16"/>
  <c r="I16" s="1"/>
  <c r="H11"/>
  <c r="I11" s="1"/>
  <c r="H15"/>
  <c r="J10"/>
  <c r="J14"/>
  <c r="L14" s="1"/>
  <c r="J18"/>
  <c r="K13"/>
  <c r="L13" s="1"/>
  <c r="K17"/>
  <c r="L17" s="1"/>
  <c r="M13"/>
  <c r="M17"/>
  <c r="S17" s="1"/>
  <c r="N12"/>
  <c r="O12" s="1"/>
  <c r="N16"/>
  <c r="O16" s="1"/>
  <c r="P11"/>
  <c r="R11" s="1"/>
  <c r="P15"/>
  <c r="R15" s="1"/>
  <c r="Q9"/>
  <c r="R9" s="1"/>
  <c r="Q13"/>
  <c r="Q17"/>
  <c r="R18"/>
  <c r="R14"/>
  <c r="R12"/>
  <c r="O15"/>
  <c r="O11"/>
  <c r="L16"/>
  <c r="L12"/>
  <c r="T11"/>
  <c r="I14"/>
  <c r="F16"/>
  <c r="F13"/>
  <c r="F12"/>
  <c r="R10"/>
  <c r="I9"/>
  <c r="S9"/>
  <c r="R8"/>
  <c r="O8"/>
  <c r="L8"/>
  <c r="S8"/>
  <c r="F7"/>
  <c r="Z3" i="8"/>
  <c r="Z313"/>
  <c r="Z309"/>
  <c r="Z305"/>
  <c r="Z301"/>
  <c r="Z297"/>
  <c r="Z293"/>
  <c r="Z289"/>
  <c r="Z285"/>
  <c r="Z281"/>
  <c r="Z277"/>
  <c r="Z273"/>
  <c r="Z269"/>
  <c r="Z265"/>
  <c r="Z261"/>
  <c r="Z257"/>
  <c r="Z253"/>
  <c r="Z249"/>
  <c r="Z245"/>
  <c r="Z241"/>
  <c r="Z237"/>
  <c r="Z233"/>
  <c r="Z229"/>
  <c r="Z225"/>
  <c r="Z221"/>
  <c r="Z217"/>
  <c r="Z213"/>
  <c r="Z209"/>
  <c r="Z205"/>
  <c r="Z201"/>
  <c r="Z197"/>
  <c r="Z193"/>
  <c r="Z189"/>
  <c r="Z185"/>
  <c r="Z181"/>
  <c r="Z177"/>
  <c r="Z173"/>
  <c r="Z169"/>
  <c r="Z165"/>
  <c r="Z161"/>
  <c r="Z157"/>
  <c r="Z153"/>
  <c r="Z149"/>
  <c r="Z145"/>
  <c r="Z141"/>
  <c r="Z137"/>
  <c r="Z133"/>
  <c r="Z129"/>
  <c r="Z125"/>
  <c r="Z121"/>
  <c r="Z117"/>
  <c r="Z113"/>
  <c r="Z109"/>
  <c r="Z105"/>
  <c r="Z101"/>
  <c r="Z97"/>
  <c r="Z93"/>
  <c r="Z89"/>
  <c r="Z85"/>
  <c r="Z81"/>
  <c r="Z77"/>
  <c r="Z73"/>
  <c r="Z69"/>
  <c r="Z65"/>
  <c r="Z61"/>
  <c r="Z57"/>
  <c r="Z53"/>
  <c r="Z49"/>
  <c r="Z45"/>
  <c r="Z41"/>
  <c r="Z37"/>
  <c r="Z33"/>
  <c r="Z29"/>
  <c r="Z25"/>
  <c r="Z21"/>
  <c r="Z17"/>
  <c r="Z13"/>
  <c r="Z9"/>
  <c r="Z5"/>
  <c r="Z316"/>
  <c r="Z312"/>
  <c r="Z308"/>
  <c r="Z304"/>
  <c r="Z300"/>
  <c r="Z296"/>
  <c r="Z292"/>
  <c r="Z288"/>
  <c r="Z284"/>
  <c r="Z280"/>
  <c r="Z276"/>
  <c r="Z272"/>
  <c r="Z268"/>
  <c r="Z264"/>
  <c r="Z260"/>
  <c r="Z256"/>
  <c r="Z252"/>
  <c r="Z248"/>
  <c r="Z244"/>
  <c r="Z240"/>
  <c r="Z236"/>
  <c r="Z232"/>
  <c r="Z228"/>
  <c r="Z224"/>
  <c r="Z220"/>
  <c r="Z216"/>
  <c r="Z212"/>
  <c r="Z208"/>
  <c r="Z204"/>
  <c r="Z200"/>
  <c r="Z196"/>
  <c r="Z192"/>
  <c r="Z188"/>
  <c r="Z184"/>
  <c r="Z180"/>
  <c r="Z176"/>
  <c r="Z172"/>
  <c r="Z168"/>
  <c r="Z164"/>
  <c r="Z160"/>
  <c r="Z156"/>
  <c r="Z152"/>
  <c r="Z148"/>
  <c r="Z144"/>
  <c r="Z140"/>
  <c r="Z136"/>
  <c r="Z132"/>
  <c r="Z128"/>
  <c r="Z124"/>
  <c r="Z120"/>
  <c r="Z116"/>
  <c r="Z112"/>
  <c r="Z108"/>
  <c r="Z104"/>
  <c r="Z100"/>
  <c r="Z96"/>
  <c r="Z92"/>
  <c r="Z88"/>
  <c r="Z84"/>
  <c r="Z80"/>
  <c r="Z76"/>
  <c r="Z72"/>
  <c r="Z68"/>
  <c r="Z64"/>
  <c r="Z60"/>
  <c r="Z56"/>
  <c r="Z52"/>
  <c r="Z48"/>
  <c r="Z44"/>
  <c r="Z40"/>
  <c r="Z36"/>
  <c r="Z32"/>
  <c r="Z28"/>
  <c r="Z24"/>
  <c r="Z20"/>
  <c r="Z16"/>
  <c r="Z12"/>
  <c r="Z8"/>
  <c r="Z4"/>
  <c r="Z315"/>
  <c r="Z311"/>
  <c r="Z307"/>
  <c r="Z303"/>
  <c r="Z299"/>
  <c r="Z295"/>
  <c r="Z291"/>
  <c r="Z287"/>
  <c r="Z283"/>
  <c r="Z279"/>
  <c r="Z275"/>
  <c r="Z271"/>
  <c r="Z267"/>
  <c r="Z263"/>
  <c r="Z259"/>
  <c r="Z255"/>
  <c r="Z251"/>
  <c r="Z247"/>
  <c r="Z243"/>
  <c r="Z239"/>
  <c r="Z235"/>
  <c r="Z231"/>
  <c r="Z227"/>
  <c r="Z223"/>
  <c r="Z219"/>
  <c r="Z215"/>
  <c r="Z211"/>
  <c r="Z207"/>
  <c r="Z203"/>
  <c r="Z199"/>
  <c r="Z195"/>
  <c r="Z191"/>
  <c r="Z187"/>
  <c r="Z183"/>
  <c r="Z179"/>
  <c r="Z175"/>
  <c r="Z171"/>
  <c r="Z167"/>
  <c r="Z163"/>
  <c r="Z159"/>
  <c r="Z155"/>
  <c r="Z151"/>
  <c r="Z147"/>
  <c r="Z143"/>
  <c r="Z139"/>
  <c r="Z135"/>
  <c r="Z131"/>
  <c r="Z127"/>
  <c r="Z123"/>
  <c r="Z119"/>
  <c r="Z115"/>
  <c r="Z111"/>
  <c r="Z107"/>
  <c r="Z103"/>
  <c r="Z99"/>
  <c r="Z95"/>
  <c r="Z91"/>
  <c r="Z87"/>
  <c r="Z83"/>
  <c r="Z79"/>
  <c r="Z75"/>
  <c r="Z71"/>
  <c r="Z67"/>
  <c r="Z63"/>
  <c r="Z59"/>
  <c r="Z55"/>
  <c r="Z51"/>
  <c r="Z47"/>
  <c r="Z43"/>
  <c r="Z39"/>
  <c r="Z35"/>
  <c r="Z31"/>
  <c r="Z27"/>
  <c r="Z23"/>
  <c r="Z19"/>
  <c r="Z15"/>
  <c r="Z11"/>
  <c r="Z314"/>
  <c r="Z310"/>
  <c r="Z306"/>
  <c r="Z302"/>
  <c r="Z298"/>
  <c r="Z294"/>
  <c r="Z290"/>
  <c r="Z286"/>
  <c r="Z282"/>
  <c r="Z278"/>
  <c r="Z274"/>
  <c r="Z270"/>
  <c r="Z266"/>
  <c r="Z262"/>
  <c r="Z258"/>
  <c r="Z254"/>
  <c r="Z250"/>
  <c r="Z246"/>
  <c r="Z242"/>
  <c r="Z238"/>
  <c r="Z234"/>
  <c r="Z230"/>
  <c r="Z226"/>
  <c r="Z222"/>
  <c r="Z218"/>
  <c r="Z214"/>
  <c r="Z210"/>
  <c r="Z206"/>
  <c r="Z202"/>
  <c r="Z198"/>
  <c r="Z194"/>
  <c r="Z190"/>
  <c r="Z186"/>
  <c r="Z182"/>
  <c r="Z178"/>
  <c r="Z174"/>
  <c r="Z170"/>
  <c r="Z166"/>
  <c r="Z162"/>
  <c r="Z158"/>
  <c r="Z154"/>
  <c r="Z150"/>
  <c r="Z146"/>
  <c r="Z142"/>
  <c r="Z138"/>
  <c r="Z134"/>
  <c r="Z130"/>
  <c r="Z126"/>
  <c r="Z122"/>
  <c r="Z118"/>
  <c r="Z114"/>
  <c r="Z110"/>
  <c r="Z106"/>
  <c r="Z102"/>
  <c r="Z98"/>
  <c r="Z94"/>
  <c r="Z90"/>
  <c r="Z86"/>
  <c r="Z82"/>
  <c r="Z78"/>
  <c r="Z74"/>
  <c r="Z70"/>
  <c r="Z66"/>
  <c r="Z62"/>
  <c r="Z58"/>
  <c r="Z54"/>
  <c r="Z50"/>
  <c r="Z46"/>
  <c r="Z42"/>
  <c r="Z38"/>
  <c r="Z34"/>
  <c r="Z30"/>
  <c r="Z26"/>
  <c r="Z22"/>
  <c r="Z18"/>
  <c r="Z14"/>
  <c r="Z10"/>
  <c r="Z6"/>
  <c r="E7" i="6"/>
  <c r="T18" i="9" l="1"/>
  <c r="I7"/>
  <c r="T10"/>
  <c r="T14"/>
  <c r="O14"/>
  <c r="L15"/>
  <c r="I17"/>
  <c r="F11"/>
  <c r="T8"/>
  <c r="L18"/>
  <c r="T15"/>
  <c r="I18" i="5"/>
  <c r="D17" i="2"/>
  <c r="F37" s="1"/>
  <c r="D20"/>
  <c r="D17" i="5"/>
  <c r="F39" s="1"/>
  <c r="D15" i="2"/>
  <c r="I18"/>
  <c r="D16"/>
  <c r="D19"/>
  <c r="D16" i="5"/>
  <c r="D21"/>
  <c r="D18" i="2"/>
  <c r="D14" i="5"/>
  <c r="D39" s="1"/>
  <c r="D15"/>
  <c r="D20"/>
  <c r="D14" i="2"/>
  <c r="D37" s="1"/>
  <c r="D21"/>
  <c r="D18" i="5"/>
  <c r="D19"/>
  <c r="D13" i="2"/>
  <c r="B37" s="1"/>
  <c r="I17"/>
  <c r="D13" i="5"/>
  <c r="B39" s="1"/>
  <c r="I12" i="9"/>
  <c r="H9" i="10"/>
  <c r="S16" i="9"/>
  <c r="H11" i="10"/>
  <c r="S10" i="9"/>
  <c r="U10" s="1"/>
  <c r="T13"/>
  <c r="T12"/>
  <c r="I15"/>
  <c r="H6" i="10"/>
  <c r="S12" i="9"/>
  <c r="T17"/>
  <c r="U17" s="1"/>
  <c r="S13"/>
  <c r="S11"/>
  <c r="U11" s="1"/>
  <c r="H7" i="10"/>
  <c r="F14"/>
  <c r="H12"/>
  <c r="G14"/>
  <c r="T9" i="9"/>
  <c r="U9" s="1"/>
  <c r="L6" i="10"/>
  <c r="F6" i="12"/>
  <c r="K11" i="10"/>
  <c r="D11" i="12"/>
  <c r="L13" i="10"/>
  <c r="F13" i="12"/>
  <c r="K13" i="10"/>
  <c r="D13" i="12"/>
  <c r="K10" i="10"/>
  <c r="D10" i="12"/>
  <c r="L8" i="10"/>
  <c r="F8" i="12"/>
  <c r="K8" i="10"/>
  <c r="D8" i="12"/>
  <c r="L10" i="10"/>
  <c r="F10" i="12"/>
  <c r="L7" i="10"/>
  <c r="F7" i="12"/>
  <c r="L12" i="10"/>
  <c r="F12" i="12"/>
  <c r="K12" i="10"/>
  <c r="D12" i="12"/>
  <c r="D6"/>
  <c r="L11" i="10"/>
  <c r="F11" i="12"/>
  <c r="K7" i="10"/>
  <c r="D7" i="12"/>
  <c r="L9" i="10"/>
  <c r="F9" i="12"/>
  <c r="K9" i="10"/>
  <c r="D9" i="12"/>
  <c r="O17" i="9"/>
  <c r="S18"/>
  <c r="U18" s="1"/>
  <c r="T16"/>
  <c r="S14"/>
  <c r="F10"/>
  <c r="R13"/>
  <c r="R17"/>
  <c r="U14"/>
  <c r="O7"/>
  <c r="M19"/>
  <c r="P19"/>
  <c r="R7"/>
  <c r="T7"/>
  <c r="E19"/>
  <c r="O13"/>
  <c r="I18"/>
  <c r="S15"/>
  <c r="U15" s="1"/>
  <c r="H19"/>
  <c r="F14"/>
  <c r="F17"/>
  <c r="K19"/>
  <c r="D19"/>
  <c r="S7"/>
  <c r="N19"/>
  <c r="I13"/>
  <c r="I10"/>
  <c r="Q19"/>
  <c r="L7"/>
  <c r="J19"/>
  <c r="G19"/>
  <c r="L10"/>
  <c r="U8"/>
  <c r="H5" i="8"/>
  <c r="H14"/>
  <c r="H13"/>
  <c r="H12"/>
  <c r="H9"/>
  <c r="H17"/>
  <c r="H21"/>
  <c r="H25"/>
  <c r="H29"/>
  <c r="H33"/>
  <c r="H8"/>
  <c r="H16"/>
  <c r="H20"/>
  <c r="H24"/>
  <c r="H28"/>
  <c r="H32"/>
  <c r="H7"/>
  <c r="H11"/>
  <c r="H15"/>
  <c r="H19"/>
  <c r="H23"/>
  <c r="H27"/>
  <c r="H31"/>
  <c r="H6"/>
  <c r="H10"/>
  <c r="H18"/>
  <c r="H22"/>
  <c r="H26"/>
  <c r="H30"/>
  <c r="H34"/>
  <c r="U16" i="9" l="1"/>
  <c r="U12"/>
  <c r="D11" i="10" s="1"/>
  <c r="U13" i="9"/>
  <c r="C12" i="12" s="1"/>
  <c r="H14" i="10"/>
  <c r="M7"/>
  <c r="M13"/>
  <c r="M8"/>
  <c r="D14" i="12"/>
  <c r="M10" i="10"/>
  <c r="C8" i="12"/>
  <c r="D8" i="10"/>
  <c r="I8" s="1"/>
  <c r="M9"/>
  <c r="M12"/>
  <c r="C7" i="12"/>
  <c r="D7" i="10"/>
  <c r="L14"/>
  <c r="C10" i="12"/>
  <c r="D10" i="10"/>
  <c r="I10" s="1"/>
  <c r="K14"/>
  <c r="M6"/>
  <c r="F14" i="12"/>
  <c r="D9" i="10"/>
  <c r="C9" i="12"/>
  <c r="D13" i="10"/>
  <c r="C13" i="12"/>
  <c r="M11" i="10"/>
  <c r="F19" i="9"/>
  <c r="R19"/>
  <c r="I19"/>
  <c r="T19"/>
  <c r="L19"/>
  <c r="O19"/>
  <c r="S19"/>
  <c r="U7"/>
  <c r="C6" i="12" s="1"/>
  <c r="C11" l="1"/>
  <c r="I11" s="1"/>
  <c r="D12" i="10"/>
  <c r="I12" s="1"/>
  <c r="N10"/>
  <c r="N8"/>
  <c r="N13"/>
  <c r="I13"/>
  <c r="M10" i="12"/>
  <c r="I10"/>
  <c r="N7" i="10"/>
  <c r="I7"/>
  <c r="N9"/>
  <c r="I9"/>
  <c r="M11" i="12"/>
  <c r="M8"/>
  <c r="I8"/>
  <c r="M6"/>
  <c r="I6"/>
  <c r="M7"/>
  <c r="I7"/>
  <c r="I13"/>
  <c r="M13"/>
  <c r="I9"/>
  <c r="M9"/>
  <c r="N11" i="10"/>
  <c r="I11"/>
  <c r="M14"/>
  <c r="M12" i="12"/>
  <c r="I12"/>
  <c r="U19" i="9"/>
  <c r="D6" i="10"/>
  <c r="N12" l="1"/>
  <c r="C14" i="12"/>
  <c r="I14"/>
  <c r="M14"/>
  <c r="D14" i="10"/>
  <c r="N6"/>
  <c r="I6"/>
  <c r="I14" s="1"/>
  <c r="N14" l="1"/>
  <c r="I6" i="11"/>
  <c r="M6" s="1"/>
  <c r="D6"/>
  <c r="F6"/>
  <c r="G6"/>
  <c r="K6" s="1"/>
  <c r="J6" l="1"/>
  <c r="H6"/>
  <c r="L6" s="1"/>
</calcChain>
</file>

<file path=xl/sharedStrings.xml><?xml version="1.0" encoding="utf-8"?>
<sst xmlns="http://schemas.openxmlformats.org/spreadsheetml/2006/main" count="11580" uniqueCount="4110">
  <si>
    <t xml:space="preserve">fo|ky; dk uke </t>
  </si>
  <si>
    <t>fo|kFkhZ iksVZQksfy;ks</t>
  </si>
  <si>
    <t xml:space="preserve">fo|kFkhZ dk uke </t>
  </si>
  <si>
    <t>firk dk uke</t>
  </si>
  <si>
    <t>ekrk dk uke</t>
  </si>
  <si>
    <t>tUe fnukad</t>
  </si>
  <si>
    <t xml:space="preserve">d{kk </t>
  </si>
  <si>
    <t>jksy uECkj</t>
  </si>
  <si>
    <t>vk/kkj uEcj</t>
  </si>
  <si>
    <t>irk</t>
  </si>
  <si>
    <t xml:space="preserve">fo"k; </t>
  </si>
  <si>
    <t>fo"k;k/;kid dk uke</t>
  </si>
  <si>
    <t>fgUnh</t>
  </si>
  <si>
    <t>vaxzsth</t>
  </si>
  <si>
    <t>xf.kr</t>
  </si>
  <si>
    <t>i;kZoj.k</t>
  </si>
  <si>
    <t>d{kk/;kid dk uke</t>
  </si>
  <si>
    <t>laLFkk iz/kku dk uke</t>
  </si>
  <si>
    <t>laLd`r</t>
  </si>
  <si>
    <t>foKku</t>
  </si>
  <si>
    <t>gLrk{kj</t>
  </si>
  <si>
    <t>vkoaVu&amp;vkadyu dh lwpuk</t>
  </si>
  <si>
    <t>¼d{kk  1&amp;5½</t>
  </si>
  <si>
    <t>eksckby uEcj</t>
  </si>
  <si>
    <t>fo|ky; dk uke</t>
  </si>
  <si>
    <t>LEkkby dk;Zdze izHkkjh dk uke</t>
  </si>
  <si>
    <t>eksckby ua-</t>
  </si>
  <si>
    <t>d{kk</t>
  </si>
  <si>
    <r>
      <rPr>
        <sz val="16"/>
        <color theme="1"/>
        <rFont val="Cambria"/>
        <family val="1"/>
        <scheme val="major"/>
      </rPr>
      <t>MASTER DATA ENTRY</t>
    </r>
    <r>
      <rPr>
        <sz val="16"/>
        <color theme="1"/>
        <rFont val="DevLys 010"/>
      </rPr>
      <t xml:space="preserve"> djs </t>
    </r>
  </si>
  <si>
    <t>Jh fnus'k dqekj vks&gt;k</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</si>
  <si>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</si>
  <si>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</si>
  <si>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</si>
  <si>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</si>
  <si>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</si>
  <si>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</si>
  <si>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</si>
  <si>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</si>
  <si>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</si>
  <si>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</si>
  <si>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</si>
  <si>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</si>
  <si>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</si>
  <si>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</si>
  <si>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</si>
  <si>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</si>
  <si>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</si>
  <si>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</si>
  <si>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</si>
  <si>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</si>
  <si>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</si>
  <si>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</si>
  <si>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</si>
  <si>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</si>
  <si>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</si>
  <si>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</si>
  <si>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</si>
  <si>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</si>
  <si>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</si>
  <si>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</si>
  <si>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Aaliya Bano</t>
  </si>
  <si>
    <t>F</t>
  </si>
  <si>
    <t>OBC</t>
  </si>
  <si>
    <t>GOVT. SENIOR SECONDARY SCHOOL ALNIYAWAS (219445)</t>
  </si>
  <si>
    <t>N</t>
  </si>
  <si>
    <t>Y</t>
  </si>
  <si>
    <t>M</t>
  </si>
  <si>
    <t>GEN</t>
  </si>
  <si>
    <t>Anita</t>
  </si>
  <si>
    <t>SC</t>
  </si>
  <si>
    <t>Hindu</t>
  </si>
  <si>
    <t>No</t>
  </si>
  <si>
    <t>None</t>
  </si>
  <si>
    <t>Bushra</t>
  </si>
  <si>
    <t>SBC</t>
  </si>
  <si>
    <t>Imran</t>
  </si>
  <si>
    <t>Muslim</t>
  </si>
  <si>
    <t>Yes</t>
  </si>
  <si>
    <t>Kuldeep</t>
  </si>
  <si>
    <t>XXXX8724</t>
  </si>
  <si>
    <t>XXXX0872</t>
  </si>
  <si>
    <t>yswuiqb</t>
  </si>
  <si>
    <t>XXXX1543</t>
  </si>
  <si>
    <t>vxozzoh</t>
  </si>
  <si>
    <t>XXXX2071</t>
  </si>
  <si>
    <t>vxkbntn</t>
  </si>
  <si>
    <t>vpxbpxh</t>
  </si>
  <si>
    <t>XXXX1233</t>
  </si>
  <si>
    <t>ymuicow</t>
  </si>
  <si>
    <t>vvxsxhr</t>
  </si>
  <si>
    <t>yobayib</t>
  </si>
  <si>
    <t>XXXX4865</t>
  </si>
  <si>
    <t>XXXX0826</t>
  </si>
  <si>
    <t>tmsuucc</t>
  </si>
  <si>
    <t>ysqcywo</t>
  </si>
  <si>
    <t>XXXX8462</t>
  </si>
  <si>
    <t>VXKBNTN</t>
  </si>
  <si>
    <t>XXXX0705</t>
  </si>
  <si>
    <t>YQQGUEG</t>
  </si>
  <si>
    <t>XXXX0449</t>
  </si>
  <si>
    <t>VPWJVGR</t>
  </si>
  <si>
    <t>XXXX8261</t>
  </si>
  <si>
    <t>XXXX7614</t>
  </si>
  <si>
    <t>XXXX9420</t>
  </si>
  <si>
    <t>VONSWJT</t>
  </si>
  <si>
    <t>XXXX0260</t>
  </si>
  <si>
    <t>XXXX9555</t>
  </si>
  <si>
    <t>yqqmbcw</t>
  </si>
  <si>
    <t>XXXX6106</t>
  </si>
  <si>
    <t>XXXX2246</t>
  </si>
  <si>
    <t>XXXX0646</t>
  </si>
  <si>
    <t>SEEMA</t>
  </si>
  <si>
    <t>XXXX1195</t>
  </si>
  <si>
    <t>YQGYEBS</t>
  </si>
  <si>
    <t>VWSPONV</t>
  </si>
  <si>
    <t>XXXX3442</t>
  </si>
  <si>
    <t>YMKQMYO</t>
  </si>
  <si>
    <t>VPGZNOJ</t>
  </si>
  <si>
    <t>XXXX4404</t>
  </si>
  <si>
    <t>XXXX3195</t>
  </si>
  <si>
    <t>VBGRPSH</t>
  </si>
  <si>
    <t>KALI DEVI</t>
  </si>
  <si>
    <t>YIEUBQF</t>
  </si>
  <si>
    <t>XXXX9540</t>
  </si>
  <si>
    <t>XXXX5557</t>
  </si>
  <si>
    <t>YBCQKQK</t>
  </si>
  <si>
    <t>XXXX4827</t>
  </si>
  <si>
    <t>XXXX3992</t>
  </si>
  <si>
    <t>XXXX8044</t>
  </si>
  <si>
    <t>XXXX7051</t>
  </si>
  <si>
    <t>ymwegoc</t>
  </si>
  <si>
    <t>XXXX1922</t>
  </si>
  <si>
    <t>XXXX5784</t>
  </si>
  <si>
    <t>XXXX1370</t>
  </si>
  <si>
    <t>XXXX5702</t>
  </si>
  <si>
    <t>MAMTA</t>
  </si>
  <si>
    <t>XXXX4151</t>
  </si>
  <si>
    <t>XXXX4896</t>
  </si>
  <si>
    <t>XXXX3157</t>
  </si>
  <si>
    <t>XXXX9015</t>
  </si>
  <si>
    <t>XXXX7339</t>
  </si>
  <si>
    <t>XXXX0687</t>
  </si>
  <si>
    <t>XXXX3171</t>
  </si>
  <si>
    <t>XXXX7296</t>
  </si>
  <si>
    <t>XXXX0709</t>
  </si>
  <si>
    <t>XXXX5554</t>
  </si>
  <si>
    <t>XXXX3683</t>
  </si>
  <si>
    <t>XXXX3496</t>
  </si>
  <si>
    <t>XXXX5376</t>
  </si>
  <si>
    <t>XXXX7810</t>
  </si>
  <si>
    <t>XXXX4652</t>
  </si>
  <si>
    <t>XXXX8434</t>
  </si>
  <si>
    <t>XXXX6069</t>
  </si>
  <si>
    <t>Late</t>
  </si>
  <si>
    <t>XXXX8740</t>
  </si>
  <si>
    <t>FIROJA BANU</t>
  </si>
  <si>
    <t>XXXX5164</t>
  </si>
  <si>
    <t>XXXX3283</t>
  </si>
  <si>
    <t>XXXX5083</t>
  </si>
  <si>
    <t>XXXX7100</t>
  </si>
  <si>
    <t>XXXX4049</t>
  </si>
  <si>
    <t>XXXX2976</t>
  </si>
  <si>
    <t>XXXX8178</t>
  </si>
  <si>
    <t>XXXX0920</t>
  </si>
  <si>
    <t>XXXX6056</t>
  </si>
  <si>
    <t>XXXX9983</t>
  </si>
  <si>
    <t>XXXX0503</t>
  </si>
  <si>
    <t>vpsncvp</t>
  </si>
  <si>
    <t>XXXX5444</t>
  </si>
  <si>
    <t>XXXX4024</t>
  </si>
  <si>
    <t>XXXX4312</t>
  </si>
  <si>
    <t>XXXX1833</t>
  </si>
  <si>
    <t>vpsgoov</t>
  </si>
  <si>
    <t>XXXX8939</t>
  </si>
  <si>
    <t>vpjwnct</t>
  </si>
  <si>
    <t>MANISH KUMAR</t>
  </si>
  <si>
    <t>XXXX1516</t>
  </si>
  <si>
    <t>XXXX9240</t>
  </si>
  <si>
    <t>ymukugo</t>
  </si>
  <si>
    <t>XXXX7818</t>
  </si>
  <si>
    <t>XXXX0810</t>
  </si>
  <si>
    <t>XXXX4370</t>
  </si>
  <si>
    <t>XXXX3401</t>
  </si>
  <si>
    <t>XXXX1553</t>
  </si>
  <si>
    <t>XXXX9502</t>
  </si>
  <si>
    <t>XXXX5336</t>
  </si>
  <si>
    <t>XXXX1035</t>
  </si>
  <si>
    <t>XXXX6313</t>
  </si>
  <si>
    <t>XXXX8546</t>
  </si>
  <si>
    <t>XXXX7714</t>
  </si>
  <si>
    <t>XXXX5194</t>
  </si>
  <si>
    <t>SOHIL</t>
  </si>
  <si>
    <t>XXXX3042</t>
  </si>
  <si>
    <t>XXXX1761</t>
  </si>
  <si>
    <t>XXXX4383</t>
  </si>
  <si>
    <t>VBJRPSH</t>
  </si>
  <si>
    <t>XXXX3631</t>
  </si>
  <si>
    <t>XXXX5363</t>
  </si>
  <si>
    <t>XXXX3649</t>
  </si>
  <si>
    <t>XXXX7740</t>
  </si>
  <si>
    <t>XXXX4846</t>
  </si>
  <si>
    <t>YACYBEG</t>
  </si>
  <si>
    <t>XXXX7960</t>
  </si>
  <si>
    <t>XXXX1311</t>
  </si>
  <si>
    <t>YBCOKQK</t>
  </si>
  <si>
    <t>XXXX0428</t>
  </si>
  <si>
    <t>XXXX2216</t>
  </si>
  <si>
    <t>XXXX8778</t>
  </si>
  <si>
    <t>XXXX8675</t>
  </si>
  <si>
    <t>XXXX1703</t>
  </si>
  <si>
    <t>XXXX5969</t>
  </si>
  <si>
    <t>VHTZJWT</t>
  </si>
  <si>
    <t>XXXX0506</t>
  </si>
  <si>
    <t>BHXCWCP</t>
  </si>
  <si>
    <t>XXXX8946</t>
  </si>
  <si>
    <t>VHHNBHR</t>
  </si>
  <si>
    <t>XXXX4126</t>
  </si>
  <si>
    <t>XXXX9582</t>
  </si>
  <si>
    <t>XXXX1629</t>
  </si>
  <si>
    <t>XXXX9569</t>
  </si>
  <si>
    <t>VHTZJWJ</t>
  </si>
  <si>
    <t>XXXX7167</t>
  </si>
  <si>
    <t>XXXX5823</t>
  </si>
  <si>
    <t>yoesuys</t>
  </si>
  <si>
    <t>XXXX1475</t>
  </si>
  <si>
    <t>XXXX3266</t>
  </si>
  <si>
    <t>YOHXTSP</t>
  </si>
  <si>
    <t>vwwrnvh</t>
  </si>
  <si>
    <t>XXXX1743</t>
  </si>
  <si>
    <t>XXXX2886</t>
  </si>
  <si>
    <t>XXXX3820</t>
  </si>
  <si>
    <t>XXXX7397</t>
  </si>
  <si>
    <t>XXXX5696</t>
  </si>
  <si>
    <t>XXXX4575</t>
  </si>
  <si>
    <t>XXXX8999</t>
  </si>
  <si>
    <t>XXXX6735</t>
  </si>
  <si>
    <t>XXXX7140</t>
  </si>
  <si>
    <t>XXXX4946</t>
  </si>
  <si>
    <t>XXXX9364</t>
  </si>
  <si>
    <t>WXVJHNV</t>
  </si>
  <si>
    <t>XXXX6032</t>
  </si>
  <si>
    <t>XXXX5129</t>
  </si>
  <si>
    <t>yqkfwmf</t>
  </si>
  <si>
    <t>XXXX5901</t>
  </si>
  <si>
    <t>YMWEGOC</t>
  </si>
  <si>
    <t>XXXX8024</t>
  </si>
  <si>
    <t>XXXX7165</t>
  </si>
  <si>
    <t>XXXX0828</t>
  </si>
  <si>
    <t>XXXX5021</t>
  </si>
  <si>
    <t>ANKIT</t>
  </si>
  <si>
    <t>XXXX3524</t>
  </si>
  <si>
    <t>XXXX4784</t>
  </si>
  <si>
    <t>XXXX5190</t>
  </si>
  <si>
    <t>XXXX3939</t>
  </si>
  <si>
    <t>vxpkbpx</t>
  </si>
  <si>
    <t>XXXX0222</t>
  </si>
  <si>
    <t>BHAWANI SINGH</t>
  </si>
  <si>
    <t>XXXX2669</t>
  </si>
  <si>
    <t>XXXX0880</t>
  </si>
  <si>
    <t>XXXX7303</t>
  </si>
  <si>
    <t>XXXX8796</t>
  </si>
  <si>
    <t>XXXX0496</t>
  </si>
  <si>
    <t>XXXX6670</t>
  </si>
  <si>
    <t>XXXX5861</t>
  </si>
  <si>
    <t>HEENA BANOO</t>
  </si>
  <si>
    <t>XXXX2375</t>
  </si>
  <si>
    <t>KOMAL DEVI</t>
  </si>
  <si>
    <t>XXXX8437</t>
  </si>
  <si>
    <t>VZWCSSN</t>
  </si>
  <si>
    <t>XXXX4420</t>
  </si>
  <si>
    <t>XXXX9122</t>
  </si>
  <si>
    <t>ymkiawg</t>
  </si>
  <si>
    <t>XXXX9110</t>
  </si>
  <si>
    <t>VOHCSOH</t>
  </si>
  <si>
    <t>XXXX7525</t>
  </si>
  <si>
    <t>VBKWWZX</t>
  </si>
  <si>
    <t>XXXX6556</t>
  </si>
  <si>
    <t>XXXX4817</t>
  </si>
  <si>
    <t>BHNVXXH</t>
  </si>
  <si>
    <t>XXXX6778</t>
  </si>
  <si>
    <t>XXXX6183</t>
  </si>
  <si>
    <t>YQOFYAK</t>
  </si>
  <si>
    <t>XXXX1141</t>
  </si>
  <si>
    <t>MONIKA</t>
  </si>
  <si>
    <t>XXXX0730</t>
  </si>
  <si>
    <t>XXXX2477</t>
  </si>
  <si>
    <t>XXXX2550</t>
  </si>
  <si>
    <t>XXXX2033</t>
  </si>
  <si>
    <t>XXXX3758</t>
  </si>
  <si>
    <t>YAMYDQW</t>
  </si>
  <si>
    <t>POOJA</t>
  </si>
  <si>
    <t>XXXX1490</t>
  </si>
  <si>
    <t>XXXX5353</t>
  </si>
  <si>
    <t>XXXX3418</t>
  </si>
  <si>
    <t>XXXX0142</t>
  </si>
  <si>
    <t>VXPNBWN</t>
  </si>
  <si>
    <t>XXXX0996</t>
  </si>
  <si>
    <t>XXXX2848</t>
  </si>
  <si>
    <t>vrpbknr</t>
  </si>
  <si>
    <t>XXXX2675</t>
  </si>
  <si>
    <t>VOJRTTX</t>
  </si>
  <si>
    <t>XXXX2625</t>
  </si>
  <si>
    <t>XXXX4930</t>
  </si>
  <si>
    <t>XXXX0325</t>
  </si>
  <si>
    <t>XXXX6023</t>
  </si>
  <si>
    <t>XXXX1861</t>
  </si>
  <si>
    <t>XXXX5958</t>
  </si>
  <si>
    <t>VVGOPGT</t>
  </si>
  <si>
    <t>XXXX3814</t>
  </si>
  <si>
    <t>XXXX0682</t>
  </si>
  <si>
    <t>XXXX6918</t>
  </si>
  <si>
    <t>XXXX3614</t>
  </si>
  <si>
    <t>XXXX4426</t>
  </si>
  <si>
    <t>XXXX8983</t>
  </si>
  <si>
    <t>XXXX3849</t>
  </si>
  <si>
    <t>XXXX3645</t>
  </si>
  <si>
    <t>XXXX9730</t>
  </si>
  <si>
    <t>XXXX1383</t>
  </si>
  <si>
    <t>XXXX4735</t>
  </si>
  <si>
    <t>XXXX5591</t>
  </si>
  <si>
    <t>YOEISWF</t>
  </si>
  <si>
    <t>XXXX6101</t>
  </si>
  <si>
    <t>XXXX6149</t>
  </si>
  <si>
    <t>XXXX0484</t>
  </si>
  <si>
    <t>YMFKEMC</t>
  </si>
  <si>
    <t>XXXX9571</t>
  </si>
  <si>
    <t>ydbigww</t>
  </si>
  <si>
    <t>XXXX4559</t>
  </si>
  <si>
    <t>YQQKCGB</t>
  </si>
  <si>
    <t>XXXX1497</t>
  </si>
  <si>
    <t>XXXX5334</t>
  </si>
  <si>
    <t>YMKBDUC</t>
  </si>
  <si>
    <t>XXXX9111</t>
  </si>
  <si>
    <t>XXXX4307</t>
  </si>
  <si>
    <t>XXXX7955</t>
  </si>
  <si>
    <t>XXXX5878</t>
  </si>
  <si>
    <t>vgbbgzy</t>
  </si>
  <si>
    <t>XXXX3354</t>
  </si>
  <si>
    <t>YQMESMS</t>
  </si>
  <si>
    <t>XXXX6574</t>
  </si>
  <si>
    <t>XXXX3593</t>
  </si>
  <si>
    <t>XXXX3326</t>
  </si>
  <si>
    <t>XXXX7232</t>
  </si>
  <si>
    <t>XXXX4751</t>
  </si>
  <si>
    <t>VONTPBX</t>
  </si>
  <si>
    <t>XXXX3890</t>
  </si>
  <si>
    <t>XXXX9794</t>
  </si>
  <si>
    <t>XXXX3206</t>
  </si>
  <si>
    <t>XXXX8961</t>
  </si>
  <si>
    <t>vpojxjj</t>
  </si>
  <si>
    <t>BASANTI DEVI</t>
  </si>
  <si>
    <t>XXXX1189</t>
  </si>
  <si>
    <t>XXXX0719</t>
  </si>
  <si>
    <t>XXXX1991</t>
  </si>
  <si>
    <t>XXXX1777</t>
  </si>
  <si>
    <t>XXXX0724</t>
  </si>
  <si>
    <t>XXXX6757</t>
  </si>
  <si>
    <t>XXXX9842</t>
  </si>
  <si>
    <t>VOTKRJX</t>
  </si>
  <si>
    <t>XXXX9369</t>
  </si>
  <si>
    <t>VSXWCHT</t>
  </si>
  <si>
    <t>XXXX4496</t>
  </si>
  <si>
    <t>XXXX6595</t>
  </si>
  <si>
    <t>YAOKOSS</t>
  </si>
  <si>
    <t>XXXX2547</t>
  </si>
  <si>
    <t>YMGOQMF</t>
  </si>
  <si>
    <t>XXXX4213</t>
  </si>
  <si>
    <t>YQGFFKC</t>
  </si>
  <si>
    <t>XXXX4135</t>
  </si>
  <si>
    <t>VPSGOOV</t>
  </si>
  <si>
    <t>XXXX1962</t>
  </si>
  <si>
    <t>XXXX4085</t>
  </si>
  <si>
    <t>XXXX7504</t>
  </si>
  <si>
    <t>XXXX7938</t>
  </si>
  <si>
    <t>XXXX7593</t>
  </si>
  <si>
    <t>XXXX2295</t>
  </si>
  <si>
    <t>vpnhgzp</t>
  </si>
  <si>
    <t>XXXX5356</t>
  </si>
  <si>
    <t>VIKRAM</t>
  </si>
  <si>
    <t>XXXX1044</t>
  </si>
  <si>
    <t>XXXX6608</t>
  </si>
  <si>
    <t>WDYCFMW</t>
  </si>
  <si>
    <t>S.NO.</t>
  </si>
  <si>
    <t>CLASS</t>
  </si>
  <si>
    <t xml:space="preserve"> </t>
  </si>
  <si>
    <t>d{kk 1 ls 8 rd d{kk/;kid dk uke</t>
  </si>
  <si>
    <t>d{kk 1 ls 8 rd fo"k;k/;kid dk uke</t>
  </si>
  <si>
    <t>d{kk 1 ls 5 rd</t>
  </si>
  <si>
    <t>d{kk 6 ls 8 rd</t>
  </si>
  <si>
    <t>lkekftd</t>
  </si>
  <si>
    <t>dz-la-</t>
  </si>
  <si>
    <t>dqy ukekadu</t>
  </si>
  <si>
    <t>online</t>
  </si>
  <si>
    <t>ihbZbZvks dk uke</t>
  </si>
  <si>
    <t>v/khuLFk fo|ky; dk uke</t>
  </si>
  <si>
    <t>f'k{kd dk uke</t>
  </si>
  <si>
    <t>fo|kFkhZ dk uke</t>
  </si>
  <si>
    <t>fnukad</t>
  </si>
  <si>
    <t>iz/kkukpk;Z</t>
  </si>
  <si>
    <t>Lekby izHkkjh</t>
  </si>
  <si>
    <t>d{kk/;kid</t>
  </si>
  <si>
    <t>ihbbvks fo|ky; dk uke</t>
  </si>
  <si>
    <t>i;kZoj.k@lkekftd</t>
  </si>
  <si>
    <t xml:space="preserve"> fo|kfFkZ;ks dh lwpuk</t>
  </si>
  <si>
    <t>YES</t>
  </si>
  <si>
    <t>NO</t>
  </si>
  <si>
    <t>vkuykbu</t>
  </si>
  <si>
    <t>¼d{kk  6&amp;8½</t>
  </si>
  <si>
    <t xml:space="preserve">    1-5</t>
  </si>
  <si>
    <t xml:space="preserve">    6-8</t>
  </si>
  <si>
    <t>jk/kkLokeh</t>
  </si>
  <si>
    <t>ANY PROBLEM MAIL-gupskalani@gmail.com</t>
  </si>
  <si>
    <t xml:space="preserve"> 'kSf{kd lekpkj gsrq ns[sk </t>
  </si>
  <si>
    <t>http://www.ashwinikumar.com</t>
  </si>
  <si>
    <t>http://www.shalasugam.com</t>
  </si>
  <si>
    <r>
      <t xml:space="preserve">vf/kd tkudkjh ds fy;s esajk </t>
    </r>
    <r>
      <rPr>
        <sz val="11"/>
        <rFont val="Candara"/>
        <family val="2"/>
      </rPr>
      <t xml:space="preserve">YOUTUBE CHANNAl like </t>
    </r>
    <r>
      <rPr>
        <sz val="11"/>
        <rFont val="DevLys 010"/>
      </rPr>
      <t xml:space="preserve">vkSj </t>
    </r>
    <r>
      <rPr>
        <sz val="11"/>
        <rFont val="Candara"/>
        <family val="2"/>
      </rPr>
      <t xml:space="preserve">subecribe </t>
    </r>
    <r>
      <rPr>
        <sz val="11"/>
        <rFont val="DevLys 010"/>
      </rPr>
      <t>djsA</t>
    </r>
  </si>
  <si>
    <t>Sr.No.</t>
  </si>
  <si>
    <t>Class</t>
  </si>
  <si>
    <t>General</t>
  </si>
  <si>
    <t>ST</t>
  </si>
  <si>
    <t>Total Enrollment</t>
  </si>
  <si>
    <t>Boys</t>
  </si>
  <si>
    <t>Girls</t>
  </si>
  <si>
    <t>Total</t>
  </si>
  <si>
    <t>TOTAL</t>
  </si>
  <si>
    <t xml:space="preserve">गृहकार्य वितरण से सबंधित सूचना </t>
  </si>
  <si>
    <t xml:space="preserve">गृहकार्य संकलन  से सबंधित सूचना </t>
  </si>
  <si>
    <t>SN</t>
  </si>
  <si>
    <t xml:space="preserve">विद्यालय  का नाम </t>
  </si>
  <si>
    <t xml:space="preserve">कक्षा </t>
  </si>
  <si>
    <t xml:space="preserve">कुल नामाकन </t>
  </si>
  <si>
    <t>गृहकार्य विवरण ( विषयवार )</t>
  </si>
  <si>
    <t xml:space="preserve">ऑनलाइन माध्यम से विध्यार्थियों की संख्या  </t>
  </si>
  <si>
    <t xml:space="preserve">ऑफलाइन माध्यम से विध्यार्थियों की संख्या  </t>
  </si>
  <si>
    <t>गृहकार्य प्राप्त करने वाले विध्यार्थियों की कुल संख्या (5+6)</t>
  </si>
  <si>
    <t xml:space="preserve">शेष विध्यार्थियों की संख्या </t>
  </si>
  <si>
    <t xml:space="preserve">बिंदु संख्या 8 में गृहकार्य वितरण से वंचित रहने वाले विध्यार्थियों का वंचित रहने का कारण / विवरण </t>
  </si>
  <si>
    <t>गृहकार्य पूर्ण  कर जमा करवाने  वाले विध्यार्थियों की कुल संख्या (10+11)</t>
  </si>
  <si>
    <t xml:space="preserve">बिंदु संख्या 13 में गृहकार्य संकलन  से वंचित रहने वाले विध्यार्थियों का वंचित रहने का कारण / विवरण </t>
  </si>
  <si>
    <t xml:space="preserve">संकलन पश्चात विध्यार्थियों का गृहकार्य पोर्टफोलियो तैयार कर लिया गया है, हां अथवा नहीं </t>
  </si>
  <si>
    <t xml:space="preserve">सभी अनिवार्य विषय </t>
  </si>
  <si>
    <t xml:space="preserve">कुल </t>
  </si>
  <si>
    <t xml:space="preserve">ऑनलाइन माध्यम से विध्यार्थियों का प्रतिशत  </t>
  </si>
  <si>
    <t xml:space="preserve">ऑफलाइन माध्यम से विध्यार्थियों का प्रतिशत  </t>
  </si>
  <si>
    <t>गृहकार्य प्राप्त करने वाले विध्यार्थियों का प्रतिशत(5+6)</t>
  </si>
  <si>
    <t>गृहकार्य वितरण से वंचित रहने वाले विध्यार्थियों का प्रतिशत</t>
  </si>
  <si>
    <t xml:space="preserve">ऑनलाइन माध्यम से वितरित गृहकार्य प्राप्त करने वाले विध्यार्थियों का प्रतिशत </t>
  </si>
  <si>
    <t xml:space="preserve">ऑफलाइन माध्यम से वितरित गृहकार्य प्राप्त करने वाले विध्यार्थियों का प्रतिशत </t>
  </si>
  <si>
    <t>गृहकार्य पूर्ण  कर जमा करवाने  वाले विध्यार्थियों का  कुल प्रतिशत (9+10)</t>
  </si>
  <si>
    <t>गृहकार्य संकलन से वंचित रहे शेष विध्यार्थियों का कुल प्रतिशत</t>
  </si>
  <si>
    <t>1  to 8</t>
  </si>
  <si>
    <t>SMILE लाभान्वित</t>
  </si>
  <si>
    <t>पाठ्यपुस्तक/वर्कबुक</t>
  </si>
  <si>
    <t xml:space="preserve">व्हाट्सएप्प के माध्यम से स्माइल 2.0 से लाभान्वित </t>
  </si>
  <si>
    <t>टेलीविज़न के माध्यम से स्माइल 2.0 से लाभान्वित</t>
  </si>
  <si>
    <t>ऑफलाइन माध्यम से स्माइल 2.0 से लाभान्वित</t>
  </si>
  <si>
    <t>क्विज (QUIZ) अटेण्ड करने वाले विध्यार्थी</t>
  </si>
  <si>
    <t>प्रतिदिन 5 CALLING FORM भरने वाले शिक्षकों की संख्या</t>
  </si>
  <si>
    <t>निशुल्क पाठ्यपुस्तक प्राप्त विध्यार्थियों की संख्या</t>
  </si>
  <si>
    <t>वर्कबुक प्राप्त विध्यार्थियों की संख्या AT GRADE</t>
  </si>
  <si>
    <t>वर्कबुक प्राप्त विध्यार्थियों की संख्या BELOW GRADE</t>
  </si>
  <si>
    <t>पोर्टफोलियो संधारित संख्या</t>
  </si>
  <si>
    <t>योग</t>
  </si>
  <si>
    <t>क्र.स.</t>
  </si>
  <si>
    <t>XXXX8904</t>
  </si>
  <si>
    <t>XXXX5851</t>
  </si>
  <si>
    <t>XXXX8061</t>
  </si>
  <si>
    <t>XXXX0408</t>
  </si>
  <si>
    <t>XXXX2055</t>
  </si>
  <si>
    <t>YQQWKUF</t>
  </si>
  <si>
    <t>XXXX8900</t>
  </si>
  <si>
    <t>XXXX4412</t>
  </si>
  <si>
    <t>XXXX2763</t>
  </si>
  <si>
    <t>XXXX0192</t>
  </si>
  <si>
    <t>XXXX6856</t>
  </si>
  <si>
    <t>XXXX5653</t>
  </si>
  <si>
    <t>XXXX0525</t>
  </si>
  <si>
    <t>YBOKWIK</t>
  </si>
  <si>
    <t>KOMAL KANWAR</t>
  </si>
  <si>
    <t>XXXX9406</t>
  </si>
  <si>
    <t>XXXX0242</t>
  </si>
  <si>
    <t>YOEOCMW</t>
  </si>
  <si>
    <t>XXXX6009</t>
  </si>
  <si>
    <t>XXXX6794</t>
  </si>
  <si>
    <t>VXSWSZH</t>
  </si>
  <si>
    <t>XXXX0104</t>
  </si>
  <si>
    <t>XXXX0577</t>
  </si>
  <si>
    <t>XXXX2916</t>
  </si>
  <si>
    <t>XXXX3961</t>
  </si>
  <si>
    <t>XXXX9894</t>
  </si>
  <si>
    <t>YOBYDGC</t>
  </si>
  <si>
    <t>XXXX0201</t>
  </si>
  <si>
    <t>XXXX6018</t>
  </si>
  <si>
    <t>XXXX9385</t>
  </si>
  <si>
    <t>XXXX2922</t>
  </si>
  <si>
    <t>VRRKWKR</t>
  </si>
  <si>
    <t>XXXX0414</t>
  </si>
  <si>
    <t>XXXX0518</t>
  </si>
  <si>
    <t>ysoiydb</t>
  </si>
  <si>
    <t>XXXX6027</t>
  </si>
  <si>
    <t>XXXX5511</t>
  </si>
  <si>
    <t>YOYDFYF</t>
  </si>
  <si>
    <t>XXXX5951</t>
  </si>
  <si>
    <t>YMKYEOK</t>
  </si>
  <si>
    <t>XXXX3766</t>
  </si>
  <si>
    <t>WDYCWMO</t>
  </si>
  <si>
    <t>XXXX3493</t>
  </si>
  <si>
    <t>ymffwdf</t>
  </si>
  <si>
    <t>XXXX8934</t>
  </si>
  <si>
    <t>XXXX3677</t>
  </si>
  <si>
    <t>XXXX2410</t>
  </si>
  <si>
    <t>YMKAOGK</t>
  </si>
  <si>
    <t>XXXX9289</t>
  </si>
  <si>
    <t>XXXX5685</t>
  </si>
  <si>
    <t>XXXX1340</t>
  </si>
  <si>
    <t>XXXX4226</t>
  </si>
  <si>
    <t>XXXX9444</t>
  </si>
  <si>
    <t>XXXX3402</t>
  </si>
  <si>
    <t>XXXX1339</t>
  </si>
  <si>
    <t>YQGSDMS</t>
  </si>
  <si>
    <t>XXXX5163</t>
  </si>
  <si>
    <t>XXXX3052</t>
  </si>
  <si>
    <t>B</t>
  </si>
  <si>
    <t>XXXX1692</t>
  </si>
  <si>
    <t>XXXX5671</t>
  </si>
  <si>
    <t>XXXX3165</t>
  </si>
  <si>
    <t>XXXX4211</t>
  </si>
  <si>
    <t>XXXX8637</t>
  </si>
  <si>
    <t>XXXX4317</t>
  </si>
  <si>
    <t>XXXX8572</t>
  </si>
  <si>
    <t>YYYUIIO</t>
  </si>
  <si>
    <t>XXXX5727</t>
  </si>
  <si>
    <t>wxvczgx</t>
  </si>
  <si>
    <t>XXXX2937</t>
  </si>
  <si>
    <t>YMSUYSS</t>
  </si>
  <si>
    <t>XXXX9464</t>
  </si>
  <si>
    <t>XXXX4208</t>
  </si>
  <si>
    <t>YMQFQAG</t>
  </si>
  <si>
    <t>XXXX1906</t>
  </si>
  <si>
    <t>XXXX6789</t>
  </si>
  <si>
    <t>XXXX6839</t>
  </si>
  <si>
    <t>XXXX7391</t>
  </si>
  <si>
    <t>XXXX3359</t>
  </si>
  <si>
    <t>XXXX1846</t>
  </si>
  <si>
    <t>XXXX0744</t>
  </si>
  <si>
    <t>XXXX9859</t>
  </si>
  <si>
    <t>yqqoswo</t>
  </si>
  <si>
    <t>MUKESH</t>
  </si>
  <si>
    <t>XXXX0595</t>
  </si>
  <si>
    <t>XXXX9672</t>
  </si>
  <si>
    <t>VXKHSXJ</t>
  </si>
  <si>
    <t>XXXX5096</t>
  </si>
  <si>
    <t>YKKSIGK</t>
  </si>
  <si>
    <t>XXXX4972</t>
  </si>
  <si>
    <t>XXXX4524</t>
  </si>
  <si>
    <t>XXXX8844</t>
  </si>
  <si>
    <t>XXXX8493</t>
  </si>
  <si>
    <t>VVOBWVH</t>
  </si>
  <si>
    <t>XXXX9561</t>
  </si>
  <si>
    <t>VRWXJJH</t>
  </si>
  <si>
    <t>XXXX8159</t>
  </si>
  <si>
    <t>XXXX8175</t>
  </si>
  <si>
    <t>VKTOORH</t>
  </si>
  <si>
    <t>XXXX3179</t>
  </si>
  <si>
    <t>XXXX5216</t>
  </si>
  <si>
    <t>XXXX1720</t>
  </si>
  <si>
    <t>XXXX6989</t>
  </si>
  <si>
    <t>VWRTJVH</t>
  </si>
  <si>
    <t>XXXX0420</t>
  </si>
  <si>
    <t>XXXX4309</t>
  </si>
  <si>
    <t>XXXX3549</t>
  </si>
  <si>
    <t>VTSOKXJ</t>
  </si>
  <si>
    <t>XXXX3790</t>
  </si>
  <si>
    <t>XXXX8335</t>
  </si>
  <si>
    <t>XXXX5229</t>
  </si>
  <si>
    <t>ABHISHEK</t>
  </si>
  <si>
    <t>XXXX3034</t>
  </si>
  <si>
    <t>ADIL AHMAD</t>
  </si>
  <si>
    <t>XXXX6919</t>
  </si>
  <si>
    <t>ANAND SINGH</t>
  </si>
  <si>
    <t>XXXX2372</t>
  </si>
  <si>
    <t>XXXX3161</t>
  </si>
  <si>
    <t>ANKITA SHARMA</t>
  </si>
  <si>
    <t>XXXX1529</t>
  </si>
  <si>
    <t>yoiysgs</t>
  </si>
  <si>
    <t>ANKU DEVI</t>
  </si>
  <si>
    <t>XXXX0567</t>
  </si>
  <si>
    <t>ARPIT SHARMA</t>
  </si>
  <si>
    <t>XXXX0949</t>
  </si>
  <si>
    <t>yfwcdyk</t>
  </si>
  <si>
    <t>BANWARI NATH</t>
  </si>
  <si>
    <t>XXXX3457</t>
  </si>
  <si>
    <t>yfuskkw</t>
  </si>
  <si>
    <t>XXXX8459</t>
  </si>
  <si>
    <t>DASHARATH KUMAWAT</t>
  </si>
  <si>
    <t>XXXX0357</t>
  </si>
  <si>
    <t>DEEKSHA PARIHAR</t>
  </si>
  <si>
    <t>XXXX4286</t>
  </si>
  <si>
    <t>voxovtr</t>
  </si>
  <si>
    <t>DEEPAK SHARMA</t>
  </si>
  <si>
    <t>XXXX8974</t>
  </si>
  <si>
    <t>yfuskik</t>
  </si>
  <si>
    <t>DEEPU SINGH</t>
  </si>
  <si>
    <t>XXXX2230</t>
  </si>
  <si>
    <t>DINESH BAVRI</t>
  </si>
  <si>
    <t>XXXX2570</t>
  </si>
  <si>
    <t>FARDEEN KHAN</t>
  </si>
  <si>
    <t>XXXX9313</t>
  </si>
  <si>
    <t>YOBYYOO</t>
  </si>
  <si>
    <t>ybccmyk</t>
  </si>
  <si>
    <t>GARIMA PARIHAR</t>
  </si>
  <si>
    <t>XXXX1060</t>
  </si>
  <si>
    <t>VBCROWJ</t>
  </si>
  <si>
    <t>GAUR ABHISHEK</t>
  </si>
  <si>
    <t>GUDDI DEVI</t>
  </si>
  <si>
    <t>RAJU DEVI</t>
  </si>
  <si>
    <t>XXXX8489</t>
  </si>
  <si>
    <t>YOCOIDS</t>
  </si>
  <si>
    <t>HAIDER ALI</t>
  </si>
  <si>
    <t>XXXX0836</t>
  </si>
  <si>
    <t>HARI RAM PRAJAPAT</t>
  </si>
  <si>
    <t>XXXX6591</t>
  </si>
  <si>
    <t>YWQSOFB</t>
  </si>
  <si>
    <t>HEMLATA</t>
  </si>
  <si>
    <t>XXXX5754</t>
  </si>
  <si>
    <t>JITENDRA SINGH</t>
  </si>
  <si>
    <t>XXXX5320</t>
  </si>
  <si>
    <t>VOJNBCN</t>
  </si>
  <si>
    <t>XXXX0817</t>
  </si>
  <si>
    <t>KALIM KURESHI</t>
  </si>
  <si>
    <t>XXXX7668</t>
  </si>
  <si>
    <t>KAVITA PRAJAPAT</t>
  </si>
  <si>
    <t>XXXX4413</t>
  </si>
  <si>
    <t>vpkcjkr</t>
  </si>
  <si>
    <t>KAVITA RAIDAS</t>
  </si>
  <si>
    <t>XXXX5291</t>
  </si>
  <si>
    <t>YUYKFBK</t>
  </si>
  <si>
    <t>KIRAN DEVI</t>
  </si>
  <si>
    <t>XXXX5348</t>
  </si>
  <si>
    <t>YQKFWMF</t>
  </si>
  <si>
    <t>XXXX8244</t>
  </si>
  <si>
    <t>KOMAL PRAJAPAT</t>
  </si>
  <si>
    <t>XXXX6742</t>
  </si>
  <si>
    <t>vtzozpr</t>
  </si>
  <si>
    <t>MADHURI</t>
  </si>
  <si>
    <t>XXXX4243</t>
  </si>
  <si>
    <t>XXXX5085</t>
  </si>
  <si>
    <t>yqkauew</t>
  </si>
  <si>
    <t>MAYA GURJAR</t>
  </si>
  <si>
    <t>XXXX7069</t>
  </si>
  <si>
    <t>vorphkn</t>
  </si>
  <si>
    <t>MEENU DEVI</t>
  </si>
  <si>
    <t>XXXX6323</t>
  </si>
  <si>
    <t>MOHAMMAD ARSHAD</t>
  </si>
  <si>
    <t>XXXX8772</t>
  </si>
  <si>
    <t>MOHAMMAD KAIF</t>
  </si>
  <si>
    <t>XXXX8698</t>
  </si>
  <si>
    <t>MOHAMMAD SHAHROOKH</t>
  </si>
  <si>
    <t>XXXX8587</t>
  </si>
  <si>
    <t>MOHIT VAISHNAV</t>
  </si>
  <si>
    <t>XXXX7258</t>
  </si>
  <si>
    <t>wdyeceg</t>
  </si>
  <si>
    <t>MUKANDAR KHAN</t>
  </si>
  <si>
    <t>XXXX2051</t>
  </si>
  <si>
    <t>XXXX2854</t>
  </si>
  <si>
    <t>MUKESH KUMAWAT</t>
  </si>
  <si>
    <t>XXXX2398</t>
  </si>
  <si>
    <t>WXVJHNH</t>
  </si>
  <si>
    <t>NENURAM KUMAWAT</t>
  </si>
  <si>
    <t>XXXX5513</t>
  </si>
  <si>
    <t>OM NATH</t>
  </si>
  <si>
    <t>XXXX3929</t>
  </si>
  <si>
    <t>WXVJCGN</t>
  </si>
  <si>
    <t>PAREENA</t>
  </si>
  <si>
    <t>XXXX2231</t>
  </si>
  <si>
    <t>YMWESGS</t>
  </si>
  <si>
    <t>PINKI</t>
  </si>
  <si>
    <t>XXXX6466</t>
  </si>
  <si>
    <t>XXXX2552</t>
  </si>
  <si>
    <t>wxxvktn</t>
  </si>
  <si>
    <t>POOJA JANGID</t>
  </si>
  <si>
    <t>XXXX4030</t>
  </si>
  <si>
    <t>POONAM CHAND SAINI</t>
  </si>
  <si>
    <t>XXXX0776</t>
  </si>
  <si>
    <t>YODQCYG</t>
  </si>
  <si>
    <t>PRAVEEN RAVAL</t>
  </si>
  <si>
    <t>XXXX6338</t>
  </si>
  <si>
    <t>YMQOUFB</t>
  </si>
  <si>
    <t>PUKHRAJ BORANIYA</t>
  </si>
  <si>
    <t>XXXX6236</t>
  </si>
  <si>
    <t>PUSHPA DEVI KUMAWAT</t>
  </si>
  <si>
    <t>XXXX2918</t>
  </si>
  <si>
    <t>RAHUL HARIJAN</t>
  </si>
  <si>
    <t>XXXX9979</t>
  </si>
  <si>
    <t>XXXX6457</t>
  </si>
  <si>
    <t>RAJU NATH</t>
  </si>
  <si>
    <t>XXXX2557</t>
  </si>
  <si>
    <t>RAKESH KACHCHHAVA</t>
  </si>
  <si>
    <t>XXXX7806</t>
  </si>
  <si>
    <t>RAM AVTAR SAINI</t>
  </si>
  <si>
    <t>XXXX2195</t>
  </si>
  <si>
    <t>vokgtrn</t>
  </si>
  <si>
    <t>RAMLAL</t>
  </si>
  <si>
    <t>XXXX8647</t>
  </si>
  <si>
    <t>RAVI KUMAR ACHARYA</t>
  </si>
  <si>
    <t>vppxhsx</t>
  </si>
  <si>
    <t>RAVINDRA SINGH</t>
  </si>
  <si>
    <t>XXXX3795</t>
  </si>
  <si>
    <t>ROHIT</t>
  </si>
  <si>
    <t>XXXX8449</t>
  </si>
  <si>
    <t>BHCWWZX</t>
  </si>
  <si>
    <t>SABIR HUSAIN</t>
  </si>
  <si>
    <t>XXXX9526</t>
  </si>
  <si>
    <t>SALMAN</t>
  </si>
  <si>
    <t>XXXX1437</t>
  </si>
  <si>
    <t>SARITA BAWARI</t>
  </si>
  <si>
    <t>XXXX4911</t>
  </si>
  <si>
    <t>VNTPSKJ</t>
  </si>
  <si>
    <t>XXXX8593</t>
  </si>
  <si>
    <t>SHAKTI SINGH</t>
  </si>
  <si>
    <t>XXXX0014</t>
  </si>
  <si>
    <t>WDYEIDF</t>
  </si>
  <si>
    <t>SONU KANWAR</t>
  </si>
  <si>
    <t>XXXX3964</t>
  </si>
  <si>
    <t>SUBRAT ALI</t>
  </si>
  <si>
    <t>XXXX6272</t>
  </si>
  <si>
    <t>SUNIL NATH</t>
  </si>
  <si>
    <t>XXXX8717</t>
  </si>
  <si>
    <t>VHJOZOR</t>
  </si>
  <si>
    <t>TARUN SAINI</t>
  </si>
  <si>
    <t>XXXX0284</t>
  </si>
  <si>
    <t>vrpnrtt</t>
  </si>
  <si>
    <t>TEENA VAISHNAV</t>
  </si>
  <si>
    <t>XXXX1228</t>
  </si>
  <si>
    <t>YOUDUCC</t>
  </si>
  <si>
    <t>UDIT NARAYAN</t>
  </si>
  <si>
    <t>XXXX9386</t>
  </si>
  <si>
    <t>VIKAS KUMAWAT</t>
  </si>
  <si>
    <t>XXXX8072</t>
  </si>
  <si>
    <t>WXVCVCJ</t>
  </si>
  <si>
    <t>VIKRAM SINGH</t>
  </si>
  <si>
    <t>XXXX9807</t>
  </si>
  <si>
    <t>VISHNU CHOKIDAR</t>
  </si>
  <si>
    <t>XXXX7497</t>
  </si>
  <si>
    <t>YASIN MOHAMMAD</t>
  </si>
  <si>
    <t>XXXX8179</t>
  </si>
  <si>
    <t>XXXX0193</t>
  </si>
  <si>
    <t>XXXX1249</t>
  </si>
  <si>
    <t>WDYEACC</t>
  </si>
  <si>
    <t>XXXX9246</t>
  </si>
  <si>
    <t>XXXX4092</t>
  </si>
  <si>
    <t>YYUBKQO</t>
  </si>
  <si>
    <t>XXXX2856</t>
  </si>
  <si>
    <t>XXXX8827</t>
  </si>
  <si>
    <t>XXXX1742</t>
  </si>
  <si>
    <t>XXXX2257</t>
  </si>
  <si>
    <t>wxvjnon</t>
  </si>
  <si>
    <t>XXXX5580</t>
  </si>
  <si>
    <t>XXXX1235</t>
  </si>
  <si>
    <t>wxvjhwx</t>
  </si>
  <si>
    <t>XXXX6622</t>
  </si>
  <si>
    <t>VWHCPON</t>
  </si>
  <si>
    <t>XXXX6463</t>
  </si>
  <si>
    <t>VTVNBSN</t>
  </si>
  <si>
    <t>XXXX6428</t>
  </si>
  <si>
    <t>XXXX8618</t>
  </si>
  <si>
    <t>YOWKWEG</t>
  </si>
  <si>
    <t>XXXX8032</t>
  </si>
  <si>
    <t>VPXVBSP</t>
  </si>
  <si>
    <t>XXXX0740</t>
  </si>
  <si>
    <t>XXXX8312</t>
  </si>
  <si>
    <t>XXXX2357</t>
  </si>
  <si>
    <t>XXXX5144</t>
  </si>
  <si>
    <t>YMEDWQO</t>
  </si>
  <si>
    <t>YBDDDAC</t>
  </si>
  <si>
    <t>XXXX7646</t>
  </si>
  <si>
    <t>XXXX2056</t>
  </si>
  <si>
    <t>XXXX4055</t>
  </si>
  <si>
    <t>VORPHKN</t>
  </si>
  <si>
    <t>XXXX7686</t>
  </si>
  <si>
    <t>vpnhtgx</t>
  </si>
  <si>
    <t>XXXX6475</t>
  </si>
  <si>
    <t>XXXX9165</t>
  </si>
  <si>
    <t>XXXX2037</t>
  </si>
  <si>
    <t>ykikifk</t>
  </si>
  <si>
    <t>XXXX4380</t>
  </si>
  <si>
    <t>XXXX6006</t>
  </si>
  <si>
    <t>VWCPHHP</t>
  </si>
  <si>
    <t>XXXX4090</t>
  </si>
  <si>
    <t>XXXX7869</t>
  </si>
  <si>
    <t>VOCOCXR</t>
  </si>
  <si>
    <t>XXXX8352</t>
  </si>
  <si>
    <t>XXXX0545</t>
  </si>
  <si>
    <t>XXXX7867</t>
  </si>
  <si>
    <t>vpgwcnj</t>
  </si>
  <si>
    <t>XXXX8859</t>
  </si>
  <si>
    <t>yobydgo</t>
  </si>
  <si>
    <t>XXXX8406</t>
  </si>
  <si>
    <t>XXXX9939</t>
  </si>
  <si>
    <t>XXXX7355</t>
  </si>
  <si>
    <t>XXXX8483</t>
  </si>
  <si>
    <t>XXXX5228</t>
  </si>
  <si>
    <t>XXXX9105</t>
  </si>
  <si>
    <t>XXXX5910</t>
  </si>
  <si>
    <t>XXXX3612</t>
  </si>
  <si>
    <t>XXXX4244</t>
  </si>
  <si>
    <t>XXXX0050</t>
  </si>
  <si>
    <t>VNNNTOV</t>
  </si>
  <si>
    <t>XXXX6995</t>
  </si>
  <si>
    <t>VHJRXSR</t>
  </si>
  <si>
    <t>XXXX0939</t>
  </si>
  <si>
    <t>VXPKBPX</t>
  </si>
  <si>
    <t>XXXX6725</t>
  </si>
  <si>
    <t>YUCBOCB</t>
  </si>
  <si>
    <t>XXXX4333</t>
  </si>
  <si>
    <t>ymiauic</t>
  </si>
  <si>
    <t>XXXX0246</t>
  </si>
  <si>
    <t>WXVJCZT</t>
  </si>
  <si>
    <t>XXXX7326</t>
  </si>
  <si>
    <t>VOJVXST</t>
  </si>
  <si>
    <t>XXXX0907</t>
  </si>
  <si>
    <t>XXXX8958</t>
  </si>
  <si>
    <t>XXXX1867</t>
  </si>
  <si>
    <t>XXXX9441</t>
  </si>
  <si>
    <t>XXXX3495</t>
  </si>
  <si>
    <t>yfmgcsf</t>
  </si>
  <si>
    <t>XXXX4710</t>
  </si>
  <si>
    <t>XXXX2679</t>
  </si>
  <si>
    <t>XXXX4638</t>
  </si>
  <si>
    <t>XXXX2227</t>
  </si>
  <si>
    <t>XXXX9264</t>
  </si>
  <si>
    <t>vpggtpj</t>
  </si>
  <si>
    <t>XXXX4423</t>
  </si>
  <si>
    <t>yoemuyb</t>
  </si>
  <si>
    <t>XXXX5925</t>
  </si>
  <si>
    <t>XXXX7885</t>
  </si>
  <si>
    <t>XXXX6495</t>
  </si>
  <si>
    <t>YWKYMKC</t>
  </si>
  <si>
    <t>XXXX7338</t>
  </si>
  <si>
    <t>XXXX6497</t>
  </si>
  <si>
    <t>WDYCBYO</t>
  </si>
  <si>
    <t>XXXX7594</t>
  </si>
  <si>
    <t>XXXX9368</t>
  </si>
  <si>
    <t>XXXX8625</t>
  </si>
  <si>
    <t>XXXX2300</t>
  </si>
  <si>
    <t>VOCJWZX</t>
  </si>
  <si>
    <t>XXXX6684</t>
  </si>
  <si>
    <t>XXXX9575</t>
  </si>
  <si>
    <t>XXXX4525</t>
  </si>
  <si>
    <t>XXXX6634</t>
  </si>
  <si>
    <t>XXXX7725</t>
  </si>
  <si>
    <t>XXXX3219</t>
  </si>
  <si>
    <t>WXVCTHX</t>
  </si>
  <si>
    <t>XXXX0215</t>
  </si>
  <si>
    <t>XXXX2980</t>
  </si>
  <si>
    <t>XXXX9300</t>
  </si>
  <si>
    <t>XXXX0669</t>
  </si>
  <si>
    <t>XXXX4228</t>
  </si>
  <si>
    <t>XXXX9772</t>
  </si>
  <si>
    <t>XXXX3422</t>
  </si>
  <si>
    <t>XXXX7230</t>
  </si>
  <si>
    <t>VWCHWWJ</t>
  </si>
  <si>
    <t>XXXX0394</t>
  </si>
  <si>
    <t>XXXX2334</t>
  </si>
  <si>
    <t>XXXX8356</t>
  </si>
  <si>
    <t>VOCXJBP</t>
  </si>
  <si>
    <t>XXXX2012</t>
  </si>
  <si>
    <t>XXXX4755</t>
  </si>
  <si>
    <t>VKPZNHX</t>
  </si>
  <si>
    <t>XXXX0244</t>
  </si>
  <si>
    <t>XXXX1969</t>
  </si>
  <si>
    <t>YQCIQEK</t>
  </si>
  <si>
    <t>XXXX4063</t>
  </si>
  <si>
    <t>XXXX3463</t>
  </si>
  <si>
    <t>XXXX9060</t>
  </si>
  <si>
    <t>XXXX3336</t>
  </si>
  <si>
    <t>WDYEIEB</t>
  </si>
  <si>
    <t>XXXX4385</t>
  </si>
  <si>
    <t>XXXX9356</t>
  </si>
  <si>
    <t>VWTCKRN</t>
  </si>
  <si>
    <t>XXXX8436</t>
  </si>
  <si>
    <t>XXXX5489</t>
  </si>
  <si>
    <t>XXXX8014</t>
  </si>
  <si>
    <t>VVTVXTX</t>
  </si>
  <si>
    <t>XXXX8569</t>
  </si>
  <si>
    <t>XXXX9002</t>
  </si>
  <si>
    <t>XXXX1009</t>
  </si>
  <si>
    <t>XXXX8526</t>
  </si>
  <si>
    <t>XXXX1659</t>
  </si>
  <si>
    <t>XXXX7720</t>
  </si>
  <si>
    <t>XXXX1198</t>
  </si>
  <si>
    <t>XXXX7320</t>
  </si>
  <si>
    <t>XXXX8632</t>
  </si>
  <si>
    <t>ymkqidf</t>
  </si>
  <si>
    <t>XXXX2642</t>
  </si>
  <si>
    <t>XXXX9161</t>
  </si>
  <si>
    <t>XXXX3977</t>
  </si>
  <si>
    <t>XXXX4484</t>
  </si>
  <si>
    <t>VPWCXBV</t>
  </si>
  <si>
    <t>XXXX6148</t>
  </si>
  <si>
    <t>YQQKAQB</t>
  </si>
  <si>
    <t>XXXX4339</t>
  </si>
  <si>
    <t>XXXX6636</t>
  </si>
  <si>
    <t>VROKKCT</t>
  </si>
  <si>
    <t>XXXX1155</t>
  </si>
  <si>
    <t>VRCKOOP</t>
  </si>
  <si>
    <t>XXXX4860</t>
  </si>
  <si>
    <t>VPGKJSV</t>
  </si>
  <si>
    <t>XXXX7353</t>
  </si>
  <si>
    <t>XXXX0382</t>
  </si>
  <si>
    <t>YQCGGDC</t>
  </si>
  <si>
    <t>XXXX4771</t>
  </si>
  <si>
    <t>YMIAUIC</t>
  </si>
  <si>
    <t>XXXX5952</t>
  </si>
  <si>
    <t>XXXX7219</t>
  </si>
  <si>
    <t>XXXX4746</t>
  </si>
  <si>
    <t>XXXX8836</t>
  </si>
  <si>
    <t>YOFDKUC</t>
  </si>
  <si>
    <t>XXXX4272</t>
  </si>
  <si>
    <t>YOWFEUS</t>
  </si>
  <si>
    <t>XXXX2302</t>
  </si>
  <si>
    <t>XXXX5517</t>
  </si>
  <si>
    <t>YISYFAS</t>
  </si>
  <si>
    <t>XXXX0516</t>
  </si>
  <si>
    <t>WDYCSOC</t>
  </si>
  <si>
    <t>XXXX4941</t>
  </si>
  <si>
    <t>XXXX8153</t>
  </si>
  <si>
    <t>vvvpjnr</t>
  </si>
  <si>
    <t>XXXX0324</t>
  </si>
  <si>
    <t>VONTBPX</t>
  </si>
  <si>
    <t>XXXX0103</t>
  </si>
  <si>
    <t>XXXX6662</t>
  </si>
  <si>
    <t>XXXX8361</t>
  </si>
  <si>
    <t>YOEMUYB</t>
  </si>
  <si>
    <t>XXXX2213</t>
  </si>
  <si>
    <t>YQMSFCK</t>
  </si>
  <si>
    <t>XXXX3014</t>
  </si>
  <si>
    <t>XXXX4749</t>
  </si>
  <si>
    <t>XXXX3772</t>
  </si>
  <si>
    <t>XXXX3519</t>
  </si>
  <si>
    <t>XXXX2688</t>
  </si>
  <si>
    <t>XXXX7645</t>
  </si>
  <si>
    <t>XXXX4038</t>
  </si>
  <si>
    <t>XXXX8102</t>
  </si>
  <si>
    <t>XXXX4133</t>
  </si>
  <si>
    <t>XXXX5982</t>
  </si>
  <si>
    <t>XXXX3899</t>
  </si>
  <si>
    <t>XXXX1749</t>
  </si>
  <si>
    <t>YBDOGMC</t>
  </si>
  <si>
    <t>XXXX7739</t>
  </si>
  <si>
    <t>XXXX3681</t>
  </si>
  <si>
    <t>XXXX1980</t>
  </si>
  <si>
    <t>XXXX1272</t>
  </si>
  <si>
    <t>XXXX3448</t>
  </si>
  <si>
    <t>XXXX4059</t>
  </si>
  <si>
    <t>XXXX8283</t>
  </si>
  <si>
    <t>YMQAYFB</t>
  </si>
  <si>
    <t>XXXX9622</t>
  </si>
  <si>
    <t>VPGTJWJ</t>
  </si>
  <si>
    <t>XXXX9728</t>
  </si>
  <si>
    <t>XXXX0378</t>
  </si>
  <si>
    <t>XXXX7541</t>
  </si>
  <si>
    <t>XXXX6524</t>
  </si>
  <si>
    <t>XXXX9630</t>
  </si>
  <si>
    <t>XXXX3847</t>
  </si>
  <si>
    <t>XXXX0140</t>
  </si>
  <si>
    <t>XXXX6145</t>
  </si>
  <si>
    <t>XXXX7908</t>
  </si>
  <si>
    <t>XXXX1242</t>
  </si>
  <si>
    <t>XXXX2052</t>
  </si>
  <si>
    <t>XXXX6005</t>
  </si>
  <si>
    <t>XXXX1018</t>
  </si>
  <si>
    <t>XXXX4594</t>
  </si>
  <si>
    <t>XXXX4744</t>
  </si>
  <si>
    <t>WXBKZGR</t>
  </si>
  <si>
    <t>XXXX2820</t>
  </si>
  <si>
    <t>XXXX8347</t>
  </si>
  <si>
    <t>XXXX3665</t>
  </si>
  <si>
    <t>YQQOSWO</t>
  </si>
  <si>
    <t>XXXX0245</t>
  </si>
  <si>
    <t>XXXX2217</t>
  </si>
  <si>
    <t>YWKYMKG</t>
  </si>
  <si>
    <t>XXXX5813</t>
  </si>
  <si>
    <t>XXXX9901</t>
  </si>
  <si>
    <t>VWSPONX</t>
  </si>
  <si>
    <t>XXXX2315</t>
  </si>
  <si>
    <t>XXXX1050</t>
  </si>
  <si>
    <t>XXXX4855</t>
  </si>
  <si>
    <t>XXXX6216</t>
  </si>
  <si>
    <t>XXXX5565</t>
  </si>
  <si>
    <t>XXXX3288</t>
  </si>
  <si>
    <t>XXXX7224</t>
  </si>
  <si>
    <t>XXXX4936</t>
  </si>
  <si>
    <t>XXXX3580</t>
  </si>
  <si>
    <t>XXXX2818</t>
  </si>
  <si>
    <t>XXXX3684</t>
  </si>
  <si>
    <t>XXXX0385</t>
  </si>
  <si>
    <t>XXXX5762</t>
  </si>
  <si>
    <t>XXXX5031</t>
  </si>
  <si>
    <t>XXXX7866</t>
  </si>
  <si>
    <t>XXXX2780</t>
  </si>
  <si>
    <t>XXXX5174</t>
  </si>
  <si>
    <t>YKIKBFW</t>
  </si>
  <si>
    <t>XXXX9524</t>
  </si>
  <si>
    <t>XXXX5764</t>
  </si>
  <si>
    <t>XXXX8202</t>
  </si>
  <si>
    <t>vzjctot</t>
  </si>
  <si>
    <t>XXXX7933</t>
  </si>
  <si>
    <t>VMCFGAF</t>
  </si>
  <si>
    <t>XXXX7492</t>
  </si>
  <si>
    <t>yocoids</t>
  </si>
  <si>
    <t>XXXX4944</t>
  </si>
  <si>
    <t>YSBBWQG</t>
  </si>
  <si>
    <t>XXXX3408</t>
  </si>
  <si>
    <t>XXXX0184</t>
  </si>
  <si>
    <t>vonwkkp</t>
  </si>
  <si>
    <t>XXXX6807</t>
  </si>
  <si>
    <t>XXXX1512</t>
  </si>
  <si>
    <t>XXXX5822</t>
  </si>
  <si>
    <t>XXXX3935</t>
  </si>
  <si>
    <t>XXXX9047</t>
  </si>
  <si>
    <t>XXXX7236</t>
  </si>
  <si>
    <t>XXXX7505</t>
  </si>
  <si>
    <t>XXXX2532</t>
  </si>
  <si>
    <t>XXXX0462</t>
  </si>
  <si>
    <t>XXXX7126</t>
  </si>
  <si>
    <t>vgttnrj</t>
  </si>
  <si>
    <t>XXXX5672</t>
  </si>
  <si>
    <t>fo"k;</t>
  </si>
  <si>
    <t>PRIMARY</t>
  </si>
  <si>
    <t>MIDDLE</t>
  </si>
  <si>
    <t>section</t>
  </si>
  <si>
    <t>JANUARY</t>
  </si>
  <si>
    <t>FEBRUARY</t>
  </si>
  <si>
    <t>MARCH</t>
  </si>
  <si>
    <t>APRIL</t>
  </si>
  <si>
    <t>MAY</t>
  </si>
  <si>
    <t>JUNE</t>
  </si>
  <si>
    <t>JULY</t>
  </si>
  <si>
    <t>AUGUST</t>
  </si>
  <si>
    <t>SEPTEMBER</t>
  </si>
  <si>
    <t>OCTOBER</t>
  </si>
  <si>
    <t>NOVEMBER</t>
  </si>
  <si>
    <t>DECEMBER</t>
  </si>
  <si>
    <t>MONTH</t>
  </si>
  <si>
    <t>C</t>
  </si>
  <si>
    <t>d{kk 9 ls 12 rd ijke'kZ ,ao x`gdk;Z ysus tkap djkus okys fo|kfFkZ;ksa dk fooj.k</t>
  </si>
  <si>
    <t>yes</t>
  </si>
  <si>
    <t>no</t>
  </si>
  <si>
    <t>primary</t>
  </si>
  <si>
    <t>middle</t>
  </si>
  <si>
    <t>Ik;kZoj.k</t>
  </si>
  <si>
    <t>izkFkfed ;k mPp izkFkfed dk p;u djs</t>
  </si>
  <si>
    <t>https://youtu.be/JHyNhaKLHgs</t>
  </si>
  <si>
    <t>http://www.rajsevak.com</t>
  </si>
  <si>
    <t xml:space="preserve">vf/kd tkudkjh gsrq esjk ;wV;wc pSuy ns[ks ykbd vkSj lCldzkbc djs </t>
  </si>
  <si>
    <t>http://youtu.be/JHyNhaKLHgs</t>
  </si>
  <si>
    <t>वर्ग</t>
  </si>
  <si>
    <t>वजन</t>
  </si>
  <si>
    <t>लम्बाई</t>
  </si>
  <si>
    <t>start</t>
  </si>
  <si>
    <t>End</t>
  </si>
  <si>
    <t>प्रवेशांक</t>
  </si>
  <si>
    <t>हस्ता- कक्षाध्यापक</t>
  </si>
  <si>
    <t>हस्ता- अभिभावक</t>
  </si>
  <si>
    <t>हस्ता- विद्यार्थी</t>
  </si>
  <si>
    <t>हस्ता- संस्थाप्रधान</t>
  </si>
  <si>
    <t>SMILE 3.0 के ऑनलाइन एंव ऑफलाइन विद्यार्थी का संधारण</t>
  </si>
  <si>
    <t>2021-22</t>
  </si>
  <si>
    <t>विषय / ग्रेड</t>
  </si>
  <si>
    <t>आकलन - 1</t>
  </si>
  <si>
    <t xml:space="preserve">मिड टर्म </t>
  </si>
  <si>
    <t xml:space="preserve"> समेकितआकलन </t>
  </si>
  <si>
    <t>यहाँ विद्यार्थी का फोटो चिपकाये</t>
  </si>
  <si>
    <t>गृहकार्य वितरण एंव संकलन चेकलिस्ट</t>
  </si>
  <si>
    <t>नाम कक्षाध्यापक</t>
  </si>
  <si>
    <t>क्र-सं.</t>
  </si>
  <si>
    <t>नाम विद्याथी</t>
  </si>
  <si>
    <t>प्रथम सप्ताह</t>
  </si>
  <si>
    <t>गृहकार्य वितरित</t>
  </si>
  <si>
    <t>गृहकार्य संकलित</t>
  </si>
  <si>
    <t>पोर्टफोलियो संधारित</t>
  </si>
  <si>
    <t>Quiz</t>
  </si>
  <si>
    <t>कक्षा</t>
  </si>
  <si>
    <t>कक्षा -1</t>
  </si>
  <si>
    <t>कक्षा -2</t>
  </si>
  <si>
    <t>कक्षा -3</t>
  </si>
  <si>
    <t>कक्षा -4</t>
  </si>
  <si>
    <t>कक्षा -5</t>
  </si>
  <si>
    <t>कक्षा -6</t>
  </si>
  <si>
    <t>कक्षा -7</t>
  </si>
  <si>
    <t>कक्षा -8</t>
  </si>
  <si>
    <t>कक्षा -9</t>
  </si>
  <si>
    <t>कक्षा -10</t>
  </si>
  <si>
    <t>कक्षा -11</t>
  </si>
  <si>
    <t>कक्षा -12</t>
  </si>
  <si>
    <t>महायोग</t>
  </si>
  <si>
    <t>ऑनलाइन</t>
  </si>
  <si>
    <t>ऑफलाइन</t>
  </si>
  <si>
    <t>नाम स्माइल प्रभारी</t>
  </si>
  <si>
    <t>गृहकार्य वितरण एंव संकलन ( विद्यालय स्तर )</t>
  </si>
  <si>
    <t>QUIZ वितरण एंव संकलन ( विद्यालय स्तर )</t>
  </si>
  <si>
    <t>गृहकार्य वितरण एंव संकलन ( कक्षा स्तर )</t>
  </si>
  <si>
    <t>जून</t>
  </si>
  <si>
    <t>जुलाई</t>
  </si>
  <si>
    <t>अगस्त</t>
  </si>
  <si>
    <t>सितम्बर</t>
  </si>
  <si>
    <t>SMILE 3 MONITERING DATA</t>
  </si>
  <si>
    <t>स्माइल 3 के अन्तर्गत विद्याथियों के अध्ययन हेतु गृहकार्य वितरण एवं संकलन हेतु शिक्षको के द्वारा भरे जाना वाला ( प्रपत्र -ब)</t>
  </si>
  <si>
    <t>स्माइल 3 के अन्तर्गत विद्याथियों के अध्ययन हेतु गृहकार्य वितरण एवं संकलन हेतु शिक्षको के द्वारा भरे जाना वाला ( प्रपत्र -अ)</t>
  </si>
  <si>
    <t>Lekby 3-0 ds vUrxZr dkWfyax izk#i¼fo|kFkhZokj fooj.k½</t>
  </si>
  <si>
    <t>Lekby 3-0 dk;Zdze ds vUrxZr vkQykbu@ vkuykbu fo|kfFkZ;ks dh lwph ftlds vk/kkj ij f'k{k.k vf/kxe ,ao x`gdk;Z fn;k tk jgk gS</t>
  </si>
  <si>
    <t>आओ घर से सीखे</t>
  </si>
  <si>
    <r>
      <t xml:space="preserve">    Smile 3.0 </t>
    </r>
    <r>
      <rPr>
        <sz val="26"/>
        <color theme="1"/>
        <rFont val="DevLys 010"/>
      </rPr>
      <t>esa vkidk Lokxr gSA</t>
    </r>
  </si>
  <si>
    <t>manjeet1</t>
  </si>
  <si>
    <t>manjeet2</t>
  </si>
  <si>
    <t>manjeet3</t>
  </si>
  <si>
    <t>manjeet4</t>
  </si>
  <si>
    <t>manjeet5</t>
  </si>
  <si>
    <t>manjeet6</t>
  </si>
  <si>
    <t>manjeet7</t>
  </si>
  <si>
    <t>manjeet8</t>
  </si>
  <si>
    <t>manjeet9</t>
  </si>
  <si>
    <t>manjeet10</t>
  </si>
  <si>
    <t>manjeet11</t>
  </si>
  <si>
    <t>manjeet12</t>
  </si>
  <si>
    <t>manjeet13</t>
  </si>
  <si>
    <t>manjeet14</t>
  </si>
  <si>
    <t>manjeet15</t>
  </si>
  <si>
    <t>manjeet16</t>
  </si>
  <si>
    <t>manjeet17</t>
  </si>
  <si>
    <t>manjeet18</t>
  </si>
  <si>
    <t>manjeet19</t>
  </si>
  <si>
    <t>manjeet20</t>
  </si>
  <si>
    <t>manjeet21</t>
  </si>
  <si>
    <t>manjeet22</t>
  </si>
  <si>
    <t>manjeet23</t>
  </si>
  <si>
    <t>manjeet24</t>
  </si>
  <si>
    <t>manjeet25</t>
  </si>
  <si>
    <t>manjeet26</t>
  </si>
  <si>
    <t>manjeet27</t>
  </si>
  <si>
    <t>manjeet28</t>
  </si>
  <si>
    <t>manjeet29</t>
  </si>
  <si>
    <t>manjeet30</t>
  </si>
  <si>
    <t>manjeet31</t>
  </si>
  <si>
    <t>manjeet32</t>
  </si>
  <si>
    <t>manjeet33</t>
  </si>
  <si>
    <t>manjeet34</t>
  </si>
  <si>
    <t>manjeet35</t>
  </si>
  <si>
    <t>manjeet36</t>
  </si>
  <si>
    <t>manjeet37</t>
  </si>
  <si>
    <t>manjeet38</t>
  </si>
  <si>
    <t>manjeet39</t>
  </si>
  <si>
    <t>manjeet40</t>
  </si>
  <si>
    <t>manjeet41</t>
  </si>
  <si>
    <t>manjeet42</t>
  </si>
  <si>
    <t>manjeet43</t>
  </si>
  <si>
    <t>manjeet44</t>
  </si>
  <si>
    <t>manjeet45</t>
  </si>
  <si>
    <t>manjeet46</t>
  </si>
  <si>
    <t>manjeet47</t>
  </si>
  <si>
    <t>manjeet48</t>
  </si>
  <si>
    <t>manjeet49</t>
  </si>
  <si>
    <t>manjeet50</t>
  </si>
  <si>
    <t>manjeet51</t>
  </si>
  <si>
    <t>manjeet52</t>
  </si>
  <si>
    <t>manjeet53</t>
  </si>
  <si>
    <t>manjeet54</t>
  </si>
  <si>
    <t>manjeet55</t>
  </si>
  <si>
    <t>manjeet56</t>
  </si>
  <si>
    <t>manjeet57</t>
  </si>
  <si>
    <t>manjeet58</t>
  </si>
  <si>
    <t>manjeet59</t>
  </si>
  <si>
    <t>manjeet60</t>
  </si>
  <si>
    <t>manjeet61</t>
  </si>
  <si>
    <t>manjeet62</t>
  </si>
  <si>
    <t>manjeet63</t>
  </si>
  <si>
    <t>manjeet64</t>
  </si>
  <si>
    <t>manjeet65</t>
  </si>
  <si>
    <t>manjeet66</t>
  </si>
  <si>
    <t>manjeet67</t>
  </si>
  <si>
    <t>manjeet68</t>
  </si>
  <si>
    <t>manjeet69</t>
  </si>
  <si>
    <t>manjeet70</t>
  </si>
  <si>
    <t>manjeet71</t>
  </si>
  <si>
    <t>manjeet72</t>
  </si>
  <si>
    <t>manjeet73</t>
  </si>
  <si>
    <t>manjeet74</t>
  </si>
  <si>
    <t>manjeet75</t>
  </si>
  <si>
    <t>manjeet76</t>
  </si>
  <si>
    <t>manjeet77</t>
  </si>
  <si>
    <t>manjeet78</t>
  </si>
  <si>
    <t>manjeet79</t>
  </si>
  <si>
    <t>manjeet80</t>
  </si>
  <si>
    <t>manjeet81</t>
  </si>
  <si>
    <t>manjeet82</t>
  </si>
  <si>
    <t>manjeet83</t>
  </si>
  <si>
    <t>manjeet84</t>
  </si>
  <si>
    <t>manjeet85</t>
  </si>
  <si>
    <t>manjeet86</t>
  </si>
  <si>
    <t>manjeet87</t>
  </si>
  <si>
    <t>manjeet88</t>
  </si>
  <si>
    <t>manjeet89</t>
  </si>
  <si>
    <t>manjeet90</t>
  </si>
  <si>
    <t>manjeet91</t>
  </si>
  <si>
    <t>manjeet92</t>
  </si>
  <si>
    <t>manjeet93</t>
  </si>
  <si>
    <t>manjeet94</t>
  </si>
  <si>
    <t>manjeet95</t>
  </si>
  <si>
    <t>manjeet96</t>
  </si>
  <si>
    <t>manjeet97</t>
  </si>
  <si>
    <t>manjeet98</t>
  </si>
  <si>
    <t>manjeet99</t>
  </si>
  <si>
    <t>manjeet100</t>
  </si>
  <si>
    <t>manjeet101</t>
  </si>
  <si>
    <t>manjeet102</t>
  </si>
  <si>
    <t>manjeet103</t>
  </si>
  <si>
    <t>manjeet104</t>
  </si>
  <si>
    <t>manjeet105</t>
  </si>
  <si>
    <t>manjeet106</t>
  </si>
  <si>
    <t>manjeet107</t>
  </si>
  <si>
    <t>manjeet108</t>
  </si>
  <si>
    <t>manjeet109</t>
  </si>
  <si>
    <t>manjeet110</t>
  </si>
  <si>
    <t>manjeet111</t>
  </si>
  <si>
    <t>manjeet112</t>
  </si>
  <si>
    <t>manjeet113</t>
  </si>
  <si>
    <t>manjeet114</t>
  </si>
  <si>
    <t>manjeet115</t>
  </si>
  <si>
    <t>manjeet116</t>
  </si>
  <si>
    <t>manjeet117</t>
  </si>
  <si>
    <t>manjeet118</t>
  </si>
  <si>
    <t>manjeet119</t>
  </si>
  <si>
    <t>manjeet120</t>
  </si>
  <si>
    <t>manjeet121</t>
  </si>
  <si>
    <t>manjeet122</t>
  </si>
  <si>
    <t>manjeet123</t>
  </si>
  <si>
    <t>manjeet124</t>
  </si>
  <si>
    <t>manjeet125</t>
  </si>
  <si>
    <t>manjeet126</t>
  </si>
  <si>
    <t>manjeet127</t>
  </si>
  <si>
    <t>manjeet128</t>
  </si>
  <si>
    <t>manjeet129</t>
  </si>
  <si>
    <t>manjeet130</t>
  </si>
  <si>
    <t>manjeet131</t>
  </si>
  <si>
    <t>manjeet132</t>
  </si>
  <si>
    <t>manjeet133</t>
  </si>
  <si>
    <t>manjeet134</t>
  </si>
  <si>
    <t>manjeet135</t>
  </si>
  <si>
    <t>manjeet136</t>
  </si>
  <si>
    <t>manjeet137</t>
  </si>
  <si>
    <t>manjeet138</t>
  </si>
  <si>
    <t>manjeet139</t>
  </si>
  <si>
    <t>manjeet140</t>
  </si>
  <si>
    <t>manjeet141</t>
  </si>
  <si>
    <t>manjeet142</t>
  </si>
  <si>
    <t>manjeet143</t>
  </si>
  <si>
    <t>manjeet144</t>
  </si>
  <si>
    <t>manjeet145</t>
  </si>
  <si>
    <t>manjeet146</t>
  </si>
  <si>
    <t>manjeet147</t>
  </si>
  <si>
    <t>manjeet148</t>
  </si>
  <si>
    <t>manjeet149</t>
  </si>
  <si>
    <t>manjeet150</t>
  </si>
  <si>
    <t>manjeet151</t>
  </si>
  <si>
    <t>manjeet152</t>
  </si>
  <si>
    <t>manjeet153</t>
  </si>
  <si>
    <t>manjeet154</t>
  </si>
  <si>
    <t>manjeet155</t>
  </si>
  <si>
    <t>manjeet156</t>
  </si>
  <si>
    <t>manjeet157</t>
  </si>
  <si>
    <t>manjeet158</t>
  </si>
  <si>
    <t>manjeet159</t>
  </si>
  <si>
    <t>manjeet160</t>
  </si>
  <si>
    <t>manjeet161</t>
  </si>
  <si>
    <t>manjeet162</t>
  </si>
  <si>
    <t>manjeet163</t>
  </si>
  <si>
    <t>manjeet164</t>
  </si>
  <si>
    <t>manjeet165</t>
  </si>
  <si>
    <t>manjeet166</t>
  </si>
  <si>
    <t>manjeet167</t>
  </si>
  <si>
    <t>manjeet168</t>
  </si>
  <si>
    <t>manjeet169</t>
  </si>
  <si>
    <t>manjeet170</t>
  </si>
  <si>
    <t>manjeet171</t>
  </si>
  <si>
    <t>manjeet172</t>
  </si>
  <si>
    <t>manjeet173</t>
  </si>
  <si>
    <t>manjeet174</t>
  </si>
  <si>
    <t>manjeet175</t>
  </si>
  <si>
    <t>manjeet176</t>
  </si>
  <si>
    <t>manjeet177</t>
  </si>
  <si>
    <t>manjeet178</t>
  </si>
  <si>
    <t>manjeet179</t>
  </si>
  <si>
    <t>manjeet180</t>
  </si>
  <si>
    <t>manjeet181</t>
  </si>
  <si>
    <t>manjeet182</t>
  </si>
  <si>
    <t>manjeet183</t>
  </si>
  <si>
    <t>manjeet184</t>
  </si>
  <si>
    <t>manjeet185</t>
  </si>
  <si>
    <t>manjeet186</t>
  </si>
  <si>
    <t>manjeet187</t>
  </si>
  <si>
    <t>manjeet188</t>
  </si>
  <si>
    <t>manjeet189</t>
  </si>
  <si>
    <t>manjeet190</t>
  </si>
  <si>
    <t>manjeet191</t>
  </si>
  <si>
    <t>manjeet192</t>
  </si>
  <si>
    <t>manjeet193</t>
  </si>
  <si>
    <t>manjeet194</t>
  </si>
  <si>
    <t>manjeet195</t>
  </si>
  <si>
    <t>manjeet196</t>
  </si>
  <si>
    <t>manjeet197</t>
  </si>
  <si>
    <t>manjeet198</t>
  </si>
  <si>
    <t>manjeet199</t>
  </si>
  <si>
    <t>manjeet200</t>
  </si>
  <si>
    <t>manjeet201</t>
  </si>
  <si>
    <t>manjeet202</t>
  </si>
  <si>
    <t>manjeet203</t>
  </si>
  <si>
    <t>manjeet204</t>
  </si>
  <si>
    <t>manjeet205</t>
  </si>
  <si>
    <t>manjeet206</t>
  </si>
  <si>
    <t>manjeet207</t>
  </si>
  <si>
    <t>manjeet208</t>
  </si>
  <si>
    <t>manjeet209</t>
  </si>
  <si>
    <t>manjeet210</t>
  </si>
  <si>
    <t>manjeet211</t>
  </si>
  <si>
    <t>manjeet212</t>
  </si>
  <si>
    <t>manjeet213</t>
  </si>
  <si>
    <t>manjeet214</t>
  </si>
  <si>
    <t>manjeet215</t>
  </si>
  <si>
    <t>manjeet216</t>
  </si>
  <si>
    <t>manjeet217</t>
  </si>
  <si>
    <t>manjeet218</t>
  </si>
  <si>
    <t>manjeet219</t>
  </si>
  <si>
    <t>manjeet220</t>
  </si>
  <si>
    <t>manjeet221</t>
  </si>
  <si>
    <t>manjeet222</t>
  </si>
  <si>
    <t>manjeet223</t>
  </si>
  <si>
    <t>manjeet224</t>
  </si>
  <si>
    <t>manjeet225</t>
  </si>
  <si>
    <t>manjeet226</t>
  </si>
  <si>
    <t>manjeet227</t>
  </si>
  <si>
    <t>manjeet228</t>
  </si>
  <si>
    <t>manjeet229</t>
  </si>
  <si>
    <t>manjeet230</t>
  </si>
  <si>
    <t>manjeet231</t>
  </si>
  <si>
    <t>manjeet232</t>
  </si>
  <si>
    <t>manjeet233</t>
  </si>
  <si>
    <t>manjeet234</t>
  </si>
  <si>
    <t>manjeet235</t>
  </si>
  <si>
    <t>manjeet236</t>
  </si>
  <si>
    <t>manjeet237</t>
  </si>
  <si>
    <t>manjeet238</t>
  </si>
  <si>
    <t>manjeet239</t>
  </si>
  <si>
    <t>manjeet240</t>
  </si>
  <si>
    <t>manjeet241</t>
  </si>
  <si>
    <t>manjeet242</t>
  </si>
  <si>
    <t>manjeet243</t>
  </si>
  <si>
    <t>manjeet244</t>
  </si>
  <si>
    <t>manjeet245</t>
  </si>
  <si>
    <t>manjeet246</t>
  </si>
  <si>
    <t>manjeet247</t>
  </si>
  <si>
    <t>manjeet248</t>
  </si>
  <si>
    <t>manjeet249</t>
  </si>
  <si>
    <t>manjeet250</t>
  </si>
  <si>
    <t>manjeet251</t>
  </si>
  <si>
    <t>manjeet252</t>
  </si>
  <si>
    <t>manjeet253</t>
  </si>
  <si>
    <t>manjeet254</t>
  </si>
  <si>
    <t>manjeet255</t>
  </si>
  <si>
    <t>manjeet256</t>
  </si>
  <si>
    <t>manjeet257</t>
  </si>
  <si>
    <t>manjeet258</t>
  </si>
  <si>
    <t>manjeet259</t>
  </si>
  <si>
    <t>manjeet260</t>
  </si>
  <si>
    <t>manjeet261</t>
  </si>
  <si>
    <t>manjeet262</t>
  </si>
  <si>
    <t>manjeet263</t>
  </si>
  <si>
    <t>manjeet264</t>
  </si>
  <si>
    <t>manjeet265</t>
  </si>
  <si>
    <t>manjeet266</t>
  </si>
  <si>
    <t>manjeet267</t>
  </si>
  <si>
    <t>manjeet268</t>
  </si>
  <si>
    <t>manjeet269</t>
  </si>
  <si>
    <t>manjeet270</t>
  </si>
  <si>
    <t>manjeet271</t>
  </si>
  <si>
    <t>manjeet272</t>
  </si>
  <si>
    <t>manjeet273</t>
  </si>
  <si>
    <t>manjeet274</t>
  </si>
  <si>
    <t>manjeet275</t>
  </si>
  <si>
    <t>manjeet276</t>
  </si>
  <si>
    <t>manjeet277</t>
  </si>
  <si>
    <t>manjeet278</t>
  </si>
  <si>
    <t>manjeet279</t>
  </si>
  <si>
    <t>manjeet280</t>
  </si>
  <si>
    <t>manjeet281</t>
  </si>
  <si>
    <t>manjeet282</t>
  </si>
  <si>
    <t>manjeet283</t>
  </si>
  <si>
    <t>manjeet284</t>
  </si>
  <si>
    <t>manjeet285</t>
  </si>
  <si>
    <t>manjeet286</t>
  </si>
  <si>
    <t>manjeet287</t>
  </si>
  <si>
    <t>manjeet288</t>
  </si>
  <si>
    <t>manjeet289</t>
  </si>
  <si>
    <t>manjeet290</t>
  </si>
  <si>
    <t>manjeet291</t>
  </si>
  <si>
    <t>manjeet292</t>
  </si>
  <si>
    <t>manjeet293</t>
  </si>
  <si>
    <t>manjeet294</t>
  </si>
  <si>
    <t>manjeet295</t>
  </si>
  <si>
    <t>manjeet296</t>
  </si>
  <si>
    <t>manjeet297</t>
  </si>
  <si>
    <t>manjeet298</t>
  </si>
  <si>
    <t>manjeet299</t>
  </si>
  <si>
    <t>manjeet300</t>
  </si>
  <si>
    <t>manjeet301</t>
  </si>
  <si>
    <t>manjeet302</t>
  </si>
  <si>
    <t>manjeet303</t>
  </si>
  <si>
    <t>manjeet304</t>
  </si>
  <si>
    <t>manjeet305</t>
  </si>
  <si>
    <t>manjeet306</t>
  </si>
  <si>
    <t>manjeet307</t>
  </si>
  <si>
    <t>manjeet308</t>
  </si>
  <si>
    <t>manjeet309</t>
  </si>
  <si>
    <t>manjeet310</t>
  </si>
  <si>
    <t>manjeet311</t>
  </si>
  <si>
    <t>manjeet312</t>
  </si>
  <si>
    <t>manjeet313</t>
  </si>
  <si>
    <t>manjeet314</t>
  </si>
  <si>
    <t>manjeet315</t>
  </si>
  <si>
    <t>manjeet316</t>
  </si>
  <si>
    <t>manjeet317</t>
  </si>
  <si>
    <t>manjeet318</t>
  </si>
  <si>
    <t>manjeet319</t>
  </si>
  <si>
    <t>manjeet320</t>
  </si>
  <si>
    <t>manjeet321</t>
  </si>
  <si>
    <t>manjeet322</t>
  </si>
  <si>
    <t>manjeet323</t>
  </si>
  <si>
    <t>manjeet324</t>
  </si>
  <si>
    <t>manjeet325</t>
  </si>
  <si>
    <t>manjeet326</t>
  </si>
  <si>
    <t>manjeet327</t>
  </si>
  <si>
    <t>manjeet328</t>
  </si>
  <si>
    <t>manjeet329</t>
  </si>
  <si>
    <t>manjeet330</t>
  </si>
  <si>
    <t>manjeet331</t>
  </si>
  <si>
    <t>manjeet332</t>
  </si>
  <si>
    <t>manjeet333</t>
  </si>
  <si>
    <t>manjeet334</t>
  </si>
  <si>
    <t>manjeet335</t>
  </si>
  <si>
    <t>manjeet336</t>
  </si>
  <si>
    <t>manjeet337</t>
  </si>
  <si>
    <t>manjeet338</t>
  </si>
  <si>
    <t>manjeet339</t>
  </si>
  <si>
    <t>manjeet340</t>
  </si>
  <si>
    <t>manjeet341</t>
  </si>
  <si>
    <t>manjeet342</t>
  </si>
  <si>
    <t>manjeet343</t>
  </si>
  <si>
    <t>manjeet344</t>
  </si>
  <si>
    <t>manjeet345</t>
  </si>
  <si>
    <t>manjeet346</t>
  </si>
  <si>
    <t>manjeet347</t>
  </si>
  <si>
    <t>manjeet348</t>
  </si>
  <si>
    <t>manjeet349</t>
  </si>
  <si>
    <t>manjeet350</t>
  </si>
  <si>
    <t>manjeet351</t>
  </si>
  <si>
    <t>manjeet352</t>
  </si>
  <si>
    <t>manjeet353</t>
  </si>
  <si>
    <t>manjeet354</t>
  </si>
  <si>
    <t>manjeet355</t>
  </si>
  <si>
    <t>manjeet356</t>
  </si>
  <si>
    <t>manjeet357</t>
  </si>
  <si>
    <t>manjeet358</t>
  </si>
  <si>
    <t>manjeet359</t>
  </si>
  <si>
    <t>manjeet360</t>
  </si>
  <si>
    <t>manjeet361</t>
  </si>
  <si>
    <t>manjeet362</t>
  </si>
  <si>
    <t>manjeet363</t>
  </si>
  <si>
    <t>manjeet364</t>
  </si>
  <si>
    <t>manjeet365</t>
  </si>
  <si>
    <t>manjeet366</t>
  </si>
  <si>
    <t>manjeet367</t>
  </si>
  <si>
    <t>manjeet368</t>
  </si>
  <si>
    <t>manjeet369</t>
  </si>
  <si>
    <t>manjeet370</t>
  </si>
  <si>
    <t>manjeet371</t>
  </si>
  <si>
    <t>manjeet372</t>
  </si>
  <si>
    <t>manjeet373</t>
  </si>
  <si>
    <t>manjeet374</t>
  </si>
  <si>
    <t>manjeet375</t>
  </si>
  <si>
    <t>manjeet376</t>
  </si>
  <si>
    <t>manjeet377</t>
  </si>
  <si>
    <t>manjeet378</t>
  </si>
  <si>
    <t>manjeet379</t>
  </si>
  <si>
    <t>manjeet380</t>
  </si>
  <si>
    <t>manjeet381</t>
  </si>
  <si>
    <t>manjeet382</t>
  </si>
  <si>
    <t>manjeet383</t>
  </si>
  <si>
    <t>manjeet384</t>
  </si>
  <si>
    <t>manjeet385</t>
  </si>
  <si>
    <t>manjeet386</t>
  </si>
  <si>
    <t>manjeet387</t>
  </si>
  <si>
    <t>manjeet388</t>
  </si>
  <si>
    <t>manjeet389</t>
  </si>
  <si>
    <t>manjeet390</t>
  </si>
  <si>
    <t>manjeet391</t>
  </si>
  <si>
    <t>manjeet392</t>
  </si>
  <si>
    <t>manjeet393</t>
  </si>
  <si>
    <t>manjeet394</t>
  </si>
  <si>
    <t>manjeet395</t>
  </si>
  <si>
    <t>manjeet396</t>
  </si>
  <si>
    <t>manjeet397</t>
  </si>
  <si>
    <t>manjeet398</t>
  </si>
  <si>
    <t>manjeet399</t>
  </si>
  <si>
    <t>manjeet400</t>
  </si>
  <si>
    <t>manjeet401</t>
  </si>
  <si>
    <t>manjeet402</t>
  </si>
  <si>
    <t>manjeet403</t>
  </si>
  <si>
    <t>manjeet404</t>
  </si>
  <si>
    <t>manjeet405</t>
  </si>
  <si>
    <t>manjeet406</t>
  </si>
  <si>
    <t>manjeet407</t>
  </si>
  <si>
    <t>manjeet408</t>
  </si>
  <si>
    <t>manjeet409</t>
  </si>
  <si>
    <t>manjeet410</t>
  </si>
  <si>
    <t>manjeet411</t>
  </si>
  <si>
    <t>manjeet412</t>
  </si>
  <si>
    <t>manjeet413</t>
  </si>
  <si>
    <t>manjeet414</t>
  </si>
  <si>
    <t>manjeet415</t>
  </si>
  <si>
    <t>manjeet416</t>
  </si>
  <si>
    <t>manjeet417</t>
  </si>
  <si>
    <t>manjeet418</t>
  </si>
  <si>
    <t>manjeet419</t>
  </si>
  <si>
    <t>manjeet420</t>
  </si>
  <si>
    <t>manjeet421</t>
  </si>
  <si>
    <t>manjeet422</t>
  </si>
  <si>
    <t>manjeet423</t>
  </si>
  <si>
    <t>manjeet424</t>
  </si>
  <si>
    <t>manjeet425</t>
  </si>
  <si>
    <t>manjeet426</t>
  </si>
  <si>
    <t>manjeet427</t>
  </si>
  <si>
    <t>manjeet428</t>
  </si>
  <si>
    <t>manjeet429</t>
  </si>
  <si>
    <t>manjeet430</t>
  </si>
  <si>
    <t>manjeet431</t>
  </si>
  <si>
    <t>manjeet432</t>
  </si>
  <si>
    <t>manjeet433</t>
  </si>
  <si>
    <t>manjeet434</t>
  </si>
  <si>
    <t>manjeet435</t>
  </si>
  <si>
    <t>manjeet436</t>
  </si>
  <si>
    <t>manjeet437</t>
  </si>
  <si>
    <t>manjeet438</t>
  </si>
  <si>
    <t>manjeet439</t>
  </si>
  <si>
    <t>manjeet440</t>
  </si>
  <si>
    <t>manjeet441</t>
  </si>
  <si>
    <t>manjeet442</t>
  </si>
  <si>
    <t>manjeet443</t>
  </si>
  <si>
    <t>manjeet444</t>
  </si>
  <si>
    <t>manjeet445</t>
  </si>
  <si>
    <t>manjeet446</t>
  </si>
  <si>
    <t>manjeet447</t>
  </si>
  <si>
    <t>manjeet448</t>
  </si>
  <si>
    <t>manjeet449</t>
  </si>
  <si>
    <t>manjeet450</t>
  </si>
  <si>
    <t>manjeet451</t>
  </si>
  <si>
    <t>manjeet452</t>
  </si>
  <si>
    <t>manjeet453</t>
  </si>
  <si>
    <t>manjeet454</t>
  </si>
  <si>
    <t>manjeet455</t>
  </si>
  <si>
    <t>manjeet456</t>
  </si>
  <si>
    <t>manjeet457</t>
  </si>
  <si>
    <t>manjeet458</t>
  </si>
  <si>
    <t>manjeet459</t>
  </si>
  <si>
    <t>manjeet460</t>
  </si>
  <si>
    <t>manjeet461</t>
  </si>
  <si>
    <t>manjeet462</t>
  </si>
  <si>
    <t>manjeet463</t>
  </si>
  <si>
    <t>manjeet464</t>
  </si>
  <si>
    <t>manjeet465</t>
  </si>
  <si>
    <t>manjeet466</t>
  </si>
  <si>
    <t>manjeet467</t>
  </si>
  <si>
    <t>manjeet468</t>
  </si>
  <si>
    <t>manjeet469</t>
  </si>
  <si>
    <t>manjeet470</t>
  </si>
  <si>
    <t>manjeet471</t>
  </si>
  <si>
    <t>manjeet472</t>
  </si>
  <si>
    <t>manjeet473</t>
  </si>
  <si>
    <t>manjeet474</t>
  </si>
  <si>
    <t>manjeet475</t>
  </si>
  <si>
    <t>manjeet476</t>
  </si>
  <si>
    <t>manjeet477</t>
  </si>
  <si>
    <t>manjeet478</t>
  </si>
  <si>
    <t>manjeet479</t>
  </si>
  <si>
    <t>manjeet480</t>
  </si>
  <si>
    <t>manjeet481</t>
  </si>
  <si>
    <t>manjeet482</t>
  </si>
  <si>
    <t>manjeet483</t>
  </si>
  <si>
    <t>manjeet484</t>
  </si>
  <si>
    <t>manjeet485</t>
  </si>
  <si>
    <t>manjeet486</t>
  </si>
  <si>
    <t>manjeet487</t>
  </si>
  <si>
    <t>manjeet488</t>
  </si>
  <si>
    <t>manjeet489</t>
  </si>
  <si>
    <t>manjeet490</t>
  </si>
  <si>
    <t>manjeet491</t>
  </si>
  <si>
    <t>manjeet492</t>
  </si>
  <si>
    <t>manjeet493</t>
  </si>
  <si>
    <t>manjeet494</t>
  </si>
  <si>
    <t>manjeet495</t>
  </si>
  <si>
    <t>manjeet496</t>
  </si>
  <si>
    <t>manjeet497</t>
  </si>
  <si>
    <t>manjeet498</t>
  </si>
  <si>
    <t>manjeet499</t>
  </si>
  <si>
    <t>manjeet500</t>
  </si>
  <si>
    <t>manjeet501</t>
  </si>
  <si>
    <t>manjeet502</t>
  </si>
  <si>
    <t>manjeet503</t>
  </si>
  <si>
    <t>manjeet504</t>
  </si>
  <si>
    <t>manjeet505</t>
  </si>
  <si>
    <t>manjeet506</t>
  </si>
  <si>
    <t>manjeet507</t>
  </si>
  <si>
    <t>manjeet508</t>
  </si>
  <si>
    <t>manjeet509</t>
  </si>
  <si>
    <t>manjeet510</t>
  </si>
  <si>
    <t>manjeet511</t>
  </si>
  <si>
    <t>manjeet512</t>
  </si>
  <si>
    <t>manjeet513</t>
  </si>
  <si>
    <t>manjeet514</t>
  </si>
  <si>
    <t>manjeet515</t>
  </si>
  <si>
    <t>manjeet516</t>
  </si>
  <si>
    <t>manjeet517</t>
  </si>
  <si>
    <t>manjeet518</t>
  </si>
  <si>
    <t>manjeet519</t>
  </si>
  <si>
    <t>manjeet520</t>
  </si>
  <si>
    <t>manjeet521</t>
  </si>
  <si>
    <t>manjeet522</t>
  </si>
  <si>
    <t>manjeet523</t>
  </si>
  <si>
    <t>manjeet524</t>
  </si>
  <si>
    <t>manjeet525</t>
  </si>
  <si>
    <t>manjeet526</t>
  </si>
  <si>
    <t>manjeet527</t>
  </si>
  <si>
    <t>manjeet528</t>
  </si>
  <si>
    <t>manjeet529</t>
  </si>
  <si>
    <t>manjeet530</t>
  </si>
  <si>
    <t>manjeet531</t>
  </si>
  <si>
    <t>manjeet532</t>
  </si>
  <si>
    <t>manjeet533</t>
  </si>
  <si>
    <t>manjeet534</t>
  </si>
  <si>
    <t>manjeet535</t>
  </si>
  <si>
    <t>manjeet536</t>
  </si>
  <si>
    <t>manjeet537</t>
  </si>
  <si>
    <t>manjeet538</t>
  </si>
  <si>
    <t>manjeet539</t>
  </si>
  <si>
    <t>manjeet540</t>
  </si>
  <si>
    <t>manjeet541</t>
  </si>
  <si>
    <t>manjeet542</t>
  </si>
  <si>
    <t>manjeet543</t>
  </si>
  <si>
    <t>manjeet544</t>
  </si>
  <si>
    <t>manjeet545</t>
  </si>
  <si>
    <t>manjeet546</t>
  </si>
  <si>
    <t>manjeet547</t>
  </si>
  <si>
    <t>manjeet548</t>
  </si>
  <si>
    <t>manjeet549</t>
  </si>
  <si>
    <t>manjeet550</t>
  </si>
  <si>
    <t>manjeet551</t>
  </si>
  <si>
    <t>manjeet552</t>
  </si>
  <si>
    <t>manjeet553</t>
  </si>
  <si>
    <t>manjeet554</t>
  </si>
  <si>
    <t>manjeet555</t>
  </si>
  <si>
    <t>manjeet556</t>
  </si>
  <si>
    <t>manjeet557</t>
  </si>
  <si>
    <t>manjeet558</t>
  </si>
  <si>
    <t>manjeet559</t>
  </si>
  <si>
    <t>manjeet560</t>
  </si>
  <si>
    <t>manjeet561</t>
  </si>
  <si>
    <t>manjeet562</t>
  </si>
  <si>
    <t>manjeet563</t>
  </si>
  <si>
    <t>manjeet564</t>
  </si>
  <si>
    <t>manjeet565</t>
  </si>
  <si>
    <t>manjeet566</t>
  </si>
  <si>
    <t>manjeet567</t>
  </si>
  <si>
    <t>manjeet568</t>
  </si>
  <si>
    <t>manjeet569</t>
  </si>
  <si>
    <t>manjeet570</t>
  </si>
  <si>
    <t>manjeet571</t>
  </si>
  <si>
    <t>manjeet572</t>
  </si>
  <si>
    <t>manjeet573</t>
  </si>
  <si>
    <t>manjeet574</t>
  </si>
  <si>
    <t>manjeet575</t>
  </si>
  <si>
    <t>manjeet576</t>
  </si>
  <si>
    <t>manjeet577</t>
  </si>
  <si>
    <t>manjeet578</t>
  </si>
  <si>
    <t>manjeet579</t>
  </si>
  <si>
    <t>manjeet580</t>
  </si>
  <si>
    <t>manjeet581</t>
  </si>
  <si>
    <t>manjeet582</t>
  </si>
  <si>
    <t>manjeet583</t>
  </si>
  <si>
    <t>manjeet584</t>
  </si>
  <si>
    <t>manjeet585</t>
  </si>
  <si>
    <t>manjeet586</t>
  </si>
  <si>
    <t>manjeet587</t>
  </si>
  <si>
    <t>manjeet588</t>
  </si>
  <si>
    <t>manjeet589</t>
  </si>
  <si>
    <t>manjeet590</t>
  </si>
  <si>
    <t>manjeet591</t>
  </si>
  <si>
    <t>manjeet592</t>
  </si>
  <si>
    <t>manjeet593</t>
  </si>
  <si>
    <t>manjeet594</t>
  </si>
  <si>
    <t>manjeet595</t>
  </si>
  <si>
    <t>manjeet596</t>
  </si>
  <si>
    <t>manjeet597</t>
  </si>
  <si>
    <t>manjeet598</t>
  </si>
  <si>
    <t>manjeet599</t>
  </si>
  <si>
    <t>manjeet600</t>
  </si>
  <si>
    <t>manjeet601</t>
  </si>
  <si>
    <t>manjeet602</t>
  </si>
  <si>
    <t>manjeet603</t>
  </si>
  <si>
    <t>manjeet604</t>
  </si>
  <si>
    <t>manjeet605</t>
  </si>
  <si>
    <t>manjeet606</t>
  </si>
  <si>
    <t>manjeet607</t>
  </si>
  <si>
    <t>manjeet608</t>
  </si>
  <si>
    <t>manjeet609</t>
  </si>
  <si>
    <t>manjeet610</t>
  </si>
  <si>
    <t>manjeet611</t>
  </si>
  <si>
    <t>manjeet612</t>
  </si>
  <si>
    <t>manjeet613</t>
  </si>
  <si>
    <t>manjeet614</t>
  </si>
  <si>
    <t>manjeet615</t>
  </si>
  <si>
    <t>manjeet616</t>
  </si>
  <si>
    <t>manjeet617</t>
  </si>
  <si>
    <t>manjeet618</t>
  </si>
  <si>
    <t>manjeet619</t>
  </si>
  <si>
    <t>manjeet620</t>
  </si>
  <si>
    <t>manjeet621</t>
  </si>
  <si>
    <t>manjeet622</t>
  </si>
  <si>
    <t>manjeet623</t>
  </si>
  <si>
    <t>manjeet624</t>
  </si>
  <si>
    <t>manjeet625</t>
  </si>
  <si>
    <t>manjeet626</t>
  </si>
  <si>
    <t>manjeet627</t>
  </si>
  <si>
    <t>manjeet628</t>
  </si>
  <si>
    <t>manjeet629</t>
  </si>
  <si>
    <t>manjeet630</t>
  </si>
  <si>
    <t>manjeet631</t>
  </si>
  <si>
    <t>manjeet632</t>
  </si>
  <si>
    <t>manjeet633</t>
  </si>
  <si>
    <t>manjeet634</t>
  </si>
  <si>
    <t>manjeet635</t>
  </si>
  <si>
    <t>manjeet636</t>
  </si>
  <si>
    <t>manjeet637</t>
  </si>
  <si>
    <t>manjeet638</t>
  </si>
  <si>
    <t>manjeet639</t>
  </si>
  <si>
    <t>manjeet640</t>
  </si>
  <si>
    <t>manjeet641</t>
  </si>
  <si>
    <t>manjeet642</t>
  </si>
  <si>
    <t>manjeet643</t>
  </si>
  <si>
    <t>manjeet644</t>
  </si>
  <si>
    <t>manjeet645</t>
  </si>
  <si>
    <t>manjeet646</t>
  </si>
  <si>
    <t>manjeet647</t>
  </si>
  <si>
    <t>manjeet648</t>
  </si>
  <si>
    <t>manjeet649</t>
  </si>
  <si>
    <t>manjeet650</t>
  </si>
  <si>
    <t>manjeet651</t>
  </si>
  <si>
    <t>manjeet652</t>
  </si>
  <si>
    <t>manjeet653</t>
  </si>
  <si>
    <t>manjeet654</t>
  </si>
  <si>
    <t>manjeet655</t>
  </si>
  <si>
    <t>manjeet656</t>
  </si>
  <si>
    <t>manjeet657</t>
  </si>
  <si>
    <t>manjeet658</t>
  </si>
  <si>
    <t>manjeet659</t>
  </si>
  <si>
    <t>manjeet660</t>
  </si>
  <si>
    <t>manjeet661</t>
  </si>
  <si>
    <t>manjeet662</t>
  </si>
  <si>
    <t>manjeet663</t>
  </si>
  <si>
    <t>manjeet664</t>
  </si>
  <si>
    <t>manjeet665</t>
  </si>
  <si>
    <t>manjeet666</t>
  </si>
  <si>
    <t>manjeet667</t>
  </si>
  <si>
    <t>manjeet668</t>
  </si>
  <si>
    <t>manjeet669</t>
  </si>
  <si>
    <t>manjeet670</t>
  </si>
  <si>
    <t>manjeet671</t>
  </si>
  <si>
    <t>manjeet672</t>
  </si>
  <si>
    <t>manjeet673</t>
  </si>
  <si>
    <t>manjeet674</t>
  </si>
  <si>
    <t>manjeet675</t>
  </si>
  <si>
    <t>manjeet676</t>
  </si>
  <si>
    <t>manjeet677</t>
  </si>
  <si>
    <t>manjeet678</t>
  </si>
  <si>
    <t>manjeet679</t>
  </si>
  <si>
    <t>manjeet680</t>
  </si>
  <si>
    <t>manjeet681</t>
  </si>
  <si>
    <t>manjeet682</t>
  </si>
  <si>
    <t>manjeet683</t>
  </si>
  <si>
    <t>manjeet684</t>
  </si>
  <si>
    <t>manjeet685</t>
  </si>
  <si>
    <t>manjeet686</t>
  </si>
  <si>
    <t>manjeet687</t>
  </si>
  <si>
    <t>manjeet688</t>
  </si>
  <si>
    <t>manjeet689</t>
  </si>
  <si>
    <t>manjeet690</t>
  </si>
  <si>
    <t>manjeet691</t>
  </si>
  <si>
    <t>manjeet692</t>
  </si>
  <si>
    <t>manjeet693</t>
  </si>
  <si>
    <t>manjeet694</t>
  </si>
  <si>
    <t>manjeet695</t>
  </si>
  <si>
    <t>manjeet696</t>
  </si>
  <si>
    <t>manjeet697</t>
  </si>
  <si>
    <t>manjeet698</t>
  </si>
  <si>
    <t>manjeet699</t>
  </si>
  <si>
    <t>manjeet700</t>
  </si>
  <si>
    <t>manjeet701</t>
  </si>
  <si>
    <t>manjeet702</t>
  </si>
  <si>
    <t>manjeet703</t>
  </si>
  <si>
    <t>manjeet704</t>
  </si>
  <si>
    <t>manjeet705</t>
  </si>
  <si>
    <t>manjeet706</t>
  </si>
  <si>
    <t>manjeet707</t>
  </si>
  <si>
    <t>manjeet708</t>
  </si>
  <si>
    <t>manjeet709</t>
  </si>
  <si>
    <t>manjeet710</t>
  </si>
  <si>
    <t>manjeet711</t>
  </si>
  <si>
    <t>manjeet712</t>
  </si>
  <si>
    <t>manjeet713</t>
  </si>
  <si>
    <t>manjeet714</t>
  </si>
  <si>
    <t>manjeet715</t>
  </si>
  <si>
    <t>manjeet716</t>
  </si>
  <si>
    <t>manjeet717</t>
  </si>
  <si>
    <t>manjeet718</t>
  </si>
  <si>
    <t>manjeet719</t>
  </si>
  <si>
    <t>manjeet720</t>
  </si>
  <si>
    <t>manjeet721</t>
  </si>
  <si>
    <t>manjeet722</t>
  </si>
  <si>
    <t>manjeet723</t>
  </si>
  <si>
    <t>manjeet724</t>
  </si>
  <si>
    <t>manjeet725</t>
  </si>
  <si>
    <t>manjeet726</t>
  </si>
  <si>
    <t>manjeet727</t>
  </si>
  <si>
    <t>manjeet728</t>
  </si>
  <si>
    <t>vijay1</t>
  </si>
  <si>
    <t>vijay2</t>
  </si>
  <si>
    <t>vijay3</t>
  </si>
  <si>
    <t>vijay4</t>
  </si>
  <si>
    <t>vijay5</t>
  </si>
  <si>
    <t>vijay6</t>
  </si>
  <si>
    <t>vijay7</t>
  </si>
  <si>
    <t>vijay8</t>
  </si>
  <si>
    <t>vijay9</t>
  </si>
  <si>
    <t>vijay10</t>
  </si>
  <si>
    <t>vijay11</t>
  </si>
  <si>
    <t>vijay12</t>
  </si>
  <si>
    <t>vijay13</t>
  </si>
  <si>
    <t>vijay14</t>
  </si>
  <si>
    <t>vijay15</t>
  </si>
  <si>
    <t>vijay16</t>
  </si>
  <si>
    <t>vijay17</t>
  </si>
  <si>
    <t>vijay18</t>
  </si>
  <si>
    <t>vijay19</t>
  </si>
  <si>
    <t>vijay20</t>
  </si>
  <si>
    <t>vijay21</t>
  </si>
  <si>
    <t>vijay22</t>
  </si>
  <si>
    <t>vijay23</t>
  </si>
  <si>
    <t>vijay24</t>
  </si>
  <si>
    <t>vijay25</t>
  </si>
  <si>
    <t>vijay26</t>
  </si>
  <si>
    <t>vijay27</t>
  </si>
  <si>
    <t>vijay28</t>
  </si>
  <si>
    <t>vijay29</t>
  </si>
  <si>
    <t>vijay30</t>
  </si>
  <si>
    <t>vijay31</t>
  </si>
  <si>
    <t>vijay32</t>
  </si>
  <si>
    <t>vijay33</t>
  </si>
  <si>
    <t>vijay34</t>
  </si>
  <si>
    <t>vijay35</t>
  </si>
  <si>
    <t>vijay36</t>
  </si>
  <si>
    <t>vijay37</t>
  </si>
  <si>
    <t>vijay38</t>
  </si>
  <si>
    <t>vijay39</t>
  </si>
  <si>
    <t>vijay40</t>
  </si>
  <si>
    <t>vijay41</t>
  </si>
  <si>
    <t>vijay42</t>
  </si>
  <si>
    <t>vijay43</t>
  </si>
  <si>
    <t>vijay44</t>
  </si>
  <si>
    <t>vijay45</t>
  </si>
  <si>
    <t>vijay46</t>
  </si>
  <si>
    <t>vijay47</t>
  </si>
  <si>
    <t>vijay48</t>
  </si>
  <si>
    <t>vijay49</t>
  </si>
  <si>
    <t>vijay50</t>
  </si>
  <si>
    <t>vijay51</t>
  </si>
  <si>
    <t>vijay52</t>
  </si>
  <si>
    <t>vijay53</t>
  </si>
  <si>
    <t>vijay54</t>
  </si>
  <si>
    <t>vijay55</t>
  </si>
  <si>
    <t>vijay56</t>
  </si>
  <si>
    <t>vijay57</t>
  </si>
  <si>
    <t>vijay58</t>
  </si>
  <si>
    <t>vijay59</t>
  </si>
  <si>
    <t>vijay60</t>
  </si>
  <si>
    <t>vijay61</t>
  </si>
  <si>
    <t>vijay62</t>
  </si>
  <si>
    <t>vijay63</t>
  </si>
  <si>
    <t>vijay64</t>
  </si>
  <si>
    <t>vijay65</t>
  </si>
  <si>
    <t>vijay66</t>
  </si>
  <si>
    <t>vijay67</t>
  </si>
  <si>
    <t>vijay68</t>
  </si>
  <si>
    <t>vijay69</t>
  </si>
  <si>
    <t>vijay70</t>
  </si>
  <si>
    <t>vijay71</t>
  </si>
  <si>
    <t>vijay72</t>
  </si>
  <si>
    <t>vijay73</t>
  </si>
  <si>
    <t>vijay74</t>
  </si>
  <si>
    <t>vijay75</t>
  </si>
  <si>
    <t>vijay76</t>
  </si>
  <si>
    <t>vijay77</t>
  </si>
  <si>
    <t>vijay78</t>
  </si>
  <si>
    <t>vijay79</t>
  </si>
  <si>
    <t>vijay80</t>
  </si>
  <si>
    <t>vijay81</t>
  </si>
  <si>
    <t>vijay82</t>
  </si>
  <si>
    <t>vijay83</t>
  </si>
  <si>
    <t>vijay84</t>
  </si>
  <si>
    <t>vijay85</t>
  </si>
  <si>
    <t>vijay86</t>
  </si>
  <si>
    <t>vijay87</t>
  </si>
  <si>
    <t>vijay88</t>
  </si>
  <si>
    <t>vijay89</t>
  </si>
  <si>
    <t>vijay90</t>
  </si>
  <si>
    <t>vijay91</t>
  </si>
  <si>
    <t>vijay92</t>
  </si>
  <si>
    <t>vijay93</t>
  </si>
  <si>
    <t>vijay94</t>
  </si>
  <si>
    <t>vijay95</t>
  </si>
  <si>
    <t>vijay96</t>
  </si>
  <si>
    <t>vijay97</t>
  </si>
  <si>
    <t>vijay98</t>
  </si>
  <si>
    <t>vijay99</t>
  </si>
  <si>
    <t>vijay100</t>
  </si>
  <si>
    <t>vijay101</t>
  </si>
  <si>
    <t>vijay102</t>
  </si>
  <si>
    <t>vijay103</t>
  </si>
  <si>
    <t>vijay104</t>
  </si>
  <si>
    <t>vijay105</t>
  </si>
  <si>
    <t>vijay106</t>
  </si>
  <si>
    <t>vijay107</t>
  </si>
  <si>
    <t>vijay108</t>
  </si>
  <si>
    <t>vijay109</t>
  </si>
  <si>
    <t>vijay110</t>
  </si>
  <si>
    <t>vijay111</t>
  </si>
  <si>
    <t>vijay112</t>
  </si>
  <si>
    <t>vijay113</t>
  </si>
  <si>
    <t>vijay114</t>
  </si>
  <si>
    <t>vijay115</t>
  </si>
  <si>
    <t>vijay116</t>
  </si>
  <si>
    <t>vijay117</t>
  </si>
  <si>
    <t>vijay118</t>
  </si>
  <si>
    <t>vijay119</t>
  </si>
  <si>
    <t>vijay120</t>
  </si>
  <si>
    <t>vijay121</t>
  </si>
  <si>
    <t>vijay122</t>
  </si>
  <si>
    <t>vijay123</t>
  </si>
  <si>
    <t>vijay124</t>
  </si>
  <si>
    <t>vijay125</t>
  </si>
  <si>
    <t>vijay126</t>
  </si>
  <si>
    <t>vijay127</t>
  </si>
  <si>
    <t>vijay128</t>
  </si>
  <si>
    <t>vijay129</t>
  </si>
  <si>
    <t>vijay130</t>
  </si>
  <si>
    <t>vijay131</t>
  </si>
  <si>
    <t>vijay132</t>
  </si>
  <si>
    <t>vijay133</t>
  </si>
  <si>
    <t>vijay134</t>
  </si>
  <si>
    <t>vijay135</t>
  </si>
  <si>
    <t>vijay136</t>
  </si>
  <si>
    <t>vijay137</t>
  </si>
  <si>
    <t>vijay138</t>
  </si>
  <si>
    <t>vijay139</t>
  </si>
  <si>
    <t>vijay140</t>
  </si>
  <si>
    <t>vijay141</t>
  </si>
  <si>
    <t>vijay142</t>
  </si>
  <si>
    <t>vijay143</t>
  </si>
  <si>
    <t>vijay144</t>
  </si>
  <si>
    <t>vijay145</t>
  </si>
  <si>
    <t>vijay146</t>
  </si>
  <si>
    <t>vijay147</t>
  </si>
  <si>
    <t>vijay148</t>
  </si>
  <si>
    <t>vijay149</t>
  </si>
  <si>
    <t>vijay150</t>
  </si>
  <si>
    <t>vijay151</t>
  </si>
  <si>
    <t>vijay152</t>
  </si>
  <si>
    <t>vijay153</t>
  </si>
  <si>
    <t>vijay154</t>
  </si>
  <si>
    <t>vijay155</t>
  </si>
  <si>
    <t>vijay156</t>
  </si>
  <si>
    <t>vijay157</t>
  </si>
  <si>
    <t>vijay158</t>
  </si>
  <si>
    <t>vijay159</t>
  </si>
  <si>
    <t>vijay160</t>
  </si>
  <si>
    <t>vijay161</t>
  </si>
  <si>
    <t>vijay162</t>
  </si>
  <si>
    <t>vijay163</t>
  </si>
  <si>
    <t>vijay164</t>
  </si>
  <si>
    <t>vijay165</t>
  </si>
  <si>
    <t>vijay166</t>
  </si>
  <si>
    <t>vijay167</t>
  </si>
  <si>
    <t>vijay168</t>
  </si>
  <si>
    <t>vijay169</t>
  </si>
  <si>
    <t>vijay170</t>
  </si>
  <si>
    <t>vijay171</t>
  </si>
  <si>
    <t>vijay172</t>
  </si>
  <si>
    <t>vijay173</t>
  </si>
  <si>
    <t>vijay174</t>
  </si>
  <si>
    <t>vijay175</t>
  </si>
  <si>
    <t>vijay176</t>
  </si>
  <si>
    <t>vijay177</t>
  </si>
  <si>
    <t>vijay178</t>
  </si>
  <si>
    <t>vijay179</t>
  </si>
  <si>
    <t>vijay180</t>
  </si>
  <si>
    <t>vijay181</t>
  </si>
  <si>
    <t>vijay182</t>
  </si>
  <si>
    <t>vijay183</t>
  </si>
  <si>
    <t>vijay184</t>
  </si>
  <si>
    <t>vijay185</t>
  </si>
  <si>
    <t>vijay186</t>
  </si>
  <si>
    <t>vijay187</t>
  </si>
  <si>
    <t>vijay188</t>
  </si>
  <si>
    <t>vijay189</t>
  </si>
  <si>
    <t>vijay190</t>
  </si>
  <si>
    <t>vijay191</t>
  </si>
  <si>
    <t>vijay192</t>
  </si>
  <si>
    <t>vijay193</t>
  </si>
  <si>
    <t>vijay194</t>
  </si>
  <si>
    <t>vijay195</t>
  </si>
  <si>
    <t>vijay196</t>
  </si>
  <si>
    <t>vijay197</t>
  </si>
  <si>
    <t>vijay198</t>
  </si>
  <si>
    <t>vijay199</t>
  </si>
  <si>
    <t>vijay200</t>
  </si>
  <si>
    <t>vijay201</t>
  </si>
  <si>
    <t>vijay202</t>
  </si>
  <si>
    <t>vijay203</t>
  </si>
  <si>
    <t>vijay204</t>
  </si>
  <si>
    <t>vijay205</t>
  </si>
  <si>
    <t>vijay206</t>
  </si>
  <si>
    <t>vijay207</t>
  </si>
  <si>
    <t>vijay208</t>
  </si>
  <si>
    <t>vijay209</t>
  </si>
  <si>
    <t>vijay210</t>
  </si>
  <si>
    <t>vijay211</t>
  </si>
  <si>
    <t>vijay212</t>
  </si>
  <si>
    <t>vijay213</t>
  </si>
  <si>
    <t>vijay214</t>
  </si>
  <si>
    <t>vijay215</t>
  </si>
  <si>
    <t>vijay216</t>
  </si>
  <si>
    <t>vijay217</t>
  </si>
  <si>
    <t>vijay218</t>
  </si>
  <si>
    <t>vijay219</t>
  </si>
  <si>
    <t>vijay220</t>
  </si>
  <si>
    <t>vijay221</t>
  </si>
  <si>
    <t>vijay222</t>
  </si>
  <si>
    <t>vijay223</t>
  </si>
  <si>
    <t>vijay224</t>
  </si>
  <si>
    <t>vijay225</t>
  </si>
  <si>
    <t>vijay226</t>
  </si>
  <si>
    <t>vijay227</t>
  </si>
  <si>
    <t>vijay228</t>
  </si>
  <si>
    <t>vijay229</t>
  </si>
  <si>
    <t>vijay230</t>
  </si>
  <si>
    <t>vijay231</t>
  </si>
  <si>
    <t>vijay232</t>
  </si>
  <si>
    <t>vijay233</t>
  </si>
  <si>
    <t>vijay234</t>
  </si>
  <si>
    <t>vijay235</t>
  </si>
  <si>
    <t>vijay236</t>
  </si>
  <si>
    <t>vijay237</t>
  </si>
  <si>
    <t>vijay238</t>
  </si>
  <si>
    <t>vijay239</t>
  </si>
  <si>
    <t>vijay240</t>
  </si>
  <si>
    <t>vijay241</t>
  </si>
  <si>
    <t>vijay242</t>
  </si>
  <si>
    <t>vijay243</t>
  </si>
  <si>
    <t>vijay244</t>
  </si>
  <si>
    <t>vijay245</t>
  </si>
  <si>
    <t>vijay246</t>
  </si>
  <si>
    <t>vijay247</t>
  </si>
  <si>
    <t>vijay248</t>
  </si>
  <si>
    <t>vijay249</t>
  </si>
  <si>
    <t>vijay250</t>
  </si>
  <si>
    <t>vijay251</t>
  </si>
  <si>
    <t>vijay252</t>
  </si>
  <si>
    <t>vijay253</t>
  </si>
  <si>
    <t>vijay254</t>
  </si>
  <si>
    <t>vijay255</t>
  </si>
  <si>
    <t>vijay256</t>
  </si>
  <si>
    <t>vijay257</t>
  </si>
  <si>
    <t>vijay258</t>
  </si>
  <si>
    <t>vijay259</t>
  </si>
  <si>
    <t>vijay260</t>
  </si>
  <si>
    <t>vijay261</t>
  </si>
  <si>
    <t>vijay262</t>
  </si>
  <si>
    <t>vijay263</t>
  </si>
  <si>
    <t>vijay264</t>
  </si>
  <si>
    <t>vijay265</t>
  </si>
  <si>
    <t>vijay266</t>
  </si>
  <si>
    <t>vijay267</t>
  </si>
  <si>
    <t>vijay268</t>
  </si>
  <si>
    <t>vijay269</t>
  </si>
  <si>
    <t>vijay270</t>
  </si>
  <si>
    <t>vijay271</t>
  </si>
  <si>
    <t>vijay272</t>
  </si>
  <si>
    <t>vijay273</t>
  </si>
  <si>
    <t>vijay274</t>
  </si>
  <si>
    <t>vijay275</t>
  </si>
  <si>
    <t>vijay276</t>
  </si>
  <si>
    <t>vijay277</t>
  </si>
  <si>
    <t>vijay278</t>
  </si>
  <si>
    <t>vijay279</t>
  </si>
  <si>
    <t>vijay280</t>
  </si>
  <si>
    <t>vijay281</t>
  </si>
  <si>
    <t>vijay282</t>
  </si>
  <si>
    <t>vijay283</t>
  </si>
  <si>
    <t>vijay284</t>
  </si>
  <si>
    <t>vijay285</t>
  </si>
  <si>
    <t>vijay286</t>
  </si>
  <si>
    <t>vijay287</t>
  </si>
  <si>
    <t>vijay288</t>
  </si>
  <si>
    <t>vijay289</t>
  </si>
  <si>
    <t>vijay290</t>
  </si>
  <si>
    <t>vijay291</t>
  </si>
  <si>
    <t>vijay292</t>
  </si>
  <si>
    <t>vijay293</t>
  </si>
  <si>
    <t>vijay294</t>
  </si>
  <si>
    <t>vijay295</t>
  </si>
  <si>
    <t>vijay296</t>
  </si>
  <si>
    <t>vijay297</t>
  </si>
  <si>
    <t>vijay298</t>
  </si>
  <si>
    <t>vijay299</t>
  </si>
  <si>
    <t>vijay300</t>
  </si>
  <si>
    <t>vijay301</t>
  </si>
  <si>
    <t>vijay302</t>
  </si>
  <si>
    <t>vijay303</t>
  </si>
  <si>
    <t>vijay304</t>
  </si>
  <si>
    <t>vijay305</t>
  </si>
  <si>
    <t>vijay306</t>
  </si>
  <si>
    <t>vijay307</t>
  </si>
  <si>
    <t>vijay308</t>
  </si>
  <si>
    <t>vijay309</t>
  </si>
  <si>
    <t>vijay310</t>
  </si>
  <si>
    <t>vijay311</t>
  </si>
  <si>
    <t>vijay312</t>
  </si>
  <si>
    <t>vijay313</t>
  </si>
  <si>
    <t>vijay314</t>
  </si>
  <si>
    <t>vijay315</t>
  </si>
  <si>
    <t>vijay316</t>
  </si>
  <si>
    <t>vijay317</t>
  </si>
  <si>
    <t>vijay318</t>
  </si>
  <si>
    <t>vijay319</t>
  </si>
  <si>
    <t>vijay320</t>
  </si>
  <si>
    <t>vijay321</t>
  </si>
  <si>
    <t>vijay322</t>
  </si>
  <si>
    <t>vijay323</t>
  </si>
  <si>
    <t>vijay324</t>
  </si>
  <si>
    <t>vijay325</t>
  </si>
  <si>
    <t>vijay326</t>
  </si>
  <si>
    <t>vijay327</t>
  </si>
  <si>
    <t>vijay328</t>
  </si>
  <si>
    <t>vijay329</t>
  </si>
  <si>
    <t>vijay330</t>
  </si>
  <si>
    <t>vijay331</t>
  </si>
  <si>
    <t>vijay332</t>
  </si>
  <si>
    <t>vijay333</t>
  </si>
  <si>
    <t>vijay334</t>
  </si>
  <si>
    <t>vijay335</t>
  </si>
  <si>
    <t>vijay336</t>
  </si>
  <si>
    <t>vijay337</t>
  </si>
  <si>
    <t>vijay338</t>
  </si>
  <si>
    <t>vijay339</t>
  </si>
  <si>
    <t>vijay340</t>
  </si>
  <si>
    <t>vijay341</t>
  </si>
  <si>
    <t>vijay342</t>
  </si>
  <si>
    <t>vijay343</t>
  </si>
  <si>
    <t>vijay344</t>
  </si>
  <si>
    <t>vijay345</t>
  </si>
  <si>
    <t>vijay346</t>
  </si>
  <si>
    <t>vijay347</t>
  </si>
  <si>
    <t>vijay348</t>
  </si>
  <si>
    <t>vijay349</t>
  </si>
  <si>
    <t>vijay350</t>
  </si>
  <si>
    <t>vijay351</t>
  </si>
  <si>
    <t>vijay352</t>
  </si>
  <si>
    <t>vijay353</t>
  </si>
  <si>
    <t>vijay354</t>
  </si>
  <si>
    <t>vijay355</t>
  </si>
  <si>
    <t>vijay356</t>
  </si>
  <si>
    <t>vijay357</t>
  </si>
  <si>
    <t>vijay358</t>
  </si>
  <si>
    <t>vijay359</t>
  </si>
  <si>
    <t>vijay360</t>
  </si>
  <si>
    <t>vijay361</t>
  </si>
  <si>
    <t>vijay362</t>
  </si>
  <si>
    <t>vijay363</t>
  </si>
  <si>
    <t>vijay364</t>
  </si>
  <si>
    <t>vijay365</t>
  </si>
  <si>
    <t>vijay366</t>
  </si>
  <si>
    <t>vijay367</t>
  </si>
  <si>
    <t>vijay368</t>
  </si>
  <si>
    <t>vijay369</t>
  </si>
  <si>
    <t>vijay370</t>
  </si>
  <si>
    <t>vijay371</t>
  </si>
  <si>
    <t>vijay372</t>
  </si>
  <si>
    <t>vijay373</t>
  </si>
  <si>
    <t>vijay374</t>
  </si>
  <si>
    <t>vijay375</t>
  </si>
  <si>
    <t>vijay376</t>
  </si>
  <si>
    <t>vijay377</t>
  </si>
  <si>
    <t>vijay378</t>
  </si>
  <si>
    <t>vijay379</t>
  </si>
  <si>
    <t>vijay380</t>
  </si>
  <si>
    <t>vijay381</t>
  </si>
  <si>
    <t>vijay382</t>
  </si>
  <si>
    <t>vijay383</t>
  </si>
  <si>
    <t>vijay384</t>
  </si>
  <si>
    <t>vijay385</t>
  </si>
  <si>
    <t>vijay386</t>
  </si>
  <si>
    <t>vijay387</t>
  </si>
  <si>
    <t>vijay388</t>
  </si>
  <si>
    <t>vijay389</t>
  </si>
  <si>
    <t>vijay390</t>
  </si>
  <si>
    <t>vijay391</t>
  </si>
  <si>
    <t>vijay392</t>
  </si>
  <si>
    <t>vijay393</t>
  </si>
  <si>
    <t>vijay394</t>
  </si>
  <si>
    <t>vijay395</t>
  </si>
  <si>
    <t>vijay396</t>
  </si>
  <si>
    <t>vijay397</t>
  </si>
  <si>
    <t>vijay398</t>
  </si>
  <si>
    <t>vijay399</t>
  </si>
  <si>
    <t>vijay400</t>
  </si>
  <si>
    <t>vijay401</t>
  </si>
  <si>
    <t>vijay402</t>
  </si>
  <si>
    <t>vijay403</t>
  </si>
  <si>
    <t>vijay404</t>
  </si>
  <si>
    <t>vijay405</t>
  </si>
  <si>
    <t>vijay406</t>
  </si>
  <si>
    <t>vijay407</t>
  </si>
  <si>
    <t>vijay408</t>
  </si>
  <si>
    <t>vijay409</t>
  </si>
  <si>
    <t>vijay410</t>
  </si>
  <si>
    <t>vijay411</t>
  </si>
  <si>
    <t>vijay412</t>
  </si>
  <si>
    <t>vijay413</t>
  </si>
  <si>
    <t>vijay414</t>
  </si>
  <si>
    <t>vijay415</t>
  </si>
  <si>
    <t>vijay416</t>
  </si>
  <si>
    <t>vijay417</t>
  </si>
  <si>
    <t>vijay418</t>
  </si>
  <si>
    <t>vijay419</t>
  </si>
  <si>
    <t>vijay420</t>
  </si>
  <si>
    <t>vijay421</t>
  </si>
  <si>
    <t>vijay422</t>
  </si>
  <si>
    <t>vijay423</t>
  </si>
  <si>
    <t>vijay424</t>
  </si>
  <si>
    <t>vijay425</t>
  </si>
  <si>
    <t>vijay426</t>
  </si>
  <si>
    <t>vijay427</t>
  </si>
  <si>
    <t>vijay428</t>
  </si>
  <si>
    <t>vijay429</t>
  </si>
  <si>
    <t>vijay430</t>
  </si>
  <si>
    <t>vijay431</t>
  </si>
  <si>
    <t>vijay432</t>
  </si>
  <si>
    <t>vijay433</t>
  </si>
  <si>
    <t>vijay434</t>
  </si>
  <si>
    <t>vijay435</t>
  </si>
  <si>
    <t>vijay436</t>
  </si>
  <si>
    <t>vijay437</t>
  </si>
  <si>
    <t>vijay438</t>
  </si>
  <si>
    <t>vijay439</t>
  </si>
  <si>
    <t>vijay440</t>
  </si>
  <si>
    <t>vijay441</t>
  </si>
  <si>
    <t>vijay442</t>
  </si>
  <si>
    <t>vijay443</t>
  </si>
  <si>
    <t>vijay444</t>
  </si>
  <si>
    <t>vijay445</t>
  </si>
  <si>
    <t>vijay446</t>
  </si>
  <si>
    <t>vijay447</t>
  </si>
  <si>
    <t>vijay448</t>
  </si>
  <si>
    <t>vijay449</t>
  </si>
  <si>
    <t>vijay450</t>
  </si>
  <si>
    <t>vijay451</t>
  </si>
  <si>
    <t>vijay452</t>
  </si>
  <si>
    <t>vijay453</t>
  </si>
  <si>
    <t>vijay454</t>
  </si>
  <si>
    <t>vijay455</t>
  </si>
  <si>
    <t>vijay456</t>
  </si>
  <si>
    <t>vijay457</t>
  </si>
  <si>
    <t>vijay458</t>
  </si>
  <si>
    <t>vijay459</t>
  </si>
  <si>
    <t>vijay460</t>
  </si>
  <si>
    <t>vijay461</t>
  </si>
  <si>
    <t>vijay462</t>
  </si>
  <si>
    <t>vijay463</t>
  </si>
  <si>
    <t>vijay464</t>
  </si>
  <si>
    <t>vijay465</t>
  </si>
  <si>
    <t>vijay466</t>
  </si>
  <si>
    <t>vijay467</t>
  </si>
  <si>
    <t>vijay468</t>
  </si>
  <si>
    <t>vijay469</t>
  </si>
  <si>
    <t>vijay470</t>
  </si>
  <si>
    <t>vijay471</t>
  </si>
  <si>
    <t>vijay472</t>
  </si>
  <si>
    <t>vijay473</t>
  </si>
  <si>
    <t>vijay474</t>
  </si>
  <si>
    <t>vijay475</t>
  </si>
  <si>
    <t>vijay476</t>
  </si>
  <si>
    <t>vijay477</t>
  </si>
  <si>
    <t>vijay478</t>
  </si>
  <si>
    <t>vijay479</t>
  </si>
  <si>
    <t>vijay480</t>
  </si>
  <si>
    <t>vijay481</t>
  </si>
  <si>
    <t>vijay482</t>
  </si>
  <si>
    <t>vijay483</t>
  </si>
  <si>
    <t>vijay484</t>
  </si>
  <si>
    <t>vijay485</t>
  </si>
  <si>
    <t>vijay486</t>
  </si>
  <si>
    <t>vijay487</t>
  </si>
  <si>
    <t>vijay488</t>
  </si>
  <si>
    <t>vijay489</t>
  </si>
  <si>
    <t>vijay490</t>
  </si>
  <si>
    <t>vijay491</t>
  </si>
  <si>
    <t>vijay492</t>
  </si>
  <si>
    <t>vijay493</t>
  </si>
  <si>
    <t>vijay494</t>
  </si>
  <si>
    <t>vijay495</t>
  </si>
  <si>
    <t>vijay496</t>
  </si>
  <si>
    <t>vijay497</t>
  </si>
  <si>
    <t>vijay498</t>
  </si>
  <si>
    <t>vijay499</t>
  </si>
  <si>
    <t>vijay500</t>
  </si>
  <si>
    <t>vijay501</t>
  </si>
  <si>
    <t>vijay502</t>
  </si>
  <si>
    <t>vijay503</t>
  </si>
  <si>
    <t>vijay504</t>
  </si>
  <si>
    <t>vijay505</t>
  </si>
  <si>
    <t>vijay506</t>
  </si>
  <si>
    <t>vijay507</t>
  </si>
  <si>
    <t>vijay508</t>
  </si>
  <si>
    <t>vijay509</t>
  </si>
  <si>
    <t>vijay510</t>
  </si>
  <si>
    <t>vijay511</t>
  </si>
  <si>
    <t>vijay512</t>
  </si>
  <si>
    <t>vijay513</t>
  </si>
  <si>
    <t>vijay514</t>
  </si>
  <si>
    <t>vijay515</t>
  </si>
  <si>
    <t>vijay516</t>
  </si>
  <si>
    <t>vijay517</t>
  </si>
  <si>
    <t>vijay518</t>
  </si>
  <si>
    <t>vijay519</t>
  </si>
  <si>
    <t>vijay520</t>
  </si>
  <si>
    <t>vijay521</t>
  </si>
  <si>
    <t>vijay522</t>
  </si>
  <si>
    <t>vijay523</t>
  </si>
  <si>
    <t>vijay524</t>
  </si>
  <si>
    <t>vijay525</t>
  </si>
  <si>
    <t>vijay526</t>
  </si>
  <si>
    <t>vijay527</t>
  </si>
  <si>
    <t>vijay528</t>
  </si>
  <si>
    <t>vijay529</t>
  </si>
  <si>
    <t>vijay530</t>
  </si>
  <si>
    <t>vijay531</t>
  </si>
  <si>
    <t>vijay532</t>
  </si>
  <si>
    <t>vijay533</t>
  </si>
  <si>
    <t>vijay534</t>
  </si>
  <si>
    <t>vijay535</t>
  </si>
  <si>
    <t>vijay536</t>
  </si>
  <si>
    <t>vijay537</t>
  </si>
  <si>
    <t>vijay538</t>
  </si>
  <si>
    <t>vijay539</t>
  </si>
  <si>
    <t>vijay540</t>
  </si>
  <si>
    <t>vijay541</t>
  </si>
  <si>
    <t>vijay542</t>
  </si>
  <si>
    <t>vijay543</t>
  </si>
  <si>
    <t>vijay544</t>
  </si>
  <si>
    <t>vijay545</t>
  </si>
  <si>
    <t>vijay546</t>
  </si>
  <si>
    <t>vijay547</t>
  </si>
  <si>
    <t>vijay548</t>
  </si>
  <si>
    <t>vijay549</t>
  </si>
  <si>
    <t>vijay550</t>
  </si>
  <si>
    <t>vijay551</t>
  </si>
  <si>
    <t>vijay552</t>
  </si>
  <si>
    <t>vijay553</t>
  </si>
  <si>
    <t>vijay554</t>
  </si>
  <si>
    <t>vijay555</t>
  </si>
  <si>
    <t>vijay556</t>
  </si>
  <si>
    <t>vijay557</t>
  </si>
  <si>
    <t>vijay558</t>
  </si>
  <si>
    <t>vijay559</t>
  </si>
  <si>
    <t>vijay560</t>
  </si>
  <si>
    <t>vijay561</t>
  </si>
  <si>
    <t>vijay562</t>
  </si>
  <si>
    <t>vijay563</t>
  </si>
  <si>
    <t>vijay564</t>
  </si>
  <si>
    <t>vijay565</t>
  </si>
  <si>
    <t>vijay566</t>
  </si>
  <si>
    <t>vijay567</t>
  </si>
  <si>
    <t>vijay568</t>
  </si>
  <si>
    <t>vijay569</t>
  </si>
  <si>
    <t>vijay570</t>
  </si>
  <si>
    <t>vijay571</t>
  </si>
  <si>
    <t>vijay572</t>
  </si>
  <si>
    <t>vijay573</t>
  </si>
  <si>
    <t>vijay574</t>
  </si>
  <si>
    <t>vijay575</t>
  </si>
  <si>
    <t>vijay576</t>
  </si>
  <si>
    <t>vijay577</t>
  </si>
  <si>
    <t>vijay578</t>
  </si>
  <si>
    <t>vijay579</t>
  </si>
  <si>
    <t>vijay580</t>
  </si>
  <si>
    <t>vijay581</t>
  </si>
  <si>
    <t>vijay582</t>
  </si>
  <si>
    <t>vijay583</t>
  </si>
  <si>
    <t>vijay584</t>
  </si>
  <si>
    <t>vijay585</t>
  </si>
  <si>
    <t>vijay586</t>
  </si>
  <si>
    <t>vijay587</t>
  </si>
  <si>
    <t>vijay588</t>
  </si>
  <si>
    <t>vijay589</t>
  </si>
  <si>
    <t>vijay590</t>
  </si>
  <si>
    <t>vijay591</t>
  </si>
  <si>
    <t>vijay592</t>
  </si>
  <si>
    <t>vijay593</t>
  </si>
  <si>
    <t>vijay594</t>
  </si>
  <si>
    <t>vijay595</t>
  </si>
  <si>
    <t>vijay596</t>
  </si>
  <si>
    <t>vijay597</t>
  </si>
  <si>
    <t>vijay598</t>
  </si>
  <si>
    <t>vijay599</t>
  </si>
  <si>
    <t>vijay600</t>
  </si>
  <si>
    <t>vijay601</t>
  </si>
  <si>
    <t>vijay602</t>
  </si>
  <si>
    <t>vijay603</t>
  </si>
  <si>
    <t>vijay604</t>
  </si>
  <si>
    <t>vijay605</t>
  </si>
  <si>
    <t>vijay606</t>
  </si>
  <si>
    <t>vijay607</t>
  </si>
  <si>
    <t>vijay608</t>
  </si>
  <si>
    <t>vijay609</t>
  </si>
  <si>
    <t>vijay610</t>
  </si>
  <si>
    <t>vijay611</t>
  </si>
  <si>
    <t>vijay612</t>
  </si>
  <si>
    <t>vijay613</t>
  </si>
  <si>
    <t>vijay614</t>
  </si>
  <si>
    <t>vijay615</t>
  </si>
  <si>
    <t>vijay616</t>
  </si>
  <si>
    <t>vijay617</t>
  </si>
  <si>
    <t>vijay618</t>
  </si>
  <si>
    <t>vijay619</t>
  </si>
  <si>
    <t>vijay620</t>
  </si>
  <si>
    <t>vijay621</t>
  </si>
  <si>
    <t>vijay622</t>
  </si>
  <si>
    <t>vijay623</t>
  </si>
  <si>
    <t>vijay624</t>
  </si>
  <si>
    <t>vijay625</t>
  </si>
  <si>
    <t>vijay626</t>
  </si>
  <si>
    <t>vijay627</t>
  </si>
  <si>
    <t>vijay628</t>
  </si>
  <si>
    <t>vijay629</t>
  </si>
  <si>
    <t>vijay630</t>
  </si>
  <si>
    <t>vijay631</t>
  </si>
  <si>
    <t>vijay632</t>
  </si>
  <si>
    <t>vijay633</t>
  </si>
  <si>
    <t>vijay634</t>
  </si>
  <si>
    <t>vijay635</t>
  </si>
  <si>
    <t>vijay636</t>
  </si>
  <si>
    <t>vijay637</t>
  </si>
  <si>
    <t>vijay638</t>
  </si>
  <si>
    <t>vijay639</t>
  </si>
  <si>
    <t>vijay640</t>
  </si>
  <si>
    <t>vijay641</t>
  </si>
  <si>
    <t>vijay642</t>
  </si>
  <si>
    <t>vijay643</t>
  </si>
  <si>
    <t>vijay644</t>
  </si>
  <si>
    <t>vijay645</t>
  </si>
  <si>
    <t>vijay646</t>
  </si>
  <si>
    <t>vijay647</t>
  </si>
  <si>
    <t>vijay648</t>
  </si>
  <si>
    <t>vijay649</t>
  </si>
  <si>
    <t>vijay650</t>
  </si>
  <si>
    <t>vijay651</t>
  </si>
  <si>
    <t>vijay652</t>
  </si>
  <si>
    <t>vijay653</t>
  </si>
  <si>
    <t>vijay654</t>
  </si>
  <si>
    <t>vijay655</t>
  </si>
  <si>
    <t>vijay656</t>
  </si>
  <si>
    <t>vijay657</t>
  </si>
  <si>
    <t>vijay658</t>
  </si>
  <si>
    <t>vijay659</t>
  </si>
  <si>
    <t>vijay660</t>
  </si>
  <si>
    <t>vijay661</t>
  </si>
  <si>
    <t>vijay662</t>
  </si>
  <si>
    <t>vijay663</t>
  </si>
  <si>
    <t>vijay664</t>
  </si>
  <si>
    <t>vijay665</t>
  </si>
  <si>
    <t>vijay666</t>
  </si>
  <si>
    <t>vijay667</t>
  </si>
  <si>
    <t>vijay668</t>
  </si>
  <si>
    <t>vijay669</t>
  </si>
  <si>
    <t>vijay670</t>
  </si>
  <si>
    <t>vijay671</t>
  </si>
  <si>
    <t>vijay672</t>
  </si>
  <si>
    <t>vijay673</t>
  </si>
  <si>
    <t>vijay674</t>
  </si>
  <si>
    <t>vijay675</t>
  </si>
  <si>
    <t>vijay676</t>
  </si>
  <si>
    <t>vijay677</t>
  </si>
  <si>
    <t>vijay678</t>
  </si>
  <si>
    <t>vijay679</t>
  </si>
  <si>
    <t>vijay680</t>
  </si>
  <si>
    <t>vijay681</t>
  </si>
  <si>
    <t>vijay682</t>
  </si>
  <si>
    <t>vijay683</t>
  </si>
  <si>
    <t>vijay684</t>
  </si>
  <si>
    <t>vijay685</t>
  </si>
  <si>
    <t>vijay686</t>
  </si>
  <si>
    <t>vijay687</t>
  </si>
  <si>
    <t>vijay688</t>
  </si>
  <si>
    <t>vijay689</t>
  </si>
  <si>
    <t>vijay690</t>
  </si>
  <si>
    <t>vijay691</t>
  </si>
  <si>
    <t>vijay692</t>
  </si>
  <si>
    <t>vijay693</t>
  </si>
  <si>
    <t>vijay694</t>
  </si>
  <si>
    <t>vijay695</t>
  </si>
  <si>
    <t>vijay696</t>
  </si>
  <si>
    <t>vijay697</t>
  </si>
  <si>
    <t>vijay698</t>
  </si>
  <si>
    <t>vijay699</t>
  </si>
  <si>
    <t>vijay700</t>
  </si>
  <si>
    <t>vijay701</t>
  </si>
  <si>
    <t>vijay702</t>
  </si>
  <si>
    <t>vijay703</t>
  </si>
  <si>
    <t>vijay704</t>
  </si>
  <si>
    <t>vijay705</t>
  </si>
  <si>
    <t>vijay706</t>
  </si>
  <si>
    <t>vijay707</t>
  </si>
  <si>
    <t>vijay708</t>
  </si>
  <si>
    <t>vijay709</t>
  </si>
  <si>
    <t>vijay710</t>
  </si>
  <si>
    <t>vijay711</t>
  </si>
  <si>
    <t>vijay712</t>
  </si>
  <si>
    <t>vijay713</t>
  </si>
  <si>
    <t>vijay714</t>
  </si>
  <si>
    <t>vijay715</t>
  </si>
  <si>
    <t>vijay716</t>
  </si>
  <si>
    <t>vijay717</t>
  </si>
  <si>
    <t>vijay718</t>
  </si>
  <si>
    <t>vijay719</t>
  </si>
  <si>
    <t>vijay720</t>
  </si>
  <si>
    <t>vijay721</t>
  </si>
  <si>
    <t>vijay722</t>
  </si>
  <si>
    <t>vijay723</t>
  </si>
  <si>
    <t>vijay724</t>
  </si>
  <si>
    <t>vijay725</t>
  </si>
  <si>
    <t>vijay726</t>
  </si>
  <si>
    <t>vijay727</t>
  </si>
  <si>
    <t>vijay728</t>
  </si>
  <si>
    <t>beautiful1</t>
  </si>
  <si>
    <t>beautiful2</t>
  </si>
  <si>
    <t>beautiful3</t>
  </si>
  <si>
    <t>beautiful4</t>
  </si>
  <si>
    <t>beautiful5</t>
  </si>
  <si>
    <t>beautiful6</t>
  </si>
  <si>
    <t>beautiful7</t>
  </si>
  <si>
    <t>beautiful8</t>
  </si>
  <si>
    <t>beautiful9</t>
  </si>
  <si>
    <t>beautiful10</t>
  </si>
  <si>
    <t>beautiful11</t>
  </si>
  <si>
    <t>beautiful12</t>
  </si>
  <si>
    <t>beautiful13</t>
  </si>
  <si>
    <t>beautiful14</t>
  </si>
  <si>
    <t>beautiful15</t>
  </si>
  <si>
    <t>beautiful16</t>
  </si>
  <si>
    <t>beautiful17</t>
  </si>
  <si>
    <t>beautiful18</t>
  </si>
  <si>
    <t>beautiful19</t>
  </si>
  <si>
    <t>beautiful20</t>
  </si>
  <si>
    <t>beautiful21</t>
  </si>
  <si>
    <t>beautiful22</t>
  </si>
  <si>
    <t>beautiful23</t>
  </si>
  <si>
    <t>beautiful24</t>
  </si>
  <si>
    <t>beautiful25</t>
  </si>
  <si>
    <t>beautiful26</t>
  </si>
  <si>
    <t>beautiful27</t>
  </si>
  <si>
    <t>beautiful28</t>
  </si>
  <si>
    <t>beautiful29</t>
  </si>
  <si>
    <t>beautiful30</t>
  </si>
  <si>
    <t>beautiful31</t>
  </si>
  <si>
    <t>beautiful32</t>
  </si>
  <si>
    <t>beautiful33</t>
  </si>
  <si>
    <t>beautiful34</t>
  </si>
  <si>
    <t>beautiful35</t>
  </si>
  <si>
    <t>beautiful36</t>
  </si>
  <si>
    <t>beautiful37</t>
  </si>
  <si>
    <t>beautiful38</t>
  </si>
  <si>
    <t>beautiful39</t>
  </si>
  <si>
    <t>beautiful40</t>
  </si>
  <si>
    <t>beautiful41</t>
  </si>
  <si>
    <t>beautiful42</t>
  </si>
  <si>
    <t>beautiful43</t>
  </si>
  <si>
    <t>beautiful44</t>
  </si>
  <si>
    <t>beautiful45</t>
  </si>
  <si>
    <t>beautiful46</t>
  </si>
  <si>
    <t>beautiful47</t>
  </si>
  <si>
    <t>beautiful48</t>
  </si>
  <si>
    <t>beautiful49</t>
  </si>
  <si>
    <t>beautiful50</t>
  </si>
  <si>
    <t>beautiful51</t>
  </si>
  <si>
    <t>beautiful52</t>
  </si>
  <si>
    <t>beautiful53</t>
  </si>
  <si>
    <t>beautiful54</t>
  </si>
  <si>
    <t>beautiful55</t>
  </si>
  <si>
    <t>beautiful56</t>
  </si>
  <si>
    <t>beautiful57</t>
  </si>
  <si>
    <t>beautiful58</t>
  </si>
  <si>
    <t>beautiful59</t>
  </si>
  <si>
    <t>beautiful60</t>
  </si>
  <si>
    <t>beautiful61</t>
  </si>
  <si>
    <t>beautiful62</t>
  </si>
  <si>
    <t>beautiful63</t>
  </si>
  <si>
    <t>beautiful64</t>
  </si>
  <si>
    <t>beautiful65</t>
  </si>
  <si>
    <t>beautiful66</t>
  </si>
  <si>
    <t>beautiful67</t>
  </si>
  <si>
    <t>beautiful68</t>
  </si>
  <si>
    <t>beautiful69</t>
  </si>
  <si>
    <t>beautiful70</t>
  </si>
  <si>
    <t>beautiful71</t>
  </si>
  <si>
    <t>beautiful72</t>
  </si>
  <si>
    <t>beautiful73</t>
  </si>
  <si>
    <t>beautiful74</t>
  </si>
  <si>
    <t>beautiful75</t>
  </si>
  <si>
    <t>beautiful76</t>
  </si>
  <si>
    <t>beautiful77</t>
  </si>
  <si>
    <t>beautiful78</t>
  </si>
  <si>
    <t>beautiful79</t>
  </si>
  <si>
    <t>beautiful80</t>
  </si>
  <si>
    <t>beautiful81</t>
  </si>
  <si>
    <t>beautiful82</t>
  </si>
  <si>
    <t>beautiful83</t>
  </si>
  <si>
    <t>beautiful84</t>
  </si>
  <si>
    <t>beautiful85</t>
  </si>
  <si>
    <t>beautiful86</t>
  </si>
  <si>
    <t>beautiful87</t>
  </si>
  <si>
    <t>beautiful88</t>
  </si>
  <si>
    <t>beautiful89</t>
  </si>
  <si>
    <t>beautiful90</t>
  </si>
  <si>
    <t>beautiful91</t>
  </si>
  <si>
    <t>beautiful92</t>
  </si>
  <si>
    <t>beautiful93</t>
  </si>
  <si>
    <t>beautiful94</t>
  </si>
  <si>
    <t>beautiful95</t>
  </si>
  <si>
    <t>beautiful96</t>
  </si>
  <si>
    <t>beautiful97</t>
  </si>
  <si>
    <t>beautiful98</t>
  </si>
  <si>
    <t>beautiful99</t>
  </si>
  <si>
    <t>beautiful100</t>
  </si>
  <si>
    <t>beautiful101</t>
  </si>
  <si>
    <t>beautiful102</t>
  </si>
  <si>
    <t>beautiful103</t>
  </si>
  <si>
    <t>beautiful104</t>
  </si>
  <si>
    <t>beautiful105</t>
  </si>
  <si>
    <t>beautiful106</t>
  </si>
  <si>
    <t>beautiful107</t>
  </si>
  <si>
    <t>beautiful108</t>
  </si>
  <si>
    <t>beautiful109</t>
  </si>
  <si>
    <t>beautiful110</t>
  </si>
  <si>
    <t>beautiful111</t>
  </si>
  <si>
    <t>beautiful112</t>
  </si>
  <si>
    <t>beautiful113</t>
  </si>
  <si>
    <t>beautiful114</t>
  </si>
  <si>
    <t>beautiful115</t>
  </si>
  <si>
    <t>beautiful116</t>
  </si>
  <si>
    <t>beautiful117</t>
  </si>
  <si>
    <t>beautiful118</t>
  </si>
  <si>
    <t>beautiful119</t>
  </si>
  <si>
    <t>beautiful120</t>
  </si>
  <si>
    <t>beautiful121</t>
  </si>
  <si>
    <t>beautiful122</t>
  </si>
  <si>
    <t>beautiful123</t>
  </si>
  <si>
    <t>beautiful124</t>
  </si>
  <si>
    <t>beautiful125</t>
  </si>
  <si>
    <t>beautiful126</t>
  </si>
  <si>
    <t>beautiful127</t>
  </si>
  <si>
    <t>beautiful128</t>
  </si>
  <si>
    <t>beautiful129</t>
  </si>
  <si>
    <t>beautiful130</t>
  </si>
  <si>
    <t>beautiful131</t>
  </si>
  <si>
    <t>beautiful132</t>
  </si>
  <si>
    <t>beautiful133</t>
  </si>
  <si>
    <t>beautiful134</t>
  </si>
  <si>
    <t>beautiful135</t>
  </si>
  <si>
    <t>beautiful136</t>
  </si>
  <si>
    <t>beautiful137</t>
  </si>
  <si>
    <t>beautiful138</t>
  </si>
  <si>
    <t>beautiful139</t>
  </si>
  <si>
    <t>beautiful140</t>
  </si>
  <si>
    <t>beautiful141</t>
  </si>
  <si>
    <t>beautiful142</t>
  </si>
  <si>
    <t>beautiful143</t>
  </si>
  <si>
    <t>beautiful144</t>
  </si>
  <si>
    <t>beautiful145</t>
  </si>
  <si>
    <t>beautiful146</t>
  </si>
  <si>
    <t>beautiful147</t>
  </si>
  <si>
    <t>beautiful148</t>
  </si>
  <si>
    <t>beautiful149</t>
  </si>
  <si>
    <t>beautiful150</t>
  </si>
  <si>
    <t>beautiful151</t>
  </si>
  <si>
    <t>beautiful152</t>
  </si>
  <si>
    <t>beautiful153</t>
  </si>
  <si>
    <t>beautiful154</t>
  </si>
  <si>
    <t>beautiful155</t>
  </si>
  <si>
    <t>beautiful156</t>
  </si>
  <si>
    <t>beautiful157</t>
  </si>
  <si>
    <t>beautiful158</t>
  </si>
  <si>
    <t>beautiful159</t>
  </si>
  <si>
    <t>beautiful160</t>
  </si>
  <si>
    <t>beautiful161</t>
  </si>
  <si>
    <t>beautiful162</t>
  </si>
  <si>
    <t>beautiful163</t>
  </si>
  <si>
    <t>beautiful164</t>
  </si>
  <si>
    <t>beautiful165</t>
  </si>
  <si>
    <t>beautiful166</t>
  </si>
  <si>
    <t>beautiful167</t>
  </si>
  <si>
    <t>beautiful168</t>
  </si>
  <si>
    <t>beautiful169</t>
  </si>
  <si>
    <t>beautiful170</t>
  </si>
  <si>
    <t>beautiful171</t>
  </si>
  <si>
    <t>beautiful172</t>
  </si>
  <si>
    <t>beautiful173</t>
  </si>
  <si>
    <t>beautiful174</t>
  </si>
  <si>
    <t>beautiful175</t>
  </si>
  <si>
    <t>beautiful176</t>
  </si>
  <si>
    <t>beautiful177</t>
  </si>
  <si>
    <t>beautiful178</t>
  </si>
  <si>
    <t>beautiful179</t>
  </si>
  <si>
    <t>beautiful180</t>
  </si>
  <si>
    <t>beautiful181</t>
  </si>
  <si>
    <t>beautiful182</t>
  </si>
  <si>
    <t>beautiful183</t>
  </si>
  <si>
    <t>beautiful184</t>
  </si>
  <si>
    <t>beautiful185</t>
  </si>
  <si>
    <t>beautiful186</t>
  </si>
  <si>
    <t>beautiful187</t>
  </si>
  <si>
    <t>beautiful188</t>
  </si>
  <si>
    <t>beautiful189</t>
  </si>
  <si>
    <t>beautiful190</t>
  </si>
  <si>
    <t>beautiful191</t>
  </si>
  <si>
    <t>beautiful192</t>
  </si>
  <si>
    <t>beautiful193</t>
  </si>
  <si>
    <t>beautiful194</t>
  </si>
  <si>
    <t>beautiful195</t>
  </si>
  <si>
    <t>beautiful196</t>
  </si>
  <si>
    <t>beautiful197</t>
  </si>
  <si>
    <t>beautiful198</t>
  </si>
  <si>
    <t>beautiful199</t>
  </si>
  <si>
    <t>beautiful200</t>
  </si>
  <si>
    <t>beautiful201</t>
  </si>
  <si>
    <t>beautiful202</t>
  </si>
  <si>
    <t>beautiful203</t>
  </si>
  <si>
    <t>beautiful204</t>
  </si>
  <si>
    <t>beautiful205</t>
  </si>
  <si>
    <t>beautiful206</t>
  </si>
  <si>
    <t>beautiful207</t>
  </si>
  <si>
    <t>beautiful208</t>
  </si>
  <si>
    <t>beautiful209</t>
  </si>
  <si>
    <t>beautiful210</t>
  </si>
  <si>
    <t>beautiful211</t>
  </si>
  <si>
    <t>beautiful212</t>
  </si>
  <si>
    <t>beautiful213</t>
  </si>
  <si>
    <t>beautiful214</t>
  </si>
  <si>
    <t>beautiful215</t>
  </si>
  <si>
    <t>beautiful216</t>
  </si>
  <si>
    <t>beautiful217</t>
  </si>
  <si>
    <t>beautiful218</t>
  </si>
  <si>
    <t>beautiful219</t>
  </si>
  <si>
    <t>beautiful220</t>
  </si>
  <si>
    <t>beautiful221</t>
  </si>
  <si>
    <t>beautiful222</t>
  </si>
  <si>
    <t>beautiful223</t>
  </si>
  <si>
    <t>beautiful224</t>
  </si>
  <si>
    <t>beautiful225</t>
  </si>
  <si>
    <t>beautiful226</t>
  </si>
  <si>
    <t>beautiful227</t>
  </si>
  <si>
    <t>beautiful228</t>
  </si>
  <si>
    <t>beautiful229</t>
  </si>
  <si>
    <t>beautiful230</t>
  </si>
  <si>
    <t>beautiful231</t>
  </si>
  <si>
    <t>beautiful232</t>
  </si>
  <si>
    <t>beautiful233</t>
  </si>
  <si>
    <t>beautiful234</t>
  </si>
  <si>
    <t>beautiful235</t>
  </si>
  <si>
    <t>beautiful236</t>
  </si>
  <si>
    <t>beautiful237</t>
  </si>
  <si>
    <t>beautiful238</t>
  </si>
  <si>
    <t>beautiful239</t>
  </si>
  <si>
    <t>beautiful240</t>
  </si>
  <si>
    <t>beautiful241</t>
  </si>
  <si>
    <t>beautiful242</t>
  </si>
  <si>
    <t>beautiful243</t>
  </si>
  <si>
    <t>beautiful244</t>
  </si>
  <si>
    <t>beautiful245</t>
  </si>
  <si>
    <t>beautiful246</t>
  </si>
  <si>
    <t>beautiful247</t>
  </si>
  <si>
    <t>beautiful248</t>
  </si>
  <si>
    <t>beautiful249</t>
  </si>
  <si>
    <t>beautiful250</t>
  </si>
  <si>
    <t>beautiful251</t>
  </si>
  <si>
    <t>beautiful252</t>
  </si>
  <si>
    <t>beautiful253</t>
  </si>
  <si>
    <t>beautiful254</t>
  </si>
  <si>
    <t>beautiful255</t>
  </si>
  <si>
    <t>beautiful256</t>
  </si>
  <si>
    <t>beautiful257</t>
  </si>
  <si>
    <t>beautiful258</t>
  </si>
  <si>
    <t>beautiful259</t>
  </si>
  <si>
    <t>beautiful260</t>
  </si>
  <si>
    <t>beautiful261</t>
  </si>
  <si>
    <t>beautiful262</t>
  </si>
  <si>
    <t>beautiful263</t>
  </si>
  <si>
    <t>beautiful264</t>
  </si>
  <si>
    <t>beautiful265</t>
  </si>
  <si>
    <t>beautiful266</t>
  </si>
  <si>
    <t>beautiful267</t>
  </si>
  <si>
    <t>beautiful268</t>
  </si>
  <si>
    <t>beautiful269</t>
  </si>
  <si>
    <t>beautiful270</t>
  </si>
  <si>
    <t>beautiful271</t>
  </si>
  <si>
    <t>beautiful272</t>
  </si>
  <si>
    <t>beautiful273</t>
  </si>
  <si>
    <t>beautiful274</t>
  </si>
  <si>
    <t>beautiful275</t>
  </si>
  <si>
    <t>beautiful276</t>
  </si>
  <si>
    <t>beautiful277</t>
  </si>
  <si>
    <t>beautiful278</t>
  </si>
  <si>
    <t>beautiful279</t>
  </si>
  <si>
    <t>beautiful280</t>
  </si>
  <si>
    <t>beautiful281</t>
  </si>
  <si>
    <t>beautiful282</t>
  </si>
  <si>
    <t>beautiful283</t>
  </si>
  <si>
    <t>beautiful284</t>
  </si>
  <si>
    <t>beautiful285</t>
  </si>
  <si>
    <t>beautiful286</t>
  </si>
  <si>
    <t>beautiful287</t>
  </si>
  <si>
    <t>beautiful288</t>
  </si>
  <si>
    <t>beautiful289</t>
  </si>
  <si>
    <t>beautiful290</t>
  </si>
  <si>
    <t>beautiful291</t>
  </si>
  <si>
    <t>beautiful292</t>
  </si>
  <si>
    <t>beautiful293</t>
  </si>
  <si>
    <t>beautiful294</t>
  </si>
  <si>
    <t>beautiful295</t>
  </si>
  <si>
    <t>beautiful296</t>
  </si>
  <si>
    <t>beautiful297</t>
  </si>
  <si>
    <t>beautiful298</t>
  </si>
  <si>
    <t>beautiful299</t>
  </si>
  <si>
    <t>beautiful300</t>
  </si>
  <si>
    <t>beautiful301</t>
  </si>
  <si>
    <t>beautiful302</t>
  </si>
  <si>
    <t>beautiful303</t>
  </si>
  <si>
    <t>beautiful304</t>
  </si>
  <si>
    <t>beautiful305</t>
  </si>
  <si>
    <t>beautiful306</t>
  </si>
  <si>
    <t>beautiful307</t>
  </si>
  <si>
    <t>beautiful308</t>
  </si>
  <si>
    <t>beautiful309</t>
  </si>
  <si>
    <t>beautiful310</t>
  </si>
  <si>
    <t>beautiful311</t>
  </si>
  <si>
    <t>beautiful312</t>
  </si>
  <si>
    <t>beautiful313</t>
  </si>
  <si>
    <t>beautiful314</t>
  </si>
  <si>
    <t>beautiful315</t>
  </si>
  <si>
    <t>beautiful316</t>
  </si>
  <si>
    <t>beautiful317</t>
  </si>
  <si>
    <t>beautiful318</t>
  </si>
  <si>
    <t>beautiful319</t>
  </si>
  <si>
    <t>beautiful320</t>
  </si>
  <si>
    <t>beautiful321</t>
  </si>
  <si>
    <t>beautiful322</t>
  </si>
  <si>
    <t>beautiful323</t>
  </si>
  <si>
    <t>beautiful324</t>
  </si>
  <si>
    <t>beautiful325</t>
  </si>
  <si>
    <t>beautiful326</t>
  </si>
  <si>
    <t>beautiful327</t>
  </si>
  <si>
    <t>beautiful328</t>
  </si>
  <si>
    <t>beautiful329</t>
  </si>
  <si>
    <t>beautiful330</t>
  </si>
  <si>
    <t>beautiful331</t>
  </si>
  <si>
    <t>beautiful332</t>
  </si>
  <si>
    <t>beautiful333</t>
  </si>
  <si>
    <t>beautiful334</t>
  </si>
  <si>
    <t>beautiful335</t>
  </si>
  <si>
    <t>beautiful336</t>
  </si>
  <si>
    <t>beautiful337</t>
  </si>
  <si>
    <t>beautiful338</t>
  </si>
  <si>
    <t>beautiful339</t>
  </si>
  <si>
    <t>beautiful340</t>
  </si>
  <si>
    <t>beautiful341</t>
  </si>
  <si>
    <t>beautiful342</t>
  </si>
  <si>
    <t>beautiful343</t>
  </si>
  <si>
    <t>beautiful344</t>
  </si>
  <si>
    <t>beautiful345</t>
  </si>
  <si>
    <t>beautiful346</t>
  </si>
  <si>
    <t>beautiful347</t>
  </si>
  <si>
    <t>beautiful348</t>
  </si>
  <si>
    <t>beautiful349</t>
  </si>
  <si>
    <t>beautiful350</t>
  </si>
  <si>
    <t>beautiful351</t>
  </si>
  <si>
    <t>beautiful352</t>
  </si>
  <si>
    <t>beautiful353</t>
  </si>
  <si>
    <t>beautiful354</t>
  </si>
  <si>
    <t>beautiful355</t>
  </si>
  <si>
    <t>beautiful356</t>
  </si>
  <si>
    <t>beautiful357</t>
  </si>
  <si>
    <t>beautiful358</t>
  </si>
  <si>
    <t>beautiful359</t>
  </si>
  <si>
    <t>beautiful360</t>
  </si>
  <si>
    <t>beautiful361</t>
  </si>
  <si>
    <t>beautiful362</t>
  </si>
  <si>
    <t>beautiful363</t>
  </si>
  <si>
    <t>beautiful364</t>
  </si>
  <si>
    <t>beautiful365</t>
  </si>
  <si>
    <t>beautiful366</t>
  </si>
  <si>
    <t>beautiful367</t>
  </si>
  <si>
    <t>beautiful368</t>
  </si>
  <si>
    <t>beautiful369</t>
  </si>
  <si>
    <t>beautiful370</t>
  </si>
  <si>
    <t>beautiful371</t>
  </si>
  <si>
    <t>beautiful372</t>
  </si>
  <si>
    <t>beautiful373</t>
  </si>
  <si>
    <t>beautiful374</t>
  </si>
  <si>
    <t>beautiful375</t>
  </si>
  <si>
    <t>beautiful376</t>
  </si>
  <si>
    <t>beautiful377</t>
  </si>
  <si>
    <t>beautiful378</t>
  </si>
  <si>
    <t>beautiful379</t>
  </si>
  <si>
    <t>beautiful380</t>
  </si>
  <si>
    <t>beautiful381</t>
  </si>
  <si>
    <t>beautiful382</t>
  </si>
  <si>
    <t>beautiful383</t>
  </si>
  <si>
    <t>beautiful384</t>
  </si>
  <si>
    <t>beautiful385</t>
  </si>
  <si>
    <t>beautiful386</t>
  </si>
  <si>
    <t>beautiful387</t>
  </si>
  <si>
    <t>beautiful388</t>
  </si>
  <si>
    <t>beautiful389</t>
  </si>
  <si>
    <t>beautiful390</t>
  </si>
  <si>
    <t>beautiful391</t>
  </si>
  <si>
    <t>beautiful392</t>
  </si>
  <si>
    <t>beautiful393</t>
  </si>
  <si>
    <t>beautiful394</t>
  </si>
  <si>
    <t>beautiful395</t>
  </si>
  <si>
    <t>beautiful396</t>
  </si>
  <si>
    <t>beautiful397</t>
  </si>
  <si>
    <t>beautiful398</t>
  </si>
  <si>
    <t>beautiful399</t>
  </si>
  <si>
    <t>beautiful400</t>
  </si>
  <si>
    <t>beautiful401</t>
  </si>
  <si>
    <t>beautiful402</t>
  </si>
  <si>
    <t>beautiful403</t>
  </si>
  <si>
    <t>beautiful404</t>
  </si>
  <si>
    <t>beautiful405</t>
  </si>
  <si>
    <t>beautiful406</t>
  </si>
  <si>
    <t>beautiful407</t>
  </si>
  <si>
    <t>beautiful408</t>
  </si>
  <si>
    <t>beautiful409</t>
  </si>
  <si>
    <t>beautiful410</t>
  </si>
  <si>
    <t>beautiful411</t>
  </si>
  <si>
    <t>beautiful412</t>
  </si>
  <si>
    <t>beautiful413</t>
  </si>
  <si>
    <t>beautiful414</t>
  </si>
  <si>
    <t>beautiful415</t>
  </si>
  <si>
    <t>beautiful416</t>
  </si>
  <si>
    <t>beautiful417</t>
  </si>
  <si>
    <t>beautiful418</t>
  </si>
  <si>
    <t>beautiful419</t>
  </si>
  <si>
    <t>beautiful420</t>
  </si>
  <si>
    <t>beautiful421</t>
  </si>
  <si>
    <t>beautiful422</t>
  </si>
  <si>
    <t>beautiful423</t>
  </si>
  <si>
    <t>beautiful424</t>
  </si>
  <si>
    <t>beautiful425</t>
  </si>
  <si>
    <t>beautiful426</t>
  </si>
  <si>
    <t>beautiful427</t>
  </si>
  <si>
    <t>beautiful428</t>
  </si>
  <si>
    <t>beautiful429</t>
  </si>
  <si>
    <t>beautiful430</t>
  </si>
  <si>
    <t>beautiful431</t>
  </si>
  <si>
    <t>beautiful432</t>
  </si>
  <si>
    <t>beautiful433</t>
  </si>
  <si>
    <t>beautiful434</t>
  </si>
  <si>
    <t>beautiful435</t>
  </si>
  <si>
    <t>beautiful436</t>
  </si>
  <si>
    <t>beautiful437</t>
  </si>
  <si>
    <t>beautiful438</t>
  </si>
  <si>
    <t>beautiful439</t>
  </si>
  <si>
    <t>beautiful440</t>
  </si>
  <si>
    <t>beautiful441</t>
  </si>
  <si>
    <t>beautiful442</t>
  </si>
  <si>
    <t>beautiful443</t>
  </si>
  <si>
    <t>beautiful444</t>
  </si>
  <si>
    <t>beautiful445</t>
  </si>
  <si>
    <t>beautiful446</t>
  </si>
  <si>
    <t>beautiful447</t>
  </si>
  <si>
    <t>beautiful448</t>
  </si>
  <si>
    <t>beautiful449</t>
  </si>
  <si>
    <t>beautiful450</t>
  </si>
  <si>
    <t>beautiful451</t>
  </si>
  <si>
    <t>beautiful452</t>
  </si>
  <si>
    <t>beautiful453</t>
  </si>
  <si>
    <t>beautiful454</t>
  </si>
  <si>
    <t>beautiful455</t>
  </si>
  <si>
    <t>beautiful456</t>
  </si>
  <si>
    <t>beautiful457</t>
  </si>
  <si>
    <t>beautiful458</t>
  </si>
  <si>
    <t>beautiful459</t>
  </si>
  <si>
    <t>beautiful460</t>
  </si>
  <si>
    <t>beautiful461</t>
  </si>
  <si>
    <t>beautiful462</t>
  </si>
  <si>
    <t>beautiful463</t>
  </si>
  <si>
    <t>beautiful464</t>
  </si>
  <si>
    <t>beautiful465</t>
  </si>
  <si>
    <t>beautiful466</t>
  </si>
  <si>
    <t>beautiful467</t>
  </si>
  <si>
    <t>beautiful468</t>
  </si>
  <si>
    <t>beautiful469</t>
  </si>
  <si>
    <t>beautiful470</t>
  </si>
  <si>
    <t>beautiful471</t>
  </si>
  <si>
    <t>beautiful472</t>
  </si>
  <si>
    <t>beautiful473</t>
  </si>
  <si>
    <t>beautiful474</t>
  </si>
  <si>
    <t>beautiful475</t>
  </si>
  <si>
    <t>beautiful476</t>
  </si>
  <si>
    <t>beautiful477</t>
  </si>
  <si>
    <t>beautiful478</t>
  </si>
  <si>
    <t>beautiful479</t>
  </si>
  <si>
    <t>beautiful480</t>
  </si>
  <si>
    <t>beautiful481</t>
  </si>
  <si>
    <t>beautiful482</t>
  </si>
  <si>
    <t>beautiful483</t>
  </si>
  <si>
    <t>beautiful484</t>
  </si>
  <si>
    <t>beautiful485</t>
  </si>
  <si>
    <t>beautiful486</t>
  </si>
  <si>
    <t>beautiful487</t>
  </si>
  <si>
    <t>beautiful488</t>
  </si>
  <si>
    <t>beautiful489</t>
  </si>
  <si>
    <t>beautiful490</t>
  </si>
  <si>
    <t>beautiful491</t>
  </si>
  <si>
    <t>beautiful492</t>
  </si>
  <si>
    <t>beautiful493</t>
  </si>
  <si>
    <t>beautiful494</t>
  </si>
  <si>
    <t>beautiful495</t>
  </si>
  <si>
    <t>beautiful496</t>
  </si>
  <si>
    <t>beautiful497</t>
  </si>
  <si>
    <t>beautiful498</t>
  </si>
  <si>
    <t>beautiful499</t>
  </si>
  <si>
    <t>beautiful500</t>
  </si>
  <si>
    <t>beautiful501</t>
  </si>
  <si>
    <t>beautiful502</t>
  </si>
  <si>
    <t>beautiful503</t>
  </si>
  <si>
    <t>beautiful504</t>
  </si>
  <si>
    <t>beautiful505</t>
  </si>
  <si>
    <t>beautiful506</t>
  </si>
  <si>
    <t>beautiful507</t>
  </si>
  <si>
    <t>beautiful508</t>
  </si>
  <si>
    <t>beautiful509</t>
  </si>
  <si>
    <t>beautiful510</t>
  </si>
  <si>
    <t>beautiful511</t>
  </si>
  <si>
    <t>beautiful512</t>
  </si>
  <si>
    <t>beautiful513</t>
  </si>
  <si>
    <t>beautiful514</t>
  </si>
  <si>
    <t>beautiful515</t>
  </si>
  <si>
    <t>beautiful516</t>
  </si>
  <si>
    <t>beautiful517</t>
  </si>
  <si>
    <t>beautiful518</t>
  </si>
  <si>
    <t>beautiful519</t>
  </si>
  <si>
    <t>beautiful520</t>
  </si>
  <si>
    <t>beautiful521</t>
  </si>
  <si>
    <t>beautiful522</t>
  </si>
  <si>
    <t>beautiful523</t>
  </si>
  <si>
    <t>beautiful524</t>
  </si>
  <si>
    <t>beautiful525</t>
  </si>
  <si>
    <t>beautiful526</t>
  </si>
  <si>
    <t>beautiful527</t>
  </si>
  <si>
    <t>beautiful528</t>
  </si>
  <si>
    <t>beautiful529</t>
  </si>
  <si>
    <t>beautiful530</t>
  </si>
  <si>
    <t>beautiful531</t>
  </si>
  <si>
    <t>beautiful532</t>
  </si>
  <si>
    <t>beautiful533</t>
  </si>
  <si>
    <t>beautiful534</t>
  </si>
  <si>
    <t>beautiful535</t>
  </si>
  <si>
    <t>beautiful536</t>
  </si>
  <si>
    <t>beautiful537</t>
  </si>
  <si>
    <t>beautiful538</t>
  </si>
  <si>
    <t>beautiful539</t>
  </si>
  <si>
    <t>beautiful540</t>
  </si>
  <si>
    <t>beautiful541</t>
  </si>
  <si>
    <t>beautiful542</t>
  </si>
  <si>
    <t>beautiful543</t>
  </si>
  <si>
    <t>beautiful544</t>
  </si>
  <si>
    <t>beautiful545</t>
  </si>
  <si>
    <t>beautiful546</t>
  </si>
  <si>
    <t>beautiful547</t>
  </si>
  <si>
    <t>beautiful548</t>
  </si>
  <si>
    <t>beautiful549</t>
  </si>
  <si>
    <t>beautiful550</t>
  </si>
  <si>
    <t>beautiful551</t>
  </si>
  <si>
    <t>beautiful552</t>
  </si>
  <si>
    <t>beautiful553</t>
  </si>
  <si>
    <t>beautiful554</t>
  </si>
  <si>
    <t>beautiful555</t>
  </si>
  <si>
    <t>beautiful556</t>
  </si>
  <si>
    <t>beautiful557</t>
  </si>
  <si>
    <t>beautiful558</t>
  </si>
  <si>
    <t>beautiful559</t>
  </si>
  <si>
    <t>beautiful560</t>
  </si>
  <si>
    <t>beautiful561</t>
  </si>
  <si>
    <t>beautiful562</t>
  </si>
  <si>
    <t>beautiful563</t>
  </si>
  <si>
    <t>beautiful564</t>
  </si>
  <si>
    <t>beautiful565</t>
  </si>
  <si>
    <t>beautiful566</t>
  </si>
  <si>
    <t>beautiful567</t>
  </si>
  <si>
    <t>beautiful568</t>
  </si>
  <si>
    <t>beautiful569</t>
  </si>
  <si>
    <t>beautiful570</t>
  </si>
  <si>
    <t>beautiful571</t>
  </si>
  <si>
    <t>beautiful572</t>
  </si>
  <si>
    <t>beautiful573</t>
  </si>
  <si>
    <t>beautiful574</t>
  </si>
  <si>
    <t>beautiful575</t>
  </si>
  <si>
    <t>beautiful576</t>
  </si>
  <si>
    <t>beautiful577</t>
  </si>
  <si>
    <t>beautiful578</t>
  </si>
  <si>
    <t>beautiful579</t>
  </si>
  <si>
    <t>beautiful580</t>
  </si>
  <si>
    <t>beautiful581</t>
  </si>
  <si>
    <t>beautiful582</t>
  </si>
  <si>
    <t>beautiful583</t>
  </si>
  <si>
    <t>beautiful584</t>
  </si>
  <si>
    <t>beautiful585</t>
  </si>
  <si>
    <t>beautiful586</t>
  </si>
  <si>
    <t>beautiful587</t>
  </si>
  <si>
    <t>beautiful588</t>
  </si>
  <si>
    <t>beautiful589</t>
  </si>
  <si>
    <t>beautiful590</t>
  </si>
  <si>
    <t>beautiful591</t>
  </si>
  <si>
    <t>beautiful592</t>
  </si>
  <si>
    <t>beautiful593</t>
  </si>
  <si>
    <t>beautiful594</t>
  </si>
  <si>
    <t>beautiful595</t>
  </si>
  <si>
    <t>beautiful596</t>
  </si>
  <si>
    <t>beautiful597</t>
  </si>
  <si>
    <t>beautiful598</t>
  </si>
  <si>
    <t>beautiful599</t>
  </si>
  <si>
    <t>beautiful600</t>
  </si>
  <si>
    <t>beautiful601</t>
  </si>
  <si>
    <t>beautiful602</t>
  </si>
  <si>
    <t>beautiful603</t>
  </si>
  <si>
    <t>beautiful604</t>
  </si>
  <si>
    <t>beautiful605</t>
  </si>
  <si>
    <t>beautiful606</t>
  </si>
  <si>
    <t>beautiful607</t>
  </si>
  <si>
    <t>beautiful608</t>
  </si>
  <si>
    <t>beautiful609</t>
  </si>
  <si>
    <t>beautiful610</t>
  </si>
  <si>
    <t>beautiful611</t>
  </si>
  <si>
    <t>beautiful612</t>
  </si>
  <si>
    <t>beautiful613</t>
  </si>
  <si>
    <t>beautiful614</t>
  </si>
  <si>
    <t>beautiful615</t>
  </si>
  <si>
    <t>beautiful616</t>
  </si>
  <si>
    <t>beautiful617</t>
  </si>
  <si>
    <t>beautiful618</t>
  </si>
  <si>
    <t>beautiful619</t>
  </si>
  <si>
    <t>beautiful620</t>
  </si>
  <si>
    <t>beautiful621</t>
  </si>
  <si>
    <t>beautiful622</t>
  </si>
  <si>
    <t>beautiful623</t>
  </si>
  <si>
    <t>beautiful624</t>
  </si>
  <si>
    <t>beautiful625</t>
  </si>
  <si>
    <t>beautiful626</t>
  </si>
  <si>
    <t>beautiful627</t>
  </si>
  <si>
    <t>beautiful628</t>
  </si>
  <si>
    <t>beautiful629</t>
  </si>
  <si>
    <t>beautiful630</t>
  </si>
  <si>
    <t>beautiful631</t>
  </si>
  <si>
    <t>beautiful632</t>
  </si>
  <si>
    <t>beautiful633</t>
  </si>
  <si>
    <t>beautiful634</t>
  </si>
  <si>
    <t>beautiful635</t>
  </si>
  <si>
    <t>beautiful636</t>
  </si>
  <si>
    <t>beautiful637</t>
  </si>
  <si>
    <t>beautiful638</t>
  </si>
  <si>
    <t>beautiful639</t>
  </si>
  <si>
    <t>beautiful640</t>
  </si>
  <si>
    <t>beautiful641</t>
  </si>
  <si>
    <t>beautiful642</t>
  </si>
  <si>
    <t>beautiful643</t>
  </si>
  <si>
    <t>beautiful644</t>
  </si>
  <si>
    <t>beautiful645</t>
  </si>
  <si>
    <t>beautiful646</t>
  </si>
  <si>
    <t>beautiful647</t>
  </si>
  <si>
    <t>beautiful648</t>
  </si>
  <si>
    <t>beautiful649</t>
  </si>
  <si>
    <t>beautiful650</t>
  </si>
  <si>
    <t>beautiful651</t>
  </si>
  <si>
    <t>beautiful652</t>
  </si>
  <si>
    <t>beautiful653</t>
  </si>
  <si>
    <t>beautiful654</t>
  </si>
  <si>
    <t>beautiful655</t>
  </si>
  <si>
    <t>beautiful656</t>
  </si>
  <si>
    <t>beautiful657</t>
  </si>
  <si>
    <t>beautiful658</t>
  </si>
  <si>
    <t>beautiful659</t>
  </si>
  <si>
    <t>beautiful660</t>
  </si>
  <si>
    <t>beautiful661</t>
  </si>
  <si>
    <t>beautiful662</t>
  </si>
  <si>
    <t>beautiful663</t>
  </si>
  <si>
    <t>beautiful664</t>
  </si>
  <si>
    <t>beautiful665</t>
  </si>
  <si>
    <t>beautiful666</t>
  </si>
  <si>
    <t>beautiful667</t>
  </si>
  <si>
    <t>beautiful668</t>
  </si>
  <si>
    <t>beautiful669</t>
  </si>
  <si>
    <t>beautiful670</t>
  </si>
  <si>
    <t>beautiful671</t>
  </si>
  <si>
    <t>beautiful672</t>
  </si>
  <si>
    <t>beautiful673</t>
  </si>
  <si>
    <t>beautiful674</t>
  </si>
  <si>
    <t>beautiful675</t>
  </si>
  <si>
    <t>beautiful676</t>
  </si>
  <si>
    <t>beautiful677</t>
  </si>
  <si>
    <t>beautiful678</t>
  </si>
  <si>
    <t>beautiful679</t>
  </si>
  <si>
    <t>beautiful680</t>
  </si>
  <si>
    <t>beautiful681</t>
  </si>
  <si>
    <t>beautiful682</t>
  </si>
  <si>
    <t>beautiful683</t>
  </si>
  <si>
    <t>beautiful684</t>
  </si>
  <si>
    <t>beautiful685</t>
  </si>
  <si>
    <t>beautiful686</t>
  </si>
  <si>
    <t>beautiful687</t>
  </si>
  <si>
    <t>beautiful688</t>
  </si>
  <si>
    <t>beautiful689</t>
  </si>
  <si>
    <t>beautiful690</t>
  </si>
  <si>
    <t>beautiful691</t>
  </si>
  <si>
    <t>beautiful692</t>
  </si>
  <si>
    <t>beautiful693</t>
  </si>
  <si>
    <t>beautiful694</t>
  </si>
  <si>
    <t>beautiful695</t>
  </si>
  <si>
    <t>beautiful696</t>
  </si>
  <si>
    <t>beautiful697</t>
  </si>
  <si>
    <t>beautiful698</t>
  </si>
  <si>
    <t>beautiful699</t>
  </si>
  <si>
    <t>beautiful700</t>
  </si>
  <si>
    <t>beautiful701</t>
  </si>
  <si>
    <t>beautiful702</t>
  </si>
  <si>
    <t>beautiful703</t>
  </si>
  <si>
    <t>beautiful704</t>
  </si>
  <si>
    <t>beautiful705</t>
  </si>
  <si>
    <t>beautiful706</t>
  </si>
  <si>
    <t>beautiful707</t>
  </si>
  <si>
    <t>beautiful708</t>
  </si>
  <si>
    <t>beautiful709</t>
  </si>
  <si>
    <t>beautiful710</t>
  </si>
  <si>
    <t>beautiful711</t>
  </si>
  <si>
    <t>beautiful712</t>
  </si>
  <si>
    <t>beautiful713</t>
  </si>
  <si>
    <t>beautiful714</t>
  </si>
  <si>
    <t>beautiful715</t>
  </si>
  <si>
    <t>beautiful716</t>
  </si>
  <si>
    <t>beautiful717</t>
  </si>
  <si>
    <t>beautiful718</t>
  </si>
  <si>
    <t>beautiful719</t>
  </si>
  <si>
    <t>beautiful720</t>
  </si>
  <si>
    <t>beautiful721</t>
  </si>
  <si>
    <t>beautiful722</t>
  </si>
  <si>
    <t>beautiful723</t>
  </si>
  <si>
    <t>beautiful724</t>
  </si>
  <si>
    <t>beautiful725</t>
  </si>
  <si>
    <t>beautiful726</t>
  </si>
  <si>
    <t>beautiful727</t>
  </si>
  <si>
    <t>beautiful728</t>
  </si>
  <si>
    <t>alniyawas1</t>
  </si>
  <si>
    <t>alniyawas2</t>
  </si>
  <si>
    <t>alniyawas3</t>
  </si>
  <si>
    <t>alniyawas4</t>
  </si>
  <si>
    <t>alniyawas5</t>
  </si>
  <si>
    <t>alniyawas6</t>
  </si>
  <si>
    <t>alniyawas7</t>
  </si>
  <si>
    <t>alniyawas8</t>
  </si>
  <si>
    <t>alniyawas9</t>
  </si>
  <si>
    <t>alniyawas10</t>
  </si>
  <si>
    <t>alniyawas11</t>
  </si>
  <si>
    <t>alniyawas12</t>
  </si>
  <si>
    <t>alniyawas13</t>
  </si>
  <si>
    <t>alniyawas14</t>
  </si>
  <si>
    <t>alniyawas15</t>
  </si>
  <si>
    <t>alniyawas16</t>
  </si>
  <si>
    <t>alniyawas17</t>
  </si>
  <si>
    <t>alniyawas18</t>
  </si>
  <si>
    <t>alniyawas19</t>
  </si>
  <si>
    <t>alniyawas20</t>
  </si>
  <si>
    <t>alniyawas21</t>
  </si>
  <si>
    <t>alniyawas22</t>
  </si>
  <si>
    <t>alniyawas23</t>
  </si>
  <si>
    <t>alniyawas24</t>
  </si>
  <si>
    <t>alniyawas25</t>
  </si>
  <si>
    <t>alniyawas26</t>
  </si>
  <si>
    <t>alniyawas27</t>
  </si>
  <si>
    <t>alniyawas28</t>
  </si>
  <si>
    <t>alniyawas29</t>
  </si>
  <si>
    <t>alniyawas30</t>
  </si>
  <si>
    <t>alniyawas31</t>
  </si>
  <si>
    <t>alniyawas32</t>
  </si>
  <si>
    <t>alniyawas33</t>
  </si>
  <si>
    <t>alniyawas34</t>
  </si>
  <si>
    <t>alniyawas35</t>
  </si>
  <si>
    <t>alniyawas36</t>
  </si>
  <si>
    <t>alniyawas37</t>
  </si>
  <si>
    <t>alniyawas38</t>
  </si>
  <si>
    <t>alniyawas39</t>
  </si>
  <si>
    <t>alniyawas40</t>
  </si>
  <si>
    <t>alniyawas41</t>
  </si>
  <si>
    <t>alniyawas42</t>
  </si>
  <si>
    <t>alniyawas43</t>
  </si>
  <si>
    <t>alniyawas44</t>
  </si>
  <si>
    <t>alniyawas45</t>
  </si>
  <si>
    <t>alniyawas46</t>
  </si>
  <si>
    <t>alniyawas47</t>
  </si>
  <si>
    <t>alniyawas48</t>
  </si>
  <si>
    <t>alniyawas49</t>
  </si>
  <si>
    <t>alniyawas50</t>
  </si>
  <si>
    <t>alniyawas51</t>
  </si>
  <si>
    <t>alniyawas52</t>
  </si>
  <si>
    <t>alniyawas53</t>
  </si>
  <si>
    <t>alniyawas54</t>
  </si>
  <si>
    <t>alniyawas55</t>
  </si>
  <si>
    <t>alniyawas56</t>
  </si>
  <si>
    <t>alniyawas57</t>
  </si>
  <si>
    <t>alniyawas58</t>
  </si>
  <si>
    <t>alniyawas59</t>
  </si>
  <si>
    <t>alniyawas60</t>
  </si>
  <si>
    <t>alniyawas61</t>
  </si>
  <si>
    <t>alniyawas62</t>
  </si>
  <si>
    <t>alniyawas63</t>
  </si>
  <si>
    <t>alniyawas64</t>
  </si>
  <si>
    <t>alniyawas65</t>
  </si>
  <si>
    <t>alniyawas66</t>
  </si>
  <si>
    <t>alniyawas67</t>
  </si>
  <si>
    <t>alniyawas68</t>
  </si>
  <si>
    <t>alniyawas69</t>
  </si>
  <si>
    <t>alniyawas70</t>
  </si>
  <si>
    <t>alniyawas71</t>
  </si>
  <si>
    <t>alniyawas72</t>
  </si>
  <si>
    <t>alniyawas73</t>
  </si>
  <si>
    <t>alniyawas74</t>
  </si>
  <si>
    <t>alniyawas75</t>
  </si>
  <si>
    <t>alniyawas76</t>
  </si>
  <si>
    <t>alniyawas77</t>
  </si>
  <si>
    <t>alniyawas78</t>
  </si>
  <si>
    <t>alniyawas79</t>
  </si>
  <si>
    <t>alniyawas80</t>
  </si>
  <si>
    <t>alniyawas81</t>
  </si>
  <si>
    <t>alniyawas82</t>
  </si>
  <si>
    <t>alniyawas83</t>
  </si>
  <si>
    <t>alniyawas84</t>
  </si>
  <si>
    <t>alniyawas85</t>
  </si>
  <si>
    <t>alniyawas86</t>
  </si>
  <si>
    <t>alniyawas87</t>
  </si>
  <si>
    <t>alniyawas88</t>
  </si>
  <si>
    <t>alniyawas89</t>
  </si>
  <si>
    <t>alniyawas90</t>
  </si>
  <si>
    <t>alniyawas91</t>
  </si>
  <si>
    <t>alniyawas92</t>
  </si>
  <si>
    <t>alniyawas93</t>
  </si>
  <si>
    <t>alniyawas94</t>
  </si>
  <si>
    <t>alniyawas95</t>
  </si>
  <si>
    <t>alniyawas96</t>
  </si>
  <si>
    <t>alniyawas97</t>
  </si>
  <si>
    <t>alniyawas98</t>
  </si>
  <si>
    <t>alniyawas99</t>
  </si>
  <si>
    <t>alniyawas100</t>
  </si>
  <si>
    <t>alniyawas101</t>
  </si>
  <si>
    <t>alniyawas102</t>
  </si>
  <si>
    <t>alniyawas103</t>
  </si>
  <si>
    <t>alniyawas104</t>
  </si>
  <si>
    <t>alniyawas105</t>
  </si>
  <si>
    <t>alniyawas106</t>
  </si>
  <si>
    <t>alniyawas107</t>
  </si>
  <si>
    <t>alniyawas108</t>
  </si>
  <si>
    <t>alniyawas109</t>
  </si>
  <si>
    <t>alniyawas110</t>
  </si>
  <si>
    <t>alniyawas111</t>
  </si>
  <si>
    <t>alniyawas112</t>
  </si>
  <si>
    <t>alniyawas113</t>
  </si>
  <si>
    <t>alniyawas114</t>
  </si>
  <si>
    <t>alniyawas115</t>
  </si>
  <si>
    <t>alniyawas116</t>
  </si>
  <si>
    <t>alniyawas117</t>
  </si>
  <si>
    <t>alniyawas118</t>
  </si>
  <si>
    <t>alniyawas119</t>
  </si>
  <si>
    <t>alniyawas120</t>
  </si>
  <si>
    <t>alniyawas121</t>
  </si>
  <si>
    <t>alniyawas122</t>
  </si>
  <si>
    <t>alniyawas123</t>
  </si>
  <si>
    <t>alniyawas124</t>
  </si>
  <si>
    <t>alniyawas125</t>
  </si>
  <si>
    <t>alniyawas126</t>
  </si>
  <si>
    <t>alniyawas127</t>
  </si>
  <si>
    <t>alniyawas128</t>
  </si>
  <si>
    <t>alniyawas129</t>
  </si>
  <si>
    <t>alniyawas130</t>
  </si>
  <si>
    <t>alniyawas131</t>
  </si>
  <si>
    <t>alniyawas132</t>
  </si>
  <si>
    <t>alniyawas133</t>
  </si>
  <si>
    <t>alniyawas134</t>
  </si>
  <si>
    <t>alniyawas135</t>
  </si>
  <si>
    <t>alniyawas136</t>
  </si>
  <si>
    <t>alniyawas137</t>
  </si>
  <si>
    <t>alniyawas138</t>
  </si>
  <si>
    <t>alniyawas139</t>
  </si>
  <si>
    <t>alniyawas140</t>
  </si>
  <si>
    <t>alniyawas141</t>
  </si>
  <si>
    <t>alniyawas142</t>
  </si>
  <si>
    <t>alniyawas143</t>
  </si>
  <si>
    <t>alniyawas144</t>
  </si>
  <si>
    <t>alniyawas145</t>
  </si>
  <si>
    <t>alniyawas146</t>
  </si>
  <si>
    <t>alniyawas147</t>
  </si>
  <si>
    <t>alniyawas148</t>
  </si>
  <si>
    <t>alniyawas149</t>
  </si>
  <si>
    <t>alniyawas150</t>
  </si>
  <si>
    <t>alniyawas151</t>
  </si>
  <si>
    <t>alniyawas152</t>
  </si>
  <si>
    <t>alniyawas153</t>
  </si>
  <si>
    <t>alniyawas154</t>
  </si>
  <si>
    <t>alniyawas155</t>
  </si>
  <si>
    <t>alniyawas156</t>
  </si>
  <si>
    <t>alniyawas157</t>
  </si>
  <si>
    <t>alniyawas158</t>
  </si>
  <si>
    <t>alniyawas159</t>
  </si>
  <si>
    <t>alniyawas160</t>
  </si>
  <si>
    <t>alniyawas161</t>
  </si>
  <si>
    <t>alniyawas162</t>
  </si>
  <si>
    <t>alniyawas163</t>
  </si>
  <si>
    <t>alniyawas164</t>
  </si>
  <si>
    <t>alniyawas165</t>
  </si>
  <si>
    <t>alniyawas166</t>
  </si>
  <si>
    <t>alniyawas167</t>
  </si>
  <si>
    <t>alniyawas168</t>
  </si>
  <si>
    <t>alniyawas169</t>
  </si>
  <si>
    <t>alniyawas170</t>
  </si>
  <si>
    <t>alniyawas171</t>
  </si>
  <si>
    <t>alniyawas172</t>
  </si>
  <si>
    <t>alniyawas173</t>
  </si>
  <si>
    <t>alniyawas174</t>
  </si>
  <si>
    <t>alniyawas175</t>
  </si>
  <si>
    <t>alniyawas176</t>
  </si>
  <si>
    <t>alniyawas177</t>
  </si>
  <si>
    <t>alniyawas178</t>
  </si>
  <si>
    <t>alniyawas179</t>
  </si>
  <si>
    <t>alniyawas180</t>
  </si>
  <si>
    <t>alniyawas181</t>
  </si>
  <si>
    <t>alniyawas182</t>
  </si>
  <si>
    <t>alniyawas183</t>
  </si>
  <si>
    <t>alniyawas184</t>
  </si>
  <si>
    <t>alniyawas185</t>
  </si>
  <si>
    <t>alniyawas186</t>
  </si>
  <si>
    <t>alniyawas187</t>
  </si>
  <si>
    <t>alniyawas188</t>
  </si>
  <si>
    <t>alniyawas189</t>
  </si>
  <si>
    <t>alniyawas190</t>
  </si>
  <si>
    <t>alniyawas191</t>
  </si>
  <si>
    <t>alniyawas192</t>
  </si>
  <si>
    <t>alniyawas193</t>
  </si>
  <si>
    <t>alniyawas194</t>
  </si>
  <si>
    <t>alniyawas195</t>
  </si>
  <si>
    <t>alniyawas196</t>
  </si>
  <si>
    <t>alniyawas197</t>
  </si>
  <si>
    <t>alniyawas198</t>
  </si>
  <si>
    <t>alniyawas199</t>
  </si>
  <si>
    <t>alniyawas200</t>
  </si>
  <si>
    <t>alniyawas201</t>
  </si>
  <si>
    <t>alniyawas202</t>
  </si>
  <si>
    <t>alniyawas203</t>
  </si>
  <si>
    <t>alniyawas204</t>
  </si>
  <si>
    <t>alniyawas205</t>
  </si>
  <si>
    <t>alniyawas206</t>
  </si>
  <si>
    <t>alniyawas207</t>
  </si>
  <si>
    <t>alniyawas208</t>
  </si>
  <si>
    <t>alniyawas209</t>
  </si>
  <si>
    <t>alniyawas210</t>
  </si>
  <si>
    <t>alniyawas211</t>
  </si>
  <si>
    <t>alniyawas212</t>
  </si>
  <si>
    <t>alniyawas213</t>
  </si>
  <si>
    <t>alniyawas214</t>
  </si>
  <si>
    <t>alniyawas215</t>
  </si>
  <si>
    <t>alniyawas216</t>
  </si>
  <si>
    <t>alniyawas217</t>
  </si>
  <si>
    <t>alniyawas218</t>
  </si>
  <si>
    <t>alniyawas219</t>
  </si>
  <si>
    <t>alniyawas220</t>
  </si>
  <si>
    <t>alniyawas221</t>
  </si>
  <si>
    <t>alniyawas222</t>
  </si>
  <si>
    <t>alniyawas223</t>
  </si>
  <si>
    <t>alniyawas224</t>
  </si>
  <si>
    <t>alniyawas225</t>
  </si>
  <si>
    <t>alniyawas226</t>
  </si>
  <si>
    <t>alniyawas227</t>
  </si>
  <si>
    <t>alniyawas228</t>
  </si>
  <si>
    <t>alniyawas229</t>
  </si>
  <si>
    <t>alniyawas230</t>
  </si>
  <si>
    <t>alniyawas231</t>
  </si>
  <si>
    <t>alniyawas232</t>
  </si>
  <si>
    <t>alniyawas233</t>
  </si>
  <si>
    <t>alniyawas234</t>
  </si>
  <si>
    <t>alniyawas235</t>
  </si>
  <si>
    <t>alniyawas236</t>
  </si>
  <si>
    <t>alniyawas237</t>
  </si>
  <si>
    <t>alniyawas238</t>
  </si>
  <si>
    <t>alniyawas239</t>
  </si>
  <si>
    <t>alniyawas240</t>
  </si>
  <si>
    <t>alniyawas241</t>
  </si>
  <si>
    <t>alniyawas242</t>
  </si>
  <si>
    <t>alniyawas243</t>
  </si>
  <si>
    <t>alniyawas244</t>
  </si>
  <si>
    <t>alniyawas245</t>
  </si>
  <si>
    <t>alniyawas246</t>
  </si>
  <si>
    <t>alniyawas247</t>
  </si>
  <si>
    <t>alniyawas248</t>
  </si>
  <si>
    <t>alniyawas249</t>
  </si>
  <si>
    <t>alniyawas250</t>
  </si>
  <si>
    <t>alniyawas251</t>
  </si>
  <si>
    <t>alniyawas252</t>
  </si>
  <si>
    <t>alniyawas253</t>
  </si>
  <si>
    <t>alniyawas254</t>
  </si>
  <si>
    <t>alniyawas255</t>
  </si>
  <si>
    <t>alniyawas256</t>
  </si>
  <si>
    <t>alniyawas257</t>
  </si>
  <si>
    <t>alniyawas258</t>
  </si>
  <si>
    <t>alniyawas259</t>
  </si>
  <si>
    <t>alniyawas260</t>
  </si>
  <si>
    <t>alniyawas261</t>
  </si>
  <si>
    <t>alniyawas262</t>
  </si>
  <si>
    <t>alniyawas263</t>
  </si>
  <si>
    <t>alniyawas264</t>
  </si>
  <si>
    <t>alniyawas265</t>
  </si>
  <si>
    <t>alniyawas266</t>
  </si>
  <si>
    <t>alniyawas267</t>
  </si>
  <si>
    <t>alniyawas268</t>
  </si>
  <si>
    <t>alniyawas269</t>
  </si>
  <si>
    <t>alniyawas270</t>
  </si>
  <si>
    <t>alniyawas271</t>
  </si>
  <si>
    <t>alniyawas272</t>
  </si>
  <si>
    <t>alniyawas273</t>
  </si>
  <si>
    <t>alniyawas274</t>
  </si>
  <si>
    <t>alniyawas275</t>
  </si>
  <si>
    <t>alniyawas276</t>
  </si>
  <si>
    <t>alniyawas277</t>
  </si>
  <si>
    <t>alniyawas278</t>
  </si>
  <si>
    <t>alniyawas279</t>
  </si>
  <si>
    <t>alniyawas280</t>
  </si>
  <si>
    <t>alniyawas281</t>
  </si>
  <si>
    <t>alniyawas282</t>
  </si>
  <si>
    <t>alniyawas283</t>
  </si>
  <si>
    <t>alniyawas284</t>
  </si>
  <si>
    <t>alniyawas285</t>
  </si>
  <si>
    <t>alniyawas286</t>
  </si>
  <si>
    <t>alniyawas287</t>
  </si>
  <si>
    <t>alniyawas288</t>
  </si>
  <si>
    <t>alniyawas289</t>
  </si>
  <si>
    <t>alniyawas290</t>
  </si>
  <si>
    <t>alniyawas291</t>
  </si>
  <si>
    <t>alniyawas292</t>
  </si>
  <si>
    <t>alniyawas293</t>
  </si>
  <si>
    <t>alniyawas294</t>
  </si>
  <si>
    <t>alniyawas295</t>
  </si>
  <si>
    <t>alniyawas296</t>
  </si>
  <si>
    <t>alniyawas297</t>
  </si>
  <si>
    <t>alniyawas298</t>
  </si>
  <si>
    <t>alniyawas299</t>
  </si>
  <si>
    <t>alniyawas300</t>
  </si>
  <si>
    <t>alniyawas301</t>
  </si>
  <si>
    <t>alniyawas302</t>
  </si>
  <si>
    <t>alniyawas303</t>
  </si>
  <si>
    <t>alniyawas304</t>
  </si>
  <si>
    <t>alniyawas305</t>
  </si>
  <si>
    <t>alniyawas306</t>
  </si>
  <si>
    <t>alniyawas307</t>
  </si>
  <si>
    <t>alniyawas308</t>
  </si>
  <si>
    <t>alniyawas309</t>
  </si>
  <si>
    <t>alniyawas310</t>
  </si>
  <si>
    <t>alniyawas311</t>
  </si>
  <si>
    <t>alniyawas312</t>
  </si>
  <si>
    <t>alniyawas313</t>
  </si>
  <si>
    <t>alniyawas314</t>
  </si>
  <si>
    <t>alniyawas315</t>
  </si>
  <si>
    <t>alniyawas316</t>
  </si>
  <si>
    <t>alniyawas317</t>
  </si>
  <si>
    <t>alniyawas318</t>
  </si>
  <si>
    <t>alniyawas319</t>
  </si>
  <si>
    <t>alniyawas320</t>
  </si>
  <si>
    <t>alniyawas321</t>
  </si>
  <si>
    <t>alniyawas322</t>
  </si>
  <si>
    <t>alniyawas323</t>
  </si>
  <si>
    <t>alniyawas324</t>
  </si>
  <si>
    <t>alniyawas325</t>
  </si>
  <si>
    <t>alniyawas326</t>
  </si>
  <si>
    <t>alniyawas327</t>
  </si>
  <si>
    <t>alniyawas328</t>
  </si>
  <si>
    <t>alniyawas329</t>
  </si>
  <si>
    <t>alniyawas330</t>
  </si>
  <si>
    <t>alniyawas331</t>
  </si>
  <si>
    <t>alniyawas332</t>
  </si>
  <si>
    <t>alniyawas333</t>
  </si>
  <si>
    <t>alniyawas334</t>
  </si>
  <si>
    <t>alniyawas335</t>
  </si>
  <si>
    <t>alniyawas336</t>
  </si>
  <si>
    <t>alniyawas337</t>
  </si>
  <si>
    <t>alniyawas338</t>
  </si>
  <si>
    <t>alniyawas339</t>
  </si>
  <si>
    <t>alniyawas340</t>
  </si>
  <si>
    <t>alniyawas341</t>
  </si>
  <si>
    <t>alniyawas342</t>
  </si>
  <si>
    <t>alniyawas343</t>
  </si>
  <si>
    <t>alniyawas344</t>
  </si>
  <si>
    <t>alniyawas345</t>
  </si>
  <si>
    <t>alniyawas346</t>
  </si>
  <si>
    <t>alniyawas347</t>
  </si>
  <si>
    <t>alniyawas348</t>
  </si>
  <si>
    <t>alniyawas349</t>
  </si>
  <si>
    <t>alniyawas350</t>
  </si>
  <si>
    <t>alniyawas351</t>
  </si>
  <si>
    <t>alniyawas352</t>
  </si>
  <si>
    <t>alniyawas353</t>
  </si>
  <si>
    <t>alniyawas354</t>
  </si>
  <si>
    <t>alniyawas355</t>
  </si>
  <si>
    <t>alniyawas356</t>
  </si>
  <si>
    <t>alniyawas357</t>
  </si>
  <si>
    <t>alniyawas358</t>
  </si>
  <si>
    <t>alniyawas359</t>
  </si>
  <si>
    <t>alniyawas360</t>
  </si>
  <si>
    <t>alniyawas361</t>
  </si>
  <si>
    <t>alniyawas362</t>
  </si>
  <si>
    <t>alniyawas363</t>
  </si>
  <si>
    <t>alniyawas364</t>
  </si>
  <si>
    <t>alniyawas365</t>
  </si>
  <si>
    <t>alniyawas366</t>
  </si>
  <si>
    <t>alniyawas367</t>
  </si>
  <si>
    <t>alniyawas368</t>
  </si>
  <si>
    <t>alniyawas369</t>
  </si>
  <si>
    <t>alniyawas370</t>
  </si>
  <si>
    <t>alniyawas371</t>
  </si>
  <si>
    <t>alniyawas372</t>
  </si>
  <si>
    <t>alniyawas373</t>
  </si>
  <si>
    <t>alniyawas374</t>
  </si>
  <si>
    <t>alniyawas375</t>
  </si>
  <si>
    <t>alniyawas376</t>
  </si>
  <si>
    <t>alniyawas377</t>
  </si>
  <si>
    <t>alniyawas378</t>
  </si>
  <si>
    <t>alniyawas379</t>
  </si>
  <si>
    <t>alniyawas380</t>
  </si>
  <si>
    <t>alniyawas381</t>
  </si>
  <si>
    <t>alniyawas382</t>
  </si>
  <si>
    <t>alniyawas383</t>
  </si>
  <si>
    <t>alniyawas384</t>
  </si>
  <si>
    <t>alniyawas385</t>
  </si>
  <si>
    <t>alniyawas386</t>
  </si>
  <si>
    <t>alniyawas387</t>
  </si>
  <si>
    <t>alniyawas388</t>
  </si>
  <si>
    <t>alniyawas389</t>
  </si>
  <si>
    <t>alniyawas390</t>
  </si>
  <si>
    <t>alniyawas391</t>
  </si>
  <si>
    <t>alniyawas392</t>
  </si>
  <si>
    <t>alniyawas393</t>
  </si>
  <si>
    <t>alniyawas394</t>
  </si>
  <si>
    <t>alniyawas395</t>
  </si>
  <si>
    <t>alniyawas396</t>
  </si>
  <si>
    <t>alniyawas397</t>
  </si>
  <si>
    <t>alniyawas398</t>
  </si>
  <si>
    <t>alniyawas399</t>
  </si>
  <si>
    <t>alniyawas400</t>
  </si>
  <si>
    <t>alniyawas401</t>
  </si>
  <si>
    <t>alniyawas402</t>
  </si>
  <si>
    <t>alniyawas403</t>
  </si>
  <si>
    <t>alniyawas404</t>
  </si>
  <si>
    <t>alniyawas405</t>
  </si>
  <si>
    <t>alniyawas406</t>
  </si>
  <si>
    <t>alniyawas407</t>
  </si>
  <si>
    <t>alniyawas408</t>
  </si>
  <si>
    <t>alniyawas409</t>
  </si>
  <si>
    <t>alniyawas410</t>
  </si>
  <si>
    <t>alniyawas411</t>
  </si>
  <si>
    <t>alniyawas412</t>
  </si>
  <si>
    <t>alniyawas413</t>
  </si>
  <si>
    <t>alniyawas414</t>
  </si>
  <si>
    <t>alniyawas415</t>
  </si>
  <si>
    <t>alniyawas416</t>
  </si>
  <si>
    <t>alniyawas417</t>
  </si>
  <si>
    <t>alniyawas418</t>
  </si>
  <si>
    <t>alniyawas419</t>
  </si>
  <si>
    <t>alniyawas420</t>
  </si>
  <si>
    <t>alniyawas421</t>
  </si>
  <si>
    <t>alniyawas422</t>
  </si>
  <si>
    <t>alniyawas423</t>
  </si>
  <si>
    <t>alniyawas424</t>
  </si>
  <si>
    <t>alniyawas425</t>
  </si>
  <si>
    <t>alniyawas426</t>
  </si>
  <si>
    <t>alniyawas427</t>
  </si>
  <si>
    <t>alniyawas428</t>
  </si>
  <si>
    <t>alniyawas429</t>
  </si>
  <si>
    <t>alniyawas430</t>
  </si>
  <si>
    <t>alniyawas431</t>
  </si>
  <si>
    <t>alniyawas432</t>
  </si>
  <si>
    <t>alniyawas433</t>
  </si>
  <si>
    <t>alniyawas434</t>
  </si>
  <si>
    <t>alniyawas435</t>
  </si>
  <si>
    <t>alniyawas436</t>
  </si>
  <si>
    <t>alniyawas437</t>
  </si>
  <si>
    <t>alniyawas438</t>
  </si>
  <si>
    <t>alniyawas439</t>
  </si>
  <si>
    <t>alniyawas440</t>
  </si>
  <si>
    <t>alniyawas441</t>
  </si>
  <si>
    <t>alniyawas442</t>
  </si>
  <si>
    <t>alniyawas443</t>
  </si>
  <si>
    <t>alniyawas444</t>
  </si>
  <si>
    <t>alniyawas445</t>
  </si>
  <si>
    <t>alniyawas446</t>
  </si>
  <si>
    <t>alniyawas447</t>
  </si>
  <si>
    <t>alniyawas448</t>
  </si>
  <si>
    <t>alniyawas449</t>
  </si>
  <si>
    <t>alniyawas450</t>
  </si>
  <si>
    <t>alniyawas451</t>
  </si>
  <si>
    <t>alniyawas452</t>
  </si>
  <si>
    <t>alniyawas453</t>
  </si>
  <si>
    <t>alniyawas454</t>
  </si>
  <si>
    <t>alniyawas455</t>
  </si>
  <si>
    <t>alniyawas456</t>
  </si>
  <si>
    <t>alniyawas457</t>
  </si>
  <si>
    <t>alniyawas458</t>
  </si>
  <si>
    <t>alniyawas459</t>
  </si>
  <si>
    <t>alniyawas460</t>
  </si>
  <si>
    <t>alniyawas461</t>
  </si>
  <si>
    <t>alniyawas462</t>
  </si>
  <si>
    <t>alniyawas463</t>
  </si>
  <si>
    <t>alniyawas464</t>
  </si>
  <si>
    <t>alniyawas465</t>
  </si>
  <si>
    <t>alniyawas466</t>
  </si>
  <si>
    <t>alniyawas467</t>
  </si>
  <si>
    <t>alniyawas468</t>
  </si>
  <si>
    <t>alniyawas469</t>
  </si>
  <si>
    <t>alniyawas470</t>
  </si>
  <si>
    <t>alniyawas471</t>
  </si>
  <si>
    <t>alniyawas472</t>
  </si>
  <si>
    <t>alniyawas473</t>
  </si>
  <si>
    <t>alniyawas474</t>
  </si>
  <si>
    <t>alniyawas475</t>
  </si>
  <si>
    <t>alniyawas476</t>
  </si>
  <si>
    <t>alniyawas477</t>
  </si>
  <si>
    <t>alniyawas478</t>
  </si>
  <si>
    <t>alniyawas479</t>
  </si>
  <si>
    <t>alniyawas480</t>
  </si>
  <si>
    <t>alniyawas481</t>
  </si>
  <si>
    <t>alniyawas482</t>
  </si>
  <si>
    <t>alniyawas483</t>
  </si>
  <si>
    <t>alniyawas484</t>
  </si>
  <si>
    <t>alniyawas485</t>
  </si>
  <si>
    <t>alniyawas486</t>
  </si>
  <si>
    <t>alniyawas487</t>
  </si>
  <si>
    <t>alniyawas488</t>
  </si>
  <si>
    <t>alniyawas489</t>
  </si>
  <si>
    <t>alniyawas490</t>
  </si>
  <si>
    <t>alniyawas491</t>
  </si>
  <si>
    <t>alniyawas492</t>
  </si>
  <si>
    <t>alniyawas493</t>
  </si>
  <si>
    <t>alniyawas494</t>
  </si>
  <si>
    <t>alniyawas495</t>
  </si>
  <si>
    <t>alniyawas496</t>
  </si>
  <si>
    <t>alniyawas497</t>
  </si>
  <si>
    <t>alniyawas498</t>
  </si>
  <si>
    <t>alniyawas499</t>
  </si>
  <si>
    <t>alniyawas500</t>
  </si>
  <si>
    <t>alniyawas501</t>
  </si>
  <si>
    <t>alniyawas502</t>
  </si>
  <si>
    <t>alniyawas503</t>
  </si>
  <si>
    <t>alniyawas504</t>
  </si>
  <si>
    <t>alniyawas505</t>
  </si>
  <si>
    <t>alniyawas506</t>
  </si>
  <si>
    <t>alniyawas507</t>
  </si>
  <si>
    <t>alniyawas508</t>
  </si>
  <si>
    <t>alniyawas509</t>
  </si>
  <si>
    <t>alniyawas510</t>
  </si>
  <si>
    <t>alniyawas511</t>
  </si>
  <si>
    <t>alniyawas512</t>
  </si>
  <si>
    <t>alniyawas513</t>
  </si>
  <si>
    <t>alniyawas514</t>
  </si>
  <si>
    <t>alniyawas515</t>
  </si>
  <si>
    <t>alniyawas516</t>
  </si>
  <si>
    <t>alniyawas517</t>
  </si>
  <si>
    <t>alniyawas518</t>
  </si>
  <si>
    <t>alniyawas519</t>
  </si>
  <si>
    <t>alniyawas520</t>
  </si>
  <si>
    <t>alniyawas521</t>
  </si>
  <si>
    <t>alniyawas522</t>
  </si>
  <si>
    <t>alniyawas523</t>
  </si>
  <si>
    <t>alniyawas524</t>
  </si>
  <si>
    <t>alniyawas525</t>
  </si>
  <si>
    <t>alniyawas526</t>
  </si>
  <si>
    <t>alniyawas527</t>
  </si>
  <si>
    <t>alniyawas528</t>
  </si>
  <si>
    <t>alniyawas529</t>
  </si>
  <si>
    <t>alniyawas530</t>
  </si>
  <si>
    <t>alniyawas531</t>
  </si>
  <si>
    <t>alniyawas532</t>
  </si>
  <si>
    <t>alniyawas533</t>
  </si>
  <si>
    <t>alniyawas534</t>
  </si>
  <si>
    <t>alniyawas535</t>
  </si>
  <si>
    <t>alniyawas536</t>
  </si>
  <si>
    <t>alniyawas537</t>
  </si>
  <si>
    <t>alniyawas538</t>
  </si>
  <si>
    <t>alniyawas539</t>
  </si>
  <si>
    <t>alniyawas540</t>
  </si>
  <si>
    <t>alniyawas541</t>
  </si>
  <si>
    <t>alniyawas542</t>
  </si>
  <si>
    <t>alniyawas543</t>
  </si>
  <si>
    <t>alniyawas544</t>
  </si>
  <si>
    <t>alniyawas545</t>
  </si>
  <si>
    <t>alniyawas546</t>
  </si>
  <si>
    <t>alniyawas547</t>
  </si>
  <si>
    <t>alniyawas548</t>
  </si>
  <si>
    <t>alniyawas549</t>
  </si>
  <si>
    <t>alniyawas550</t>
  </si>
  <si>
    <t>alniyawas551</t>
  </si>
  <si>
    <t>alniyawas552</t>
  </si>
  <si>
    <t>alniyawas553</t>
  </si>
  <si>
    <t>alniyawas554</t>
  </si>
  <si>
    <t>alniyawas555</t>
  </si>
  <si>
    <t>alniyawas556</t>
  </si>
  <si>
    <t>alniyawas557</t>
  </si>
  <si>
    <t>alniyawas558</t>
  </si>
  <si>
    <t>alniyawas559</t>
  </si>
  <si>
    <t>alniyawas560</t>
  </si>
  <si>
    <t>alniyawas561</t>
  </si>
  <si>
    <t>alniyawas562</t>
  </si>
  <si>
    <t>alniyawas563</t>
  </si>
  <si>
    <t>alniyawas564</t>
  </si>
  <si>
    <t>alniyawas565</t>
  </si>
  <si>
    <t>alniyawas566</t>
  </si>
  <si>
    <t>alniyawas567</t>
  </si>
  <si>
    <t>alniyawas568</t>
  </si>
  <si>
    <t>alniyawas569</t>
  </si>
  <si>
    <t>alniyawas570</t>
  </si>
  <si>
    <t>alniyawas571</t>
  </si>
  <si>
    <t>alniyawas572</t>
  </si>
  <si>
    <t>alniyawas573</t>
  </si>
  <si>
    <t>alniyawas574</t>
  </si>
  <si>
    <t>alniyawas575</t>
  </si>
  <si>
    <t>alniyawas576</t>
  </si>
  <si>
    <t>alniyawas577</t>
  </si>
  <si>
    <t>alniyawas578</t>
  </si>
  <si>
    <t>alniyawas579</t>
  </si>
  <si>
    <t>alniyawas580</t>
  </si>
  <si>
    <t>alniyawas581</t>
  </si>
  <si>
    <t>alniyawas582</t>
  </si>
  <si>
    <t>alniyawas583</t>
  </si>
  <si>
    <t>alniyawas584</t>
  </si>
  <si>
    <t>alniyawas585</t>
  </si>
  <si>
    <t>alniyawas586</t>
  </si>
  <si>
    <t>alniyawas587</t>
  </si>
  <si>
    <t>alniyawas588</t>
  </si>
  <si>
    <t>alniyawas589</t>
  </si>
  <si>
    <t>alniyawas590</t>
  </si>
  <si>
    <t>alniyawas591</t>
  </si>
  <si>
    <t>alniyawas592</t>
  </si>
  <si>
    <t>alniyawas593</t>
  </si>
  <si>
    <t>alniyawas594</t>
  </si>
  <si>
    <t>alniyawas595</t>
  </si>
  <si>
    <t>alniyawas596</t>
  </si>
  <si>
    <t>alniyawas597</t>
  </si>
  <si>
    <t>alniyawas598</t>
  </si>
  <si>
    <t>alniyawas599</t>
  </si>
  <si>
    <t>alniyawas600</t>
  </si>
  <si>
    <t>alniyawas601</t>
  </si>
  <si>
    <t>alniyawas602</t>
  </si>
  <si>
    <t>alniyawas603</t>
  </si>
  <si>
    <t>alniyawas604</t>
  </si>
  <si>
    <t>alniyawas605</t>
  </si>
  <si>
    <t>alniyawas606</t>
  </si>
  <si>
    <t>alniyawas607</t>
  </si>
  <si>
    <t>alniyawas608</t>
  </si>
  <si>
    <t>alniyawas609</t>
  </si>
  <si>
    <t>alniyawas610</t>
  </si>
  <si>
    <t>alniyawas611</t>
  </si>
  <si>
    <t>alniyawas612</t>
  </si>
  <si>
    <t>alniyawas613</t>
  </si>
  <si>
    <t>alniyawas614</t>
  </si>
  <si>
    <t>alniyawas615</t>
  </si>
  <si>
    <t>alniyawas616</t>
  </si>
  <si>
    <t>alniyawas617</t>
  </si>
  <si>
    <t>alniyawas618</t>
  </si>
  <si>
    <t>alniyawas619</t>
  </si>
  <si>
    <t>alniyawas620</t>
  </si>
  <si>
    <t>alniyawas621</t>
  </si>
  <si>
    <t>alniyawas622</t>
  </si>
  <si>
    <t>alniyawas623</t>
  </si>
  <si>
    <t>alniyawas624</t>
  </si>
  <si>
    <t>alniyawas625</t>
  </si>
  <si>
    <t>alniyawas626</t>
  </si>
  <si>
    <t>alniyawas627</t>
  </si>
  <si>
    <t>alniyawas628</t>
  </si>
  <si>
    <t>alniyawas629</t>
  </si>
  <si>
    <t>alniyawas630</t>
  </si>
  <si>
    <t>alniyawas631</t>
  </si>
  <si>
    <t>alniyawas632</t>
  </si>
  <si>
    <t>alniyawas633</t>
  </si>
  <si>
    <t>alniyawas634</t>
  </si>
  <si>
    <t>alniyawas635</t>
  </si>
  <si>
    <t>alniyawas636</t>
  </si>
  <si>
    <t>alniyawas637</t>
  </si>
  <si>
    <t>alniyawas638</t>
  </si>
  <si>
    <t>alniyawas639</t>
  </si>
  <si>
    <t>alniyawas640</t>
  </si>
  <si>
    <t>alniyawas641</t>
  </si>
  <si>
    <t>alniyawas642</t>
  </si>
  <si>
    <t>alniyawas643</t>
  </si>
  <si>
    <t>alniyawas644</t>
  </si>
  <si>
    <t>alniyawas645</t>
  </si>
  <si>
    <t>alniyawas646</t>
  </si>
  <si>
    <t>alniyawas647</t>
  </si>
  <si>
    <t>alniyawas648</t>
  </si>
  <si>
    <t>alniyawas649</t>
  </si>
  <si>
    <t>alniyawas650</t>
  </si>
  <si>
    <t>alniyawas651</t>
  </si>
  <si>
    <t>alniyawas652</t>
  </si>
  <si>
    <t>alniyawas653</t>
  </si>
  <si>
    <t>alniyawas654</t>
  </si>
  <si>
    <t>alniyawas655</t>
  </si>
  <si>
    <t>alniyawas656</t>
  </si>
  <si>
    <t>alniyawas657</t>
  </si>
  <si>
    <t>alniyawas658</t>
  </si>
  <si>
    <t>alniyawas659</t>
  </si>
  <si>
    <t>alniyawas660</t>
  </si>
  <si>
    <t>alniyawas661</t>
  </si>
  <si>
    <t>alniyawas662</t>
  </si>
  <si>
    <t>alniyawas663</t>
  </si>
  <si>
    <t>alniyawas664</t>
  </si>
  <si>
    <t>alniyawas665</t>
  </si>
  <si>
    <t>alniyawas666</t>
  </si>
  <si>
    <t>alniyawas667</t>
  </si>
  <si>
    <t>alniyawas668</t>
  </si>
  <si>
    <t>alniyawas669</t>
  </si>
  <si>
    <t>alniyawas670</t>
  </si>
  <si>
    <t>alniyawas671</t>
  </si>
  <si>
    <t>alniyawas672</t>
  </si>
  <si>
    <t>alniyawas673</t>
  </si>
  <si>
    <t>alniyawas674</t>
  </si>
  <si>
    <t>alniyawas675</t>
  </si>
  <si>
    <t>alniyawas676</t>
  </si>
  <si>
    <t>alniyawas677</t>
  </si>
  <si>
    <t>alniyawas678</t>
  </si>
  <si>
    <t>alniyawas679</t>
  </si>
  <si>
    <t>alniyawas680</t>
  </si>
  <si>
    <t>alniyawas681</t>
  </si>
  <si>
    <t>alniyawas682</t>
  </si>
  <si>
    <t>alniyawas683</t>
  </si>
  <si>
    <t>alniyawas684</t>
  </si>
  <si>
    <t>alniyawas685</t>
  </si>
  <si>
    <t>alniyawas686</t>
  </si>
  <si>
    <t>alniyawas687</t>
  </si>
  <si>
    <t>alniyawas688</t>
  </si>
  <si>
    <t>alniyawas689</t>
  </si>
  <si>
    <t>alniyawas690</t>
  </si>
  <si>
    <t>alniyawas691</t>
  </si>
  <si>
    <t>alniyawas692</t>
  </si>
  <si>
    <t>alniyawas693</t>
  </si>
  <si>
    <t>alniyawas694</t>
  </si>
  <si>
    <t>alniyawas695</t>
  </si>
  <si>
    <t>alniyawas696</t>
  </si>
  <si>
    <t>alniyawas697</t>
  </si>
  <si>
    <t>alniyawas698</t>
  </si>
  <si>
    <t>alniyawas699</t>
  </si>
  <si>
    <t>alniyawas700</t>
  </si>
  <si>
    <t>alniyawas701</t>
  </si>
  <si>
    <t>alniyawas702</t>
  </si>
  <si>
    <t>alniyawas703</t>
  </si>
  <si>
    <t>alniyawas704</t>
  </si>
  <si>
    <t>alniyawas705</t>
  </si>
  <si>
    <t>alniyawas706</t>
  </si>
  <si>
    <t>alniyawas707</t>
  </si>
  <si>
    <t>alniyawas708</t>
  </si>
  <si>
    <t>alniyawas709</t>
  </si>
  <si>
    <t>alniyawas710</t>
  </si>
  <si>
    <t>alniyawas711</t>
  </si>
  <si>
    <t>alniyawas712</t>
  </si>
  <si>
    <t>alniyawas713</t>
  </si>
  <si>
    <t>alniyawas714</t>
  </si>
  <si>
    <t>alniyawas715</t>
  </si>
  <si>
    <t>alniyawas716</t>
  </si>
  <si>
    <t>alniyawas717</t>
  </si>
  <si>
    <t>alniyawas718</t>
  </si>
  <si>
    <t>alniyawas719</t>
  </si>
  <si>
    <t>alniyawas720</t>
  </si>
  <si>
    <t>alniyawas721</t>
  </si>
  <si>
    <t>alniyawas722</t>
  </si>
  <si>
    <t>alniyawas723</t>
  </si>
  <si>
    <t>alniyawas724</t>
  </si>
  <si>
    <t>alniyawas725</t>
  </si>
  <si>
    <t>alniyawas726</t>
  </si>
  <si>
    <t>alniyawas727</t>
  </si>
  <si>
    <t>alniyawas728</t>
  </si>
  <si>
    <t>पीईईओ क्षेत्र</t>
  </si>
  <si>
    <t>गृहकार्य वितरण समस्त विषय</t>
  </si>
  <si>
    <t>गृहकार्य वितरण से सम्बन्धित सूचना</t>
  </si>
  <si>
    <t>गृहकार्य संकलन से सम्बन्धित सूचना</t>
  </si>
  <si>
    <t>ऑनलाईन माध्यम से वितरित गृहकार्य प्राप्त करने वाले विद्यार्थियों की संख्या</t>
  </si>
  <si>
    <t>ऑफलाईन माध्यम से वितरित गृहकार्य प्राप्त करने वाले विद्यार्थियों की संख्या</t>
  </si>
  <si>
    <t>गृहकार्य प्राप्त करने वाले विद्यार्थियों का कुल योग (5+6)</t>
  </si>
  <si>
    <t>गृहकार्य वितरण से वंचित रहे शेष विद्यार्थियो की संख्या</t>
  </si>
  <si>
    <t>ऑनलाईन माध्यम से गृहकार्य प्राप्त करने वाले विद्यार्थियो की संख्या</t>
  </si>
  <si>
    <t>ऑफलाईन माध्यम से गृहकार्य प्राप्त करने वाले विद्यार्थियो की संख्या</t>
  </si>
  <si>
    <t>गृहकार्य पूर्ण कर जमा कराने वाले विद्यार्थियो की संख्या</t>
  </si>
  <si>
    <t>गृहकार्य संकलन से वंचित रहे विद्यार्थियों की संख्या</t>
  </si>
  <si>
    <t>संकलन पश्चात विद्यार्थियो का गुहकार्य पॉर्टपोलियो तैयार कर लिया गया (संख्या में)</t>
  </si>
  <si>
    <t>all subject</t>
  </si>
  <si>
    <t xml:space="preserve">कार्यालय </t>
  </si>
  <si>
    <t xml:space="preserve"> कुल नामांकन</t>
  </si>
  <si>
    <t xml:space="preserve">स्माईल - 3 साप्ताहिक  गृहकार्य की समेकित सूचना </t>
  </si>
  <si>
    <t>हस्ताक्षर संस्था प्रधान</t>
  </si>
  <si>
    <t>सप्ताह</t>
  </si>
  <si>
    <t>दिनांक</t>
  </si>
  <si>
    <t>से</t>
  </si>
  <si>
    <t>हस्ताक्षर कक्षाध्यापक</t>
  </si>
  <si>
    <t>द्वितीय सप्ताह</t>
  </si>
  <si>
    <t>तृतीय सप्ताह</t>
  </si>
  <si>
    <t>चतुर्थ सप्ताह</t>
  </si>
  <si>
    <t>वार</t>
  </si>
  <si>
    <t>स्माइल कालिंग संख्या</t>
  </si>
  <si>
    <t>गृहकार्य वितरण विद्यार्थियों की संख्या</t>
  </si>
  <si>
    <t>गृहकार्य संकलन विद्यार्थियों की संख्या</t>
  </si>
  <si>
    <t>गृहकार्य जाँच विद्यार्थियों की संख्या</t>
  </si>
  <si>
    <t>क्विज़ में भाग लेने वाले विद्यार्थियों की संख्या</t>
  </si>
  <si>
    <t>अभिभावक सम्पर्क संख्या</t>
  </si>
  <si>
    <t>अध्यापक देनदिनी संधारण है या नहीं</t>
  </si>
  <si>
    <t>सोमवार</t>
  </si>
  <si>
    <t>मंगलवार</t>
  </si>
  <si>
    <t>बुधवार</t>
  </si>
  <si>
    <t>गुरुवार</t>
  </si>
  <si>
    <t>शुक्रवार</t>
  </si>
  <si>
    <t>शनिवार</t>
  </si>
  <si>
    <t>साप्ताहिक प्रगति रिपोर्ट</t>
  </si>
  <si>
    <t>jktdh; mPp ek/;fed fo|ky; vkyfu;kokl</t>
  </si>
  <si>
    <t>Jh fot; dqekj iztkir</t>
  </si>
  <si>
    <t>करणीय कार्य</t>
  </si>
  <si>
    <t>MASTER SHEET</t>
  </si>
  <si>
    <t>इस sheet में आपको white cell में ही entry करनी है</t>
  </si>
  <si>
    <t>STUDENT RECORD BY SD</t>
  </si>
  <si>
    <t>ENROLLMENT  SHEET</t>
  </si>
  <si>
    <t>आपकी सुरक्षा ही मेरी उर्जा है अतः कोविड नियमो का पालन करे</t>
  </si>
  <si>
    <t>आप मेरा youtube चैनल भी देख और SUBSCRIBE और LIKE कर सकते है</t>
  </si>
  <si>
    <t>https://youtu.be/3yHQVnwH1W0</t>
  </si>
  <si>
    <t xml:space="preserve">दोस्तों यह PROGRAMME आपको कैसा लगा मेरी MAIL ID पर जरुर बताये </t>
  </si>
  <si>
    <t xml:space="preserve">राजकीय उच्च माध्यमिक विद्यालय आलनियावास तह. रियां बड़ी जिला- नागौर </t>
  </si>
  <si>
    <t>कृपया इस नम्बर पर केवल MASSAGE करे CALL नहीं करे</t>
  </si>
  <si>
    <t>http://www.rajsevak.com/VIJAY-KUMAR-PRAJAPAT-SOFTWARE/</t>
  </si>
  <si>
    <t>http://www.ashwinisharma.com/p/vijay-kumar-excel-sheet-expert.html</t>
  </si>
  <si>
    <t>http://www.shalasugam.com/vijay-kumar-excel-expert/</t>
  </si>
  <si>
    <t xml:space="preserve">आपका स्नेह यूहीं मिलता रहे </t>
  </si>
  <si>
    <t>KEEP YOUR FACE ALWAYS IN SUNSHINE</t>
  </si>
  <si>
    <t>ANY SUGGESTION AND QUERY PLS CONTACT ME</t>
  </si>
  <si>
    <t>MAIL ID-  gupskalani@gmail.com</t>
  </si>
  <si>
    <t xml:space="preserve">SMILE 3.0 ALL IN ONE  SOFTWARE में आपका स्वागत है </t>
  </si>
  <si>
    <t>यह प्रोग्राम विशेषकर कक्षाध्यापक,विषयाध्यापक,संस्था प्रधान एंव PEEO हेतु सरल,सहज,एंव स्मार्ट तरीके से बनाया गया है</t>
  </si>
  <si>
    <t>SD LOCKED  SHEET ( छात्र कोष एंव विकास शुल्क )</t>
  </si>
  <si>
    <t>इस sheet में आपको कुछ नहीं करना है यह sheet लॉक है</t>
  </si>
  <si>
    <t>PORTFOLIO CLASS 1 से 5</t>
  </si>
  <si>
    <r>
      <t>आपका</t>
    </r>
    <r>
      <rPr>
        <sz val="20"/>
        <color theme="1"/>
        <rFont val="Calibri"/>
        <family val="2"/>
        <scheme val="minor"/>
      </rPr>
      <t xml:space="preserve"> विजय कुमार प्रजापत</t>
    </r>
    <r>
      <rPr>
        <sz val="11"/>
        <color theme="1"/>
        <rFont val="Calibri"/>
        <family val="2"/>
        <scheme val="minor"/>
      </rPr>
      <t xml:space="preserve"> अध्यापक </t>
    </r>
  </si>
  <si>
    <t>PORTFOLIO CLASS 6 से 8</t>
  </si>
  <si>
    <t>इस sheet में आपको सबसे पहले शालादार्पण से student DETAIL data download करके A1 cell से COPY करके SHALADARPAN sheet में A1 पर PASTE करनी है तथा CLASS रोल NO वाली ROW में ऑनलाइन जुड़े विद्यार्थी के आगे YES या NO लिखना है</t>
  </si>
  <si>
    <t>इस sheet में आपको कक्षा' 1 से 5 तक के विद्यार्थियों का पोर्टफोलियो क्रम संख्या का चुनाव करके PRINT ले सकते है</t>
  </si>
  <si>
    <t>इस sheet में आपको कक्षा' 6 से 8 तक के विद्यार्थियों का पोर्टफोलियो क्रम संख्या का चुनाव करके PRINT  ले सकते है</t>
  </si>
  <si>
    <t>ON OFF LINE sheet</t>
  </si>
  <si>
    <t>यह sheet में आप कक्षा एंव वर्ग का चयन ऑनलाइन या ऑफलाइन का चयन करके new list बटन को दबाये आप कक्षावार सूचि देख सकते है और print भी ले सकते है</t>
  </si>
  <si>
    <t>CALLING FORM</t>
  </si>
  <si>
    <t>यह sheet में आप कक्षा एंव वर्ग  का चयन करके रोजाना जिन बच्चो से call किया कक्षावार सूचि देख सकते है और print भी ले सकते है</t>
  </si>
  <si>
    <t>यह sheet भी लॉक है आप जिस दिन शालादार्पण से record पेस्ट करेंगे उस दिन तक का नामाकन देख सकते है और print भी ले सकते है</t>
  </si>
  <si>
    <t>PRAPATRA A B &amp;  MONITERING DATA SHEETS</t>
  </si>
  <si>
    <t>इस sheet में जरुरी सूचना आपको भरनी है अन्य cell लॉक है  print ले सकते है</t>
  </si>
  <si>
    <t>9-12 RECORD</t>
  </si>
  <si>
    <t>यह sheet में आप कक्षा एंव वर्ग  एंव माह का चयन करके REFRESH बटन को दबाये रोजाना जिन बच्चो से call किया कक्षावार सूचि देख सकते है और print भी ले सकते है</t>
  </si>
  <si>
    <t>HW RECORD,QUIZ ,WEEKLY,DAILY PRAPATRA SHEETS</t>
  </si>
  <si>
    <t>इन सभी FORMATS एंव प्रपत्र का print लेकर आप अपने जिले के अनुसार MANUALLY भी तैयार कर सकते है</t>
  </si>
  <si>
    <t>FONT USE - DEVLAYS-010      AND         CALIBRI</t>
  </si>
  <si>
    <t>https://rajteachers.net/vijay-kumar-prajapat</t>
  </si>
  <si>
    <t>मेरे प्रेरणास्रोत --- अश्विनीकुमारजी,किशन जी सेन,विष्णुजी शर्मा,मोहम्मद शरीफ जी,राजेश जी सामरिया,हीरालाल जी जाट ,परमानन्द जी और आप</t>
  </si>
</sst>
</file>

<file path=xl/styles.xml><?xml version="1.0" encoding="utf-8"?>
<styleSheet xmlns="http://schemas.openxmlformats.org/spreadsheetml/2006/main">
  <numFmts count="2">
    <numFmt numFmtId="164" formatCode="####"/>
    <numFmt numFmtId="165" formatCode="dd"/>
  </numFmts>
  <fonts count="105">
    <font>
      <sz val="11"/>
      <color theme="1"/>
      <name val="Calibri"/>
      <family val="2"/>
      <scheme val="minor"/>
    </font>
    <font>
      <sz val="11"/>
      <color theme="1"/>
      <name val="DevLys 010"/>
    </font>
    <font>
      <sz val="12"/>
      <color theme="1"/>
      <name val="DevLys 010"/>
    </font>
    <font>
      <sz val="14"/>
      <color theme="1"/>
      <name val="DevLys 010"/>
    </font>
    <font>
      <sz val="16"/>
      <color theme="1"/>
      <name val="DevLys 010"/>
    </font>
    <font>
      <sz val="24"/>
      <color theme="1"/>
      <name val="DevLys 010"/>
    </font>
    <font>
      <b/>
      <sz val="11"/>
      <color theme="1"/>
      <name val="Calibri"/>
      <family val="2"/>
      <scheme val="minor"/>
    </font>
    <font>
      <sz val="16"/>
      <color theme="1"/>
      <name val="Cambria"/>
      <family val="1"/>
      <scheme val="major"/>
    </font>
    <font>
      <sz val="26"/>
      <color theme="1"/>
      <name val="DevLys 010"/>
    </font>
    <font>
      <b/>
      <sz val="8"/>
      <color theme="1"/>
      <name val="Calibri"/>
      <family val="2"/>
      <scheme val="minor"/>
    </font>
    <font>
      <sz val="9"/>
      <color theme="1"/>
      <name val="Calibri"/>
      <family val="2"/>
      <scheme val="minor"/>
    </font>
    <font>
      <sz val="8"/>
      <color theme="1"/>
      <name val="Calibri"/>
      <family val="2"/>
      <scheme val="minor"/>
    </font>
    <font>
      <sz val="16"/>
      <color theme="1"/>
      <name val="Century"/>
      <family val="1"/>
    </font>
    <font>
      <b/>
      <u/>
      <sz val="18"/>
      <color theme="1"/>
      <name val="DevLys 010"/>
    </font>
    <font>
      <sz val="16"/>
      <color theme="1"/>
      <name val="DevLys 060"/>
    </font>
    <font>
      <sz val="11"/>
      <color theme="1"/>
      <name val="DevLys 010 "/>
    </font>
    <font>
      <b/>
      <sz val="8"/>
      <color theme="0"/>
      <name val="Calibri"/>
      <family val="2"/>
      <scheme val="minor"/>
    </font>
    <font>
      <b/>
      <sz val="11"/>
      <color theme="0"/>
      <name val="Calibri"/>
      <family val="2"/>
      <scheme val="minor"/>
    </font>
    <font>
      <sz val="26"/>
      <color theme="1"/>
      <name val="Candara"/>
      <family val="2"/>
    </font>
    <font>
      <u/>
      <sz val="20"/>
      <color theme="1"/>
      <name val="DevLys 010"/>
    </font>
    <font>
      <b/>
      <sz val="12"/>
      <color theme="1"/>
      <name val="DevLys 010"/>
    </font>
    <font>
      <b/>
      <sz val="11"/>
      <color theme="1"/>
      <name val="DevLys 010"/>
    </font>
    <font>
      <sz val="11"/>
      <color theme="1"/>
      <name val="Candara"/>
      <family val="2"/>
    </font>
    <font>
      <u/>
      <sz val="14"/>
      <color theme="1"/>
      <name val="Candara"/>
      <family val="2"/>
    </font>
    <font>
      <u/>
      <sz val="14"/>
      <color theme="1"/>
      <name val="DevLys 010"/>
    </font>
    <font>
      <b/>
      <sz val="14"/>
      <color theme="1"/>
      <name val="DevLys 010"/>
    </font>
    <font>
      <b/>
      <sz val="9"/>
      <color theme="1"/>
      <name val="Calibri"/>
      <family val="2"/>
      <scheme val="minor"/>
    </font>
    <font>
      <u/>
      <sz val="11"/>
      <color theme="10"/>
      <name val="Calibri"/>
      <family val="2"/>
    </font>
    <font>
      <sz val="11"/>
      <name val="DevLys 010"/>
    </font>
    <font>
      <sz val="11"/>
      <name val="Candara"/>
      <family val="2"/>
    </font>
    <font>
      <b/>
      <sz val="12"/>
      <color theme="1"/>
      <name val="Calibri"/>
      <family val="2"/>
      <scheme val="minor"/>
    </font>
    <font>
      <sz val="11"/>
      <color rgb="FF000000"/>
      <name val="Arial"/>
      <family val="2"/>
    </font>
    <font>
      <b/>
      <sz val="11"/>
      <color rgb="FFFF0000"/>
      <name val="Arial"/>
      <family val="2"/>
    </font>
    <font>
      <b/>
      <sz val="14"/>
      <color rgb="FF000000"/>
      <name val="Arial"/>
      <family val="2"/>
    </font>
    <font>
      <b/>
      <sz val="14"/>
      <color theme="1"/>
      <name val="Calibri"/>
      <family val="2"/>
      <scheme val="minor"/>
    </font>
    <font>
      <sz val="10"/>
      <color rgb="FF000000"/>
      <name val="Arial"/>
      <family val="2"/>
    </font>
    <font>
      <sz val="10"/>
      <name val="Arial"/>
      <family val="2"/>
    </font>
    <font>
      <sz val="11"/>
      <color rgb="FF000000"/>
      <name val="Arial"/>
      <family val="2"/>
    </font>
    <font>
      <sz val="14"/>
      <color rgb="FF000000"/>
      <name val="Arial"/>
      <family val="2"/>
    </font>
    <font>
      <sz val="11"/>
      <color theme="0"/>
      <name val="Cambria"/>
      <family val="1"/>
      <scheme val="major"/>
    </font>
    <font>
      <b/>
      <sz val="10"/>
      <color rgb="FF000000"/>
      <name val="Arial"/>
      <family val="2"/>
    </font>
    <font>
      <b/>
      <sz val="10"/>
      <color theme="0"/>
      <name val="Cambria"/>
      <family val="1"/>
      <scheme val="major"/>
    </font>
    <font>
      <sz val="10"/>
      <color rgb="FF000000"/>
      <name val="Arial"/>
      <family val="2"/>
    </font>
    <font>
      <sz val="10"/>
      <name val="Arial"/>
      <family val="2"/>
    </font>
    <font>
      <b/>
      <sz val="12"/>
      <color rgb="FF000000"/>
      <name val="Arial"/>
      <family val="2"/>
    </font>
    <font>
      <sz val="12"/>
      <color theme="1"/>
      <name val="Calibri"/>
      <family val="2"/>
      <scheme val="minor"/>
    </font>
    <font>
      <b/>
      <sz val="18"/>
      <color theme="1"/>
      <name val="Kruti Dev 405"/>
    </font>
    <font>
      <sz val="11"/>
      <color rgb="FF000000"/>
      <name val="DevLys 010"/>
    </font>
    <font>
      <sz val="10"/>
      <name val="DevLys 010"/>
    </font>
    <font>
      <sz val="11"/>
      <color rgb="FF000000"/>
      <name val="DevLys 020"/>
    </font>
    <font>
      <sz val="10"/>
      <name val="DevLys 020"/>
    </font>
    <font>
      <sz val="10"/>
      <color theme="1"/>
      <name val="Calibri"/>
      <family val="2"/>
      <scheme val="minor"/>
    </font>
    <font>
      <b/>
      <sz val="12"/>
      <color theme="1"/>
      <name val="Candara Light"/>
      <family val="2"/>
    </font>
    <font>
      <sz val="16"/>
      <name val="Arial"/>
      <family val="2"/>
    </font>
    <font>
      <sz val="20"/>
      <color rgb="FF000000"/>
      <name val="Arial"/>
      <family val="2"/>
    </font>
    <font>
      <sz val="14"/>
      <color rgb="FF000000"/>
      <name val="Calibri"/>
      <family val="2"/>
      <scheme val="minor"/>
    </font>
    <font>
      <sz val="8"/>
      <color theme="1"/>
      <name val="Candara"/>
      <family val="2"/>
    </font>
    <font>
      <sz val="12"/>
      <color theme="1"/>
      <name val="DevLys 010 "/>
    </font>
    <font>
      <sz val="9"/>
      <color theme="1"/>
      <name val="DevLys 010"/>
    </font>
    <font>
      <sz val="9"/>
      <color theme="1"/>
      <name val="Cambria"/>
      <family val="1"/>
      <scheme val="major"/>
    </font>
    <font>
      <sz val="24"/>
      <color theme="1"/>
      <name val="Calibri"/>
      <family val="2"/>
      <scheme val="minor"/>
    </font>
    <font>
      <b/>
      <sz val="24"/>
      <color theme="1"/>
      <name val="DevLys 010"/>
    </font>
    <font>
      <sz val="11"/>
      <color theme="10"/>
      <name val="Calibri"/>
      <family val="2"/>
    </font>
    <font>
      <sz val="16"/>
      <color theme="1"/>
      <name val="Calibri"/>
      <family val="2"/>
      <scheme val="minor"/>
    </font>
    <font>
      <sz val="12"/>
      <color theme="1"/>
      <name val="Century"/>
      <family val="1"/>
    </font>
    <font>
      <sz val="28"/>
      <color theme="1"/>
      <name val="DevLys 010"/>
    </font>
    <font>
      <sz val="11"/>
      <color theme="1" tint="4.9989318521683403E-2"/>
      <name val="Calibri"/>
      <family val="2"/>
    </font>
    <font>
      <sz val="11"/>
      <color theme="0"/>
      <name val="DevLys 010"/>
    </font>
    <font>
      <b/>
      <sz val="11"/>
      <color rgb="FFFF0000"/>
      <name val="Calibri"/>
      <family val="2"/>
      <scheme val="minor"/>
    </font>
    <font>
      <sz val="12"/>
      <color rgb="FFFF0000"/>
      <name val="Calibri"/>
      <family val="2"/>
      <scheme val="minor"/>
    </font>
    <font>
      <sz val="18"/>
      <color rgb="FF002060"/>
      <name val="Calibri"/>
      <family val="2"/>
      <scheme val="minor"/>
    </font>
    <font>
      <sz val="12"/>
      <color rgb="FF0070C0"/>
      <name val="DevLys 010"/>
    </font>
    <font>
      <sz val="10"/>
      <name val="Arial"/>
    </font>
    <font>
      <sz val="14"/>
      <color rgb="FF000000"/>
      <name val="Arial"/>
    </font>
    <font>
      <sz val="10"/>
      <color theme="1"/>
      <name val="Arial"/>
    </font>
    <font>
      <sz val="10"/>
      <color rgb="FF000000"/>
      <name val="Arial"/>
    </font>
    <font>
      <sz val="9"/>
      <color rgb="FF000000"/>
      <name val="Arial"/>
    </font>
    <font>
      <sz val="11"/>
      <name val="DevLys 010 "/>
    </font>
    <font>
      <sz val="22"/>
      <name val="DevLys 010 "/>
    </font>
    <font>
      <b/>
      <sz val="12"/>
      <color rgb="FF000000"/>
      <name val="&quot;DevLys 010&quot;"/>
    </font>
    <font>
      <sz val="10"/>
      <color rgb="FF000000"/>
      <name val="&quot;DevLys 010&quot;"/>
    </font>
    <font>
      <b/>
      <sz val="11"/>
      <color rgb="FF000000"/>
      <name val="DevLys 010 "/>
    </font>
    <font>
      <sz val="10"/>
      <color theme="1"/>
      <name val="Arial"/>
      <family val="2"/>
    </font>
    <font>
      <b/>
      <sz val="12"/>
      <name val="Arial"/>
      <family val="2"/>
    </font>
    <font>
      <sz val="11"/>
      <color rgb="FFFF0000"/>
      <name val="Calibri"/>
      <family val="2"/>
      <scheme val="minor"/>
    </font>
    <font>
      <sz val="8"/>
      <color rgb="FF000000"/>
      <name val="&quot;DevLys 010&quot;"/>
    </font>
    <font>
      <sz val="8"/>
      <color rgb="FF000000"/>
      <name val="Arial"/>
      <family val="2"/>
    </font>
    <font>
      <b/>
      <sz val="8"/>
      <color rgb="FF000000"/>
      <name val="Arial"/>
      <family val="2"/>
    </font>
    <font>
      <sz val="16"/>
      <color theme="1"/>
      <name val="DevLys 010 "/>
    </font>
    <font>
      <sz val="18"/>
      <color theme="1"/>
      <name val="DevLys 010 "/>
    </font>
    <font>
      <sz val="20"/>
      <color theme="1"/>
      <name val="DevLys 010 "/>
    </font>
    <font>
      <sz val="18"/>
      <color rgb="FF000000"/>
      <name val="DevLys 010 "/>
    </font>
    <font>
      <b/>
      <sz val="18"/>
      <color theme="1"/>
      <name val="DevLys 010 "/>
    </font>
    <font>
      <sz val="11"/>
      <color theme="1"/>
      <name val="Century Schoolbook"/>
      <family val="1"/>
    </font>
    <font>
      <sz val="18"/>
      <color rgb="FF7030A0"/>
      <name val="Calibri"/>
      <family val="2"/>
      <scheme val="minor"/>
    </font>
    <font>
      <sz val="20"/>
      <color theme="1"/>
      <name val="Calibri"/>
      <family val="2"/>
      <scheme val="minor"/>
    </font>
    <font>
      <sz val="9"/>
      <color rgb="FFFF0000"/>
      <name val="Calibri"/>
      <family val="2"/>
      <scheme val="minor"/>
    </font>
    <font>
      <sz val="11"/>
      <color rgb="FFFF0000"/>
      <name val="DevLys 010"/>
    </font>
    <font>
      <sz val="14"/>
      <color rgb="FFFFFF00"/>
      <name val="Calibri"/>
      <family val="2"/>
      <scheme val="minor"/>
    </font>
    <font>
      <sz val="12"/>
      <color rgb="FF7030A0"/>
      <name val="Calibri"/>
      <family val="2"/>
      <scheme val="minor"/>
    </font>
    <font>
      <sz val="10"/>
      <color rgb="FFFF0000"/>
      <name val="Calibri"/>
      <family val="2"/>
      <scheme val="minor"/>
    </font>
    <font>
      <u/>
      <sz val="10"/>
      <color theme="10"/>
      <name val="Calibri"/>
      <family val="2"/>
      <scheme val="minor"/>
    </font>
    <font>
      <u/>
      <sz val="11"/>
      <color theme="10"/>
      <name val="Calibri"/>
      <family val="2"/>
      <scheme val="minor"/>
    </font>
    <font>
      <b/>
      <sz val="12"/>
      <color rgb="FF1DE33E"/>
      <name val="Calibri"/>
      <family val="2"/>
      <scheme val="minor"/>
    </font>
    <font>
      <sz val="12"/>
      <color rgb="FF1DE33E"/>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bgColor theme="4"/>
      </patternFill>
    </fill>
    <fill>
      <patternFill patternType="solid">
        <fgColor theme="0"/>
        <bgColor theme="4"/>
      </patternFill>
    </fill>
    <fill>
      <patternFill patternType="solid">
        <fgColor theme="0" tint="-4.9989318521683403E-2"/>
        <bgColor theme="9"/>
      </patternFill>
    </fill>
    <fill>
      <patternFill patternType="solid">
        <fgColor theme="0" tint="-4.9989318521683403E-2"/>
        <bgColor theme="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FF"/>
        <bgColor indexed="64"/>
      </patternFill>
    </fill>
    <fill>
      <patternFill patternType="solid">
        <fgColor rgb="FFCCCCCC"/>
        <bgColor indexed="64"/>
      </patternFill>
    </fill>
    <fill>
      <patternFill patternType="solid">
        <fgColor theme="0" tint="-0.249977111117893"/>
        <bgColor indexed="64"/>
      </patternFill>
    </fill>
    <fill>
      <patternFill patternType="solid">
        <fgColor rgb="FFFFFFFF"/>
        <bgColor rgb="FFFFFFFF"/>
      </patternFill>
    </fill>
    <fill>
      <patternFill patternType="solid">
        <fgColor theme="0"/>
        <bgColor rgb="FF92D050"/>
      </patternFill>
    </fill>
    <fill>
      <patternFill patternType="solid">
        <fgColor theme="0"/>
        <bgColor rgb="FFFFFF00"/>
      </patternFill>
    </fill>
    <fill>
      <patternFill patternType="solid">
        <fgColor theme="0"/>
        <bgColor indexed="64"/>
      </patternFill>
    </fill>
    <fill>
      <patternFill patternType="solid">
        <fgColor theme="0"/>
        <bgColor rgb="FFF6B3AE"/>
      </patternFill>
    </fill>
    <fill>
      <patternFill patternType="solid">
        <fgColor theme="0"/>
        <bgColor rgb="FFFFFFFF"/>
      </patternFill>
    </fill>
    <fill>
      <patternFill patternType="solid">
        <fgColor rgb="FFBFBFBF"/>
        <bgColor rgb="FFBFBFBF"/>
      </patternFill>
    </fill>
    <fill>
      <patternFill patternType="solid">
        <fgColor rgb="FFD9F1F3"/>
        <bgColor rgb="FFD9F1F3"/>
      </patternFill>
    </fill>
    <fill>
      <patternFill patternType="solid">
        <fgColor rgb="FFFFFF00"/>
        <bgColor rgb="FFFFFF00"/>
      </patternFill>
    </fill>
    <fill>
      <patternFill patternType="solid">
        <fgColor theme="0"/>
        <bgColor theme="0"/>
      </patternFill>
    </fill>
    <fill>
      <patternFill patternType="solid">
        <fgColor rgb="FFE0FDD9"/>
        <bgColor indexed="64"/>
      </patternFill>
    </fill>
    <fill>
      <patternFill patternType="solid">
        <fgColor rgb="FF00FF00"/>
        <bgColor indexed="64"/>
      </patternFill>
    </fill>
    <fill>
      <patternFill patternType="solid">
        <fgColor theme="3" tint="0.79998168889431442"/>
        <bgColor indexed="64"/>
      </patternFill>
    </fill>
    <fill>
      <patternFill patternType="solid">
        <fgColor theme="0"/>
        <bgColor auto="1"/>
      </patternFill>
    </fill>
    <fill>
      <patternFill patternType="solid">
        <fgColor theme="0"/>
        <bgColor rgb="FFF4CCCC"/>
      </patternFill>
    </fill>
    <fill>
      <patternFill patternType="solid">
        <fgColor theme="0"/>
        <bgColor rgb="FF000000"/>
      </patternFill>
    </fill>
    <fill>
      <patternFill patternType="solid">
        <fgColor theme="0" tint="-4.9989318521683403E-2"/>
        <bgColor rgb="FFBFBFBF"/>
      </patternFill>
    </fill>
    <fill>
      <patternFill patternType="solid">
        <fgColor rgb="FF00FFFF"/>
        <bgColor indexed="64"/>
      </patternFill>
    </fill>
    <fill>
      <patternFill patternType="solid">
        <fgColor rgb="FF66FFFF"/>
        <bgColor indexed="64"/>
      </patternFill>
    </fill>
    <fill>
      <patternFill patternType="solid">
        <fgColor theme="7" tint="0.59999389629810485"/>
        <bgColor indexed="64"/>
      </patternFill>
    </fill>
    <fill>
      <patternFill patternType="solid">
        <fgColor rgb="FFFF99FF"/>
        <bgColor indexed="64"/>
      </patternFill>
    </fill>
    <fill>
      <patternFill patternType="solid">
        <fgColor theme="8" tint="0.59999389629810485"/>
        <bgColor indexed="64"/>
      </patternFill>
    </fill>
    <fill>
      <patternFill patternType="solid">
        <fgColor theme="7"/>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59999389629810485"/>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theme="0"/>
      </left>
      <right style="thin">
        <color rgb="FF000000"/>
      </right>
      <top/>
      <bottom/>
      <diagonal/>
    </border>
    <border>
      <left style="thin">
        <color rgb="FF000000"/>
      </left>
      <right style="thin">
        <color rgb="FF000000"/>
      </right>
      <top/>
      <bottom/>
      <diagonal/>
    </border>
    <border>
      <left/>
      <right style="thin">
        <color indexed="64"/>
      </right>
      <top/>
      <bottom/>
      <diagonal/>
    </border>
    <border>
      <left style="thin">
        <color indexed="64"/>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theme="0"/>
      </left>
      <right style="thin">
        <color theme="0"/>
      </right>
      <top style="thin">
        <color theme="0"/>
      </top>
      <bottom style="thin">
        <color theme="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right style="thin">
        <color rgb="FF000000"/>
      </right>
      <top/>
      <bottom style="medium">
        <color indexed="64"/>
      </bottom>
      <diagonal/>
    </border>
    <border>
      <left style="thin">
        <color theme="0"/>
      </left>
      <right style="thin">
        <color theme="0"/>
      </right>
      <top style="thin">
        <color theme="0"/>
      </top>
      <bottom/>
      <diagonal/>
    </border>
    <border>
      <left/>
      <right/>
      <top style="medium">
        <color indexed="64"/>
      </top>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style="medium">
        <color indexed="64"/>
      </left>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indexed="64"/>
      </right>
      <top style="medium">
        <color indexed="64"/>
      </top>
      <bottom style="medium">
        <color indexed="64"/>
      </bottom>
      <diagonal/>
    </border>
    <border>
      <left style="medium">
        <color rgb="FFFF0000"/>
      </left>
      <right style="thin">
        <color indexed="64"/>
      </right>
      <top/>
      <bottom style="thin">
        <color indexed="64"/>
      </bottom>
      <diagonal/>
    </border>
    <border>
      <left style="medium">
        <color rgb="FFFF0000"/>
      </left>
      <right/>
      <top/>
      <bottom style="medium">
        <color rgb="FFFF0000"/>
      </bottom>
      <diagonal/>
    </border>
    <border>
      <left style="thin">
        <color rgb="FFFF0000"/>
      </left>
      <right style="thin">
        <color rgb="FFFF0000"/>
      </right>
      <top style="thin">
        <color rgb="FFFF0000"/>
      </top>
      <bottom style="thin">
        <color rgb="FFFF0000"/>
      </bottom>
      <diagonal/>
    </border>
    <border>
      <left/>
      <right style="medium">
        <color rgb="FFFF0000"/>
      </right>
      <top/>
      <bottom style="thin">
        <color indexed="64"/>
      </bottom>
      <diagonal/>
    </border>
    <border>
      <left style="medium">
        <color rgb="FFFF0000"/>
      </left>
      <right style="thin">
        <color indexed="64"/>
      </right>
      <top style="thin">
        <color indexed="64"/>
      </top>
      <bottom style="medium">
        <color indexed="64"/>
      </bottom>
      <diagonal/>
    </border>
    <border>
      <left/>
      <right style="double">
        <color rgb="FFFF0000"/>
      </right>
      <top/>
      <bottom/>
      <diagonal/>
    </border>
    <border>
      <left style="thin">
        <color rgb="FFFF0000"/>
      </left>
      <right style="thin">
        <color rgb="FFFF0000"/>
      </right>
      <top/>
      <bottom style="thin">
        <color rgb="FFFF0000"/>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rgb="FFFF0000"/>
      </left>
      <right style="thin">
        <color indexed="64"/>
      </right>
      <top style="medium">
        <color indexed="64"/>
      </top>
      <bottom/>
      <diagonal/>
    </border>
    <border>
      <left style="thin">
        <color indexed="64"/>
      </left>
      <right style="medium">
        <color rgb="FFFF0000"/>
      </right>
      <top style="medium">
        <color indexed="64"/>
      </top>
      <bottom style="thin">
        <color indexed="64"/>
      </bottom>
      <diagonal/>
    </border>
    <border>
      <left style="medium">
        <color rgb="FFFF0000"/>
      </left>
      <right style="thin">
        <color indexed="64"/>
      </right>
      <top/>
      <bottom style="medium">
        <color indexed="64"/>
      </bottom>
      <diagonal/>
    </border>
    <border>
      <left style="thin">
        <color indexed="64"/>
      </left>
      <right style="medium">
        <color rgb="FFFF0000"/>
      </right>
      <top style="thin">
        <color indexed="64"/>
      </top>
      <bottom style="medium">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bottom/>
      <diagonal/>
    </border>
    <border>
      <left style="thin">
        <color indexed="64"/>
      </left>
      <right style="medium">
        <color rgb="FFFF0000"/>
      </right>
      <top style="thin">
        <color indexed="64"/>
      </top>
      <bottom/>
      <diagonal/>
    </border>
    <border>
      <left style="thin">
        <color indexed="64"/>
      </left>
      <right style="medium">
        <color rgb="FFFF0000"/>
      </right>
      <top style="medium">
        <color indexed="64"/>
      </top>
      <bottom style="medium">
        <color indexed="64"/>
      </bottom>
      <diagonal/>
    </border>
    <border>
      <left style="medium">
        <color indexed="64"/>
      </left>
      <right style="thin">
        <color rgb="FF000000"/>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7" fillId="0" borderId="0" applyNumberFormat="0" applyFill="0" applyBorder="0" applyAlignment="0" applyProtection="0">
      <alignment vertical="top"/>
      <protection locked="0"/>
    </xf>
  </cellStyleXfs>
  <cellXfs count="673">
    <xf numFmtId="0" fontId="0" fillId="0" borderId="0" xfId="0"/>
    <xf numFmtId="0" fontId="1" fillId="0" borderId="0" xfId="0" applyFont="1"/>
    <xf numFmtId="0" fontId="4" fillId="0" borderId="0" xfId="0" applyFont="1" applyBorder="1" applyAlignment="1">
      <alignment horizontal="center"/>
    </xf>
    <xf numFmtId="0" fontId="6" fillId="0" borderId="18" xfId="0" applyFont="1" applyBorder="1" applyAlignment="1">
      <alignment horizontal="center" vertical="center" wrapText="1"/>
    </xf>
    <xf numFmtId="0" fontId="0" fillId="0" borderId="18" xfId="0" applyBorder="1" applyAlignment="1">
      <alignment wrapText="1"/>
    </xf>
    <xf numFmtId="14" fontId="0" fillId="0" borderId="18" xfId="0" applyNumberFormat="1" applyBorder="1" applyAlignment="1">
      <alignment wrapText="1"/>
    </xf>
    <xf numFmtId="0" fontId="9" fillId="0" borderId="19" xfId="0" applyFont="1" applyBorder="1" applyAlignment="1">
      <alignment horizontal="center" vertical="center" wrapText="1"/>
    </xf>
    <xf numFmtId="0" fontId="10" fillId="0" borderId="1" xfId="0" applyFont="1" applyBorder="1" applyAlignment="1">
      <alignment wrapText="1"/>
    </xf>
    <xf numFmtId="0" fontId="11" fillId="0" borderId="0" xfId="0" applyFont="1"/>
    <xf numFmtId="0" fontId="11" fillId="0" borderId="18" xfId="0" applyFont="1" applyBorder="1" applyAlignment="1">
      <alignment wrapText="1"/>
    </xf>
    <xf numFmtId="14" fontId="11" fillId="0" borderId="18" xfId="0" applyNumberFormat="1" applyFont="1" applyBorder="1" applyAlignment="1">
      <alignment wrapText="1"/>
    </xf>
    <xf numFmtId="0" fontId="0" fillId="0" borderId="0" xfId="0" applyBorder="1"/>
    <xf numFmtId="0" fontId="11" fillId="0" borderId="0" xfId="0" applyFont="1" applyBorder="1" applyAlignment="1">
      <alignment wrapText="1"/>
    </xf>
    <xf numFmtId="0" fontId="4" fillId="3" borderId="28" xfId="0" applyFont="1" applyFill="1" applyBorder="1" applyAlignment="1"/>
    <xf numFmtId="0" fontId="4" fillId="3" borderId="29" xfId="0" applyFont="1" applyFill="1" applyBorder="1" applyAlignment="1"/>
    <xf numFmtId="0" fontId="4" fillId="3" borderId="30" xfId="0" applyFont="1" applyFill="1" applyBorder="1" applyAlignment="1"/>
    <xf numFmtId="0" fontId="4" fillId="0" borderId="31" xfId="0" applyFont="1" applyBorder="1" applyAlignment="1"/>
    <xf numFmtId="0" fontId="4" fillId="0" borderId="32" xfId="0" applyFont="1" applyBorder="1" applyAlignment="1"/>
    <xf numFmtId="0" fontId="4" fillId="0" borderId="10" xfId="0" applyFont="1" applyBorder="1" applyAlignment="1"/>
    <xf numFmtId="0" fontId="4" fillId="0" borderId="33" xfId="0" applyFont="1" applyBorder="1" applyAlignment="1"/>
    <xf numFmtId="0" fontId="4" fillId="0" borderId="34" xfId="0" applyFont="1" applyBorder="1" applyAlignment="1"/>
    <xf numFmtId="0" fontId="4" fillId="0" borderId="35" xfId="0" applyFont="1" applyBorder="1" applyAlignment="1"/>
    <xf numFmtId="0" fontId="4" fillId="0" borderId="9" xfId="0" applyFont="1" applyBorder="1" applyAlignment="1"/>
    <xf numFmtId="0" fontId="16" fillId="6" borderId="36" xfId="0" applyFont="1" applyFill="1" applyBorder="1" applyAlignment="1">
      <alignment horizontal="center" vertical="center" wrapText="1"/>
    </xf>
    <xf numFmtId="0" fontId="17" fillId="6" borderId="37"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7" fillId="7" borderId="0" xfId="0" applyFont="1" applyFill="1" applyBorder="1" applyAlignment="1">
      <alignment horizontal="center" vertical="center" wrapText="1"/>
    </xf>
    <xf numFmtId="0" fontId="0" fillId="0" borderId="0" xfId="0" applyFill="1" applyBorder="1" applyAlignment="1"/>
    <xf numFmtId="0" fontId="1" fillId="0" borderId="22" xfId="0" applyFont="1" applyBorder="1" applyAlignment="1"/>
    <xf numFmtId="0" fontId="23" fillId="0" borderId="22" xfId="0" applyFont="1" applyBorder="1" applyAlignment="1">
      <alignment horizontal="right"/>
    </xf>
    <xf numFmtId="0" fontId="24" fillId="0" borderId="22" xfId="0" applyFont="1" applyBorder="1" applyAlignment="1"/>
    <xf numFmtId="0" fontId="1" fillId="0" borderId="1" xfId="0" applyFont="1" applyBorder="1" applyProtection="1">
      <protection hidden="1"/>
    </xf>
    <xf numFmtId="0" fontId="1" fillId="10" borderId="0" xfId="0" applyFont="1" applyFill="1"/>
    <xf numFmtId="0" fontId="1" fillId="2" borderId="0" xfId="0" applyFont="1" applyFill="1"/>
    <xf numFmtId="0" fontId="27" fillId="10" borderId="0" xfId="1" applyFill="1" applyAlignment="1" applyProtection="1"/>
    <xf numFmtId="0" fontId="1" fillId="10" borderId="0" xfId="0" applyFont="1" applyFill="1" applyAlignment="1"/>
    <xf numFmtId="0" fontId="22" fillId="10" borderId="0" xfId="0" applyFont="1" applyFill="1" applyAlignment="1"/>
    <xf numFmtId="0" fontId="31" fillId="12" borderId="1" xfId="0" applyFont="1" applyFill="1" applyBorder="1" applyAlignment="1" applyProtection="1">
      <alignment horizontal="center" vertical="top" wrapText="1"/>
      <protection hidden="1"/>
    </xf>
    <xf numFmtId="0" fontId="32" fillId="13" borderId="1" xfId="0" applyFont="1" applyFill="1" applyBorder="1" applyAlignment="1" applyProtection="1">
      <alignment horizontal="center" vertical="top" wrapText="1"/>
      <protection hidden="1"/>
    </xf>
    <xf numFmtId="0" fontId="32" fillId="14" borderId="1" xfId="0" applyFont="1" applyFill="1" applyBorder="1" applyAlignment="1" applyProtection="1">
      <alignment horizontal="center" vertical="center" wrapText="1"/>
      <protection hidden="1"/>
    </xf>
    <xf numFmtId="0" fontId="0" fillId="0" borderId="0" xfId="0" applyAlignment="1">
      <alignment vertical="center"/>
    </xf>
    <xf numFmtId="0" fontId="30" fillId="2" borderId="26" xfId="0" applyFont="1" applyFill="1" applyBorder="1" applyAlignment="1" applyProtection="1">
      <alignment horizontal="center" vertical="center" wrapText="1"/>
      <protection hidden="1"/>
    </xf>
    <xf numFmtId="0" fontId="35" fillId="16" borderId="37" xfId="0" applyFont="1" applyFill="1" applyBorder="1" applyAlignment="1">
      <alignment horizontal="center" vertical="top" wrapText="1"/>
    </xf>
    <xf numFmtId="0" fontId="35" fillId="16" borderId="44" xfId="0" applyFont="1" applyFill="1" applyBorder="1" applyAlignment="1">
      <alignment horizontal="center" vertical="top" wrapText="1"/>
    </xf>
    <xf numFmtId="0" fontId="35" fillId="17" borderId="44" xfId="0" applyFont="1" applyFill="1" applyBorder="1" applyAlignment="1">
      <alignment horizontal="center" vertical="top" wrapText="1"/>
    </xf>
    <xf numFmtId="0" fontId="35" fillId="19" borderId="44" xfId="0" applyFont="1" applyFill="1" applyBorder="1" applyAlignment="1">
      <alignment horizontal="center" vertical="top" wrapText="1"/>
    </xf>
    <xf numFmtId="0" fontId="35" fillId="21" borderId="37" xfId="0" applyFont="1" applyFill="1" applyBorder="1" applyAlignment="1">
      <alignment horizontal="center"/>
    </xf>
    <xf numFmtId="0" fontId="35" fillId="21" borderId="44" xfId="0" applyFont="1" applyFill="1" applyBorder="1" applyAlignment="1">
      <alignment horizontal="center"/>
    </xf>
    <xf numFmtId="0" fontId="37" fillId="15" borderId="44" xfId="0" applyFont="1" applyFill="1" applyBorder="1" applyAlignment="1">
      <alignment horizontal="center"/>
    </xf>
    <xf numFmtId="0" fontId="37" fillId="15" borderId="44" xfId="0" applyFont="1" applyFill="1" applyBorder="1" applyAlignment="1" applyProtection="1">
      <alignment horizontal="center"/>
      <protection hidden="1"/>
    </xf>
    <xf numFmtId="0" fontId="35" fillId="15" borderId="44" xfId="0" applyFont="1" applyFill="1" applyBorder="1" applyAlignment="1">
      <alignment horizontal="center"/>
    </xf>
    <xf numFmtId="0" fontId="37" fillId="22" borderId="44" xfId="0" applyFont="1" applyFill="1" applyBorder="1" applyAlignment="1" applyProtection="1">
      <alignment horizontal="center"/>
      <protection hidden="1"/>
    </xf>
    <xf numFmtId="0" fontId="0" fillId="0" borderId="0" xfId="0" applyAlignment="1">
      <alignment horizontal="center"/>
    </xf>
    <xf numFmtId="0" fontId="0" fillId="24" borderId="44" xfId="0" applyFont="1" applyFill="1" applyBorder="1" applyAlignment="1">
      <alignment horizontal="center" vertical="top" wrapText="1"/>
    </xf>
    <xf numFmtId="0" fontId="0" fillId="24" borderId="44" xfId="0" applyFont="1" applyFill="1" applyBorder="1" applyAlignment="1">
      <alignment horizontal="center"/>
    </xf>
    <xf numFmtId="0" fontId="0" fillId="24" borderId="45" xfId="0" applyFont="1" applyFill="1" applyBorder="1" applyAlignment="1">
      <alignment horizontal="center"/>
    </xf>
    <xf numFmtId="0" fontId="0" fillId="24" borderId="18" xfId="0" applyFont="1" applyFill="1" applyBorder="1" applyAlignment="1">
      <alignment horizontal="center"/>
    </xf>
    <xf numFmtId="0" fontId="0" fillId="0" borderId="18" xfId="0" applyFont="1" applyBorder="1" applyAlignment="1">
      <alignment horizontal="center" vertical="center"/>
    </xf>
    <xf numFmtId="0" fontId="31" fillId="24" borderId="44" xfId="0" applyFont="1" applyFill="1" applyBorder="1" applyAlignment="1">
      <alignment horizontal="center" vertical="center"/>
    </xf>
    <xf numFmtId="0" fontId="31" fillId="24" borderId="44" xfId="0" applyFont="1" applyFill="1" applyBorder="1" applyAlignment="1" applyProtection="1">
      <alignment horizontal="center" vertical="center"/>
      <protection hidden="1"/>
    </xf>
    <xf numFmtId="0" fontId="0" fillId="24" borderId="44" xfId="0" applyFont="1" applyFill="1" applyBorder="1" applyAlignment="1">
      <alignment horizontal="center" vertical="center"/>
    </xf>
    <xf numFmtId="10" fontId="31" fillId="24" borderId="44" xfId="0" applyNumberFormat="1" applyFont="1" applyFill="1" applyBorder="1" applyAlignment="1" applyProtection="1">
      <alignment horizontal="center" vertical="center"/>
      <protection hidden="1"/>
    </xf>
    <xf numFmtId="10" fontId="31" fillId="24" borderId="45" xfId="0" applyNumberFormat="1" applyFont="1" applyFill="1" applyBorder="1" applyAlignment="1" applyProtection="1">
      <alignment horizontal="center" vertical="center"/>
      <protection hidden="1"/>
    </xf>
    <xf numFmtId="0" fontId="31" fillId="24" borderId="18" xfId="0" applyFont="1" applyFill="1" applyBorder="1" applyAlignment="1">
      <alignment horizontal="center" vertical="center"/>
    </xf>
    <xf numFmtId="0" fontId="31" fillId="15" borderId="44" xfId="0" applyFont="1" applyFill="1" applyBorder="1" applyAlignment="1" applyProtection="1">
      <alignment horizontal="center" vertical="center"/>
      <protection hidden="1"/>
    </xf>
    <xf numFmtId="0" fontId="31" fillId="15" borderId="44" xfId="0" applyFont="1" applyFill="1" applyBorder="1" applyAlignment="1" applyProtection="1">
      <alignment horizontal="center"/>
      <protection hidden="1"/>
    </xf>
    <xf numFmtId="0" fontId="31" fillId="15" borderId="18" xfId="0" applyFont="1" applyFill="1" applyBorder="1" applyAlignment="1" applyProtection="1">
      <alignment horizontal="center"/>
      <protection hidden="1"/>
    </xf>
    <xf numFmtId="0" fontId="31" fillId="0" borderId="18" xfId="0" applyFont="1" applyFill="1" applyBorder="1" applyAlignment="1" applyProtection="1">
      <alignment horizontal="center"/>
      <protection hidden="1"/>
    </xf>
    <xf numFmtId="0" fontId="34" fillId="0" borderId="1" xfId="0" applyFont="1" applyBorder="1" applyAlignment="1" applyProtection="1">
      <alignment horizontal="center" vertical="center"/>
      <protection hidden="1"/>
    </xf>
    <xf numFmtId="0" fontId="45" fillId="0" borderId="0" xfId="0" applyFont="1" applyAlignment="1">
      <alignment horizontal="center"/>
    </xf>
    <xf numFmtId="0" fontId="0" fillId="26" borderId="0" xfId="0" applyFill="1"/>
    <xf numFmtId="0" fontId="1" fillId="26" borderId="0" xfId="0" applyFont="1" applyFill="1"/>
    <xf numFmtId="0" fontId="1" fillId="27" borderId="0" xfId="0" applyFont="1" applyFill="1"/>
    <xf numFmtId="0" fontId="3" fillId="2" borderId="5" xfId="0" applyFont="1" applyFill="1" applyBorder="1"/>
    <xf numFmtId="0" fontId="3" fillId="2" borderId="1" xfId="0" applyFont="1" applyFill="1" applyBorder="1"/>
    <xf numFmtId="0" fontId="3" fillId="2" borderId="1" xfId="0" applyFont="1" applyFill="1" applyBorder="1" applyAlignment="1"/>
    <xf numFmtId="0" fontId="3" fillId="2" borderId="7" xfId="0" applyFont="1" applyFill="1" applyBorder="1" applyAlignment="1"/>
    <xf numFmtId="0" fontId="3" fillId="2" borderId="8" xfId="0" applyFont="1" applyFill="1" applyBorder="1" applyAlignment="1"/>
    <xf numFmtId="0" fontId="3" fillId="2" borderId="8" xfId="0" applyFont="1" applyFill="1" applyBorder="1"/>
    <xf numFmtId="0" fontId="1" fillId="25" borderId="0" xfId="0" applyFont="1" applyFill="1"/>
    <xf numFmtId="0" fontId="4" fillId="0" borderId="9" xfId="0" applyFont="1" applyBorder="1" applyAlignment="1">
      <alignment horizontal="center"/>
    </xf>
    <xf numFmtId="0" fontId="34" fillId="28" borderId="0" xfId="0" applyFont="1" applyFill="1" applyBorder="1" applyAlignment="1" applyProtection="1">
      <alignment horizontal="center" vertical="center"/>
      <protection locked="0"/>
    </xf>
    <xf numFmtId="0" fontId="35" fillId="16" borderId="54" xfId="0" applyFont="1" applyFill="1" applyBorder="1" applyAlignment="1">
      <alignment horizontal="center" vertical="top" wrapText="1"/>
    </xf>
    <xf numFmtId="0" fontId="35" fillId="16" borderId="55" xfId="0" applyFont="1" applyFill="1" applyBorder="1"/>
    <xf numFmtId="0" fontId="35" fillId="16" borderId="55" xfId="0" applyFont="1" applyFill="1" applyBorder="1" applyAlignment="1">
      <alignment horizontal="center"/>
    </xf>
    <xf numFmtId="0" fontId="35" fillId="20" borderId="59" xfId="0" applyFont="1" applyFill="1" applyBorder="1" applyAlignment="1">
      <alignment horizontal="center"/>
    </xf>
    <xf numFmtId="0" fontId="35" fillId="16" borderId="60" xfId="0" applyFont="1" applyFill="1" applyBorder="1" applyAlignment="1">
      <alignment horizontal="center" vertical="top" wrapText="1"/>
    </xf>
    <xf numFmtId="0" fontId="35" fillId="16" borderId="61" xfId="0" applyFont="1" applyFill="1" applyBorder="1" applyAlignment="1">
      <alignment horizontal="center" vertical="top" wrapText="1"/>
    </xf>
    <xf numFmtId="0" fontId="35" fillId="21" borderId="60" xfId="0" applyFont="1" applyFill="1" applyBorder="1" applyAlignment="1">
      <alignment horizontal="center"/>
    </xf>
    <xf numFmtId="0" fontId="35" fillId="21" borderId="61" xfId="0" applyFont="1" applyFill="1" applyBorder="1" applyAlignment="1">
      <alignment horizontal="center"/>
    </xf>
    <xf numFmtId="0" fontId="37" fillId="15" borderId="61" xfId="0" applyFont="1" applyFill="1" applyBorder="1" applyAlignment="1">
      <alignment horizontal="center" vertical="center"/>
    </xf>
    <xf numFmtId="0" fontId="37" fillId="23" borderId="66" xfId="0" applyFont="1" applyFill="1" applyBorder="1" applyAlignment="1">
      <alignment horizontal="center"/>
    </xf>
    <xf numFmtId="0" fontId="37" fillId="23" borderId="66" xfId="0" applyFont="1" applyFill="1" applyBorder="1" applyAlignment="1" applyProtection="1">
      <alignment horizontal="center"/>
      <protection hidden="1"/>
    </xf>
    <xf numFmtId="0" fontId="37" fillId="23" borderId="11" xfId="0" applyFont="1" applyFill="1" applyBorder="1" applyAlignment="1">
      <alignment horizontal="center"/>
    </xf>
    <xf numFmtId="0" fontId="0" fillId="18" borderId="0" xfId="0" applyFill="1"/>
    <xf numFmtId="0" fontId="47" fillId="24" borderId="18" xfId="0" applyFont="1" applyFill="1" applyBorder="1" applyAlignment="1" applyProtection="1">
      <alignment horizontal="center" vertical="center" wrapText="1"/>
      <protection hidden="1"/>
    </xf>
    <xf numFmtId="0" fontId="39" fillId="18" borderId="46" xfId="0" applyFont="1" applyFill="1" applyBorder="1" applyAlignment="1">
      <alignment horizontal="center" vertical="center"/>
    </xf>
    <xf numFmtId="0" fontId="41" fillId="24" borderId="67" xfId="0" applyFont="1" applyFill="1" applyBorder="1" applyAlignment="1" applyProtection="1">
      <alignment horizontal="center" vertical="center"/>
      <protection hidden="1"/>
    </xf>
    <xf numFmtId="0" fontId="0" fillId="24" borderId="39" xfId="0" applyFont="1" applyFill="1" applyBorder="1" applyAlignment="1">
      <alignment horizontal="center" vertical="top" wrapText="1"/>
    </xf>
    <xf numFmtId="0" fontId="31" fillId="15" borderId="45" xfId="0" applyFont="1" applyFill="1" applyBorder="1" applyAlignment="1" applyProtection="1">
      <alignment horizontal="center"/>
      <protection hidden="1"/>
    </xf>
    <xf numFmtId="0" fontId="31" fillId="15" borderId="19" xfId="0" applyFont="1" applyFill="1" applyBorder="1" applyAlignment="1" applyProtection="1">
      <alignment horizontal="center"/>
      <protection hidden="1"/>
    </xf>
    <xf numFmtId="0" fontId="0" fillId="4" borderId="0" xfId="0" applyFill="1" applyBorder="1" applyAlignment="1"/>
    <xf numFmtId="0" fontId="22" fillId="0" borderId="0" xfId="0" applyFont="1"/>
    <xf numFmtId="0" fontId="1" fillId="0" borderId="0" xfId="0" applyFont="1" applyAlignment="1"/>
    <xf numFmtId="0" fontId="0" fillId="0" borderId="0" xfId="0" applyAlignment="1" applyProtection="1">
      <protection locked="0" hidden="1"/>
    </xf>
    <xf numFmtId="0" fontId="15" fillId="0" borderId="0" xfId="0" applyFont="1" applyAlignment="1" applyProtection="1">
      <protection locked="0" hidden="1"/>
    </xf>
    <xf numFmtId="0" fontId="0" fillId="0" borderId="24" xfId="0" applyBorder="1" applyAlignment="1" applyProtection="1">
      <protection locked="0" hidden="1"/>
    </xf>
    <xf numFmtId="0" fontId="0" fillId="0" borderId="0" xfId="0" applyProtection="1">
      <protection locked="0" hidden="1"/>
    </xf>
    <xf numFmtId="0" fontId="10" fillId="4" borderId="26" xfId="0" applyFont="1" applyFill="1" applyBorder="1" applyAlignment="1" applyProtection="1">
      <alignment vertical="center"/>
      <protection locked="0" hidden="1"/>
    </xf>
    <xf numFmtId="0" fontId="51" fillId="4" borderId="26" xfId="0" applyFont="1" applyFill="1" applyBorder="1" applyAlignment="1" applyProtection="1">
      <alignment vertical="center"/>
      <protection locked="0" hidden="1"/>
    </xf>
    <xf numFmtId="0" fontId="17" fillId="6" borderId="18" xfId="0" applyFont="1" applyFill="1" applyBorder="1" applyAlignment="1" applyProtection="1">
      <alignment horizontal="center" vertical="center" wrapText="1"/>
      <protection locked="0" hidden="1"/>
    </xf>
    <xf numFmtId="165" fontId="51" fillId="4" borderId="1" xfId="0" applyNumberFormat="1" applyFont="1" applyFill="1" applyBorder="1" applyProtection="1">
      <protection locked="0" hidden="1"/>
    </xf>
    <xf numFmtId="0" fontId="0" fillId="0" borderId="1" xfId="0" applyBorder="1" applyProtection="1">
      <protection locked="0" hidden="1"/>
    </xf>
    <xf numFmtId="0" fontId="11" fillId="0" borderId="18" xfId="0" applyFont="1" applyBorder="1" applyAlignment="1" applyProtection="1">
      <alignment wrapText="1"/>
      <protection locked="0" hidden="1"/>
    </xf>
    <xf numFmtId="0" fontId="6" fillId="2" borderId="1" xfId="0" applyFont="1" applyFill="1" applyBorder="1" applyAlignment="1" applyProtection="1">
      <alignment horizontal="center"/>
      <protection locked="0" hidden="1"/>
    </xf>
    <xf numFmtId="0" fontId="52" fillId="2" borderId="1" xfId="0" applyFont="1" applyFill="1" applyBorder="1" applyAlignment="1" applyProtection="1">
      <protection locked="0" hidden="1"/>
    </xf>
    <xf numFmtId="0" fontId="15" fillId="2" borderId="1" xfId="0" applyFont="1" applyFill="1" applyBorder="1" applyAlignment="1" applyProtection="1">
      <protection locked="0" hidden="1"/>
    </xf>
    <xf numFmtId="0" fontId="0" fillId="0" borderId="1" xfId="0" applyBorder="1" applyAlignment="1" applyProtection="1">
      <alignment horizontal="center"/>
      <protection locked="0" hidden="1"/>
    </xf>
    <xf numFmtId="0" fontId="42" fillId="16" borderId="49" xfId="0" applyFont="1" applyFill="1" applyBorder="1" applyProtection="1">
      <protection hidden="1"/>
    </xf>
    <xf numFmtId="0" fontId="42" fillId="16" borderId="45" xfId="0" applyFont="1" applyFill="1" applyBorder="1" applyAlignment="1" applyProtection="1">
      <alignment horizontal="center"/>
      <protection hidden="1"/>
    </xf>
    <xf numFmtId="0" fontId="42" fillId="16" borderId="37" xfId="0" applyFont="1" applyFill="1" applyBorder="1" applyAlignment="1" applyProtection="1">
      <alignment horizontal="center" vertical="top" wrapText="1"/>
      <protection hidden="1"/>
    </xf>
    <xf numFmtId="0" fontId="42" fillId="16" borderId="44" xfId="0" applyFont="1" applyFill="1" applyBorder="1" applyAlignment="1" applyProtection="1">
      <alignment horizontal="center" vertical="top" wrapText="1"/>
      <protection hidden="1"/>
    </xf>
    <xf numFmtId="0" fontId="42" fillId="17" borderId="44" xfId="0" applyFont="1" applyFill="1" applyBorder="1" applyAlignment="1" applyProtection="1">
      <alignment horizontal="center" vertical="top" wrapText="1"/>
      <protection hidden="1"/>
    </xf>
    <xf numFmtId="0" fontId="42" fillId="17" borderId="45" xfId="0" applyFont="1" applyFill="1" applyBorder="1" applyAlignment="1" applyProtection="1">
      <alignment horizontal="center" vertical="top" wrapText="1"/>
      <protection hidden="1"/>
    </xf>
    <xf numFmtId="0" fontId="42" fillId="17" borderId="18" xfId="0" applyFont="1" applyFill="1" applyBorder="1" applyAlignment="1" applyProtection="1">
      <alignment horizontal="center" vertical="top" wrapText="1"/>
      <protection hidden="1"/>
    </xf>
    <xf numFmtId="0" fontId="42" fillId="29" borderId="18" xfId="0" applyFont="1" applyFill="1" applyBorder="1" applyAlignment="1" applyProtection="1">
      <alignment horizontal="center" vertical="top" wrapText="1"/>
      <protection hidden="1"/>
    </xf>
    <xf numFmtId="0" fontId="42" fillId="16" borderId="42" xfId="0" applyFont="1" applyFill="1" applyBorder="1" applyAlignment="1" applyProtection="1">
      <alignment horizontal="center" vertical="top" wrapText="1"/>
      <protection hidden="1"/>
    </xf>
    <xf numFmtId="0" fontId="42" fillId="16" borderId="18" xfId="0" applyFont="1" applyFill="1" applyBorder="1" applyAlignment="1" applyProtection="1">
      <alignment horizontal="center" vertical="top" wrapText="1"/>
      <protection hidden="1"/>
    </xf>
    <xf numFmtId="0" fontId="42" fillId="31" borderId="37" xfId="0" applyFont="1" applyFill="1" applyBorder="1" applyAlignment="1" applyProtection="1">
      <alignment horizontal="center"/>
      <protection hidden="1"/>
    </xf>
    <xf numFmtId="0" fontId="42" fillId="31" borderId="44" xfId="0" applyFont="1" applyFill="1" applyBorder="1" applyAlignment="1" applyProtection="1">
      <alignment horizontal="center"/>
      <protection hidden="1"/>
    </xf>
    <xf numFmtId="0" fontId="42" fillId="31" borderId="50" xfId="0" applyFont="1" applyFill="1" applyBorder="1" applyAlignment="1" applyProtection="1">
      <alignment horizontal="center"/>
      <protection hidden="1"/>
    </xf>
    <xf numFmtId="0" fontId="42" fillId="31" borderId="42" xfId="0" applyFont="1" applyFill="1" applyBorder="1" applyAlignment="1" applyProtection="1">
      <alignment horizontal="center"/>
      <protection hidden="1"/>
    </xf>
    <xf numFmtId="0" fontId="42" fillId="31" borderId="18" xfId="0" applyFont="1" applyFill="1" applyBorder="1" applyAlignment="1" applyProtection="1">
      <alignment horizontal="center"/>
      <protection hidden="1"/>
    </xf>
    <xf numFmtId="0" fontId="31" fillId="15" borderId="42" xfId="0" applyFont="1" applyFill="1" applyBorder="1" applyAlignment="1" applyProtection="1">
      <alignment horizontal="center" vertical="center"/>
      <protection hidden="1"/>
    </xf>
    <xf numFmtId="0" fontId="31" fillId="15" borderId="50" xfId="0" applyFont="1" applyFill="1" applyBorder="1" applyAlignment="1" applyProtection="1">
      <alignment horizontal="center"/>
      <protection hidden="1"/>
    </xf>
    <xf numFmtId="0" fontId="31" fillId="15" borderId="47" xfId="0" applyFont="1" applyFill="1" applyBorder="1" applyAlignment="1" applyProtection="1">
      <alignment horizontal="center" vertical="center"/>
      <protection hidden="1"/>
    </xf>
    <xf numFmtId="0" fontId="34" fillId="0" borderId="1" xfId="0" applyFont="1" applyBorder="1" applyAlignment="1" applyProtection="1">
      <alignment horizontal="center"/>
      <protection hidden="1"/>
    </xf>
    <xf numFmtId="0" fontId="34" fillId="0" borderId="1" xfId="0" applyFont="1" applyBorder="1" applyProtection="1">
      <protection hidden="1"/>
    </xf>
    <xf numFmtId="0" fontId="0" fillId="0" borderId="0" xfId="0" applyProtection="1">
      <protection hidden="1"/>
    </xf>
    <xf numFmtId="0" fontId="15" fillId="0" borderId="0" xfId="0" applyFont="1" applyProtection="1">
      <protection hidden="1"/>
    </xf>
    <xf numFmtId="0" fontId="1" fillId="0" borderId="0" xfId="0" applyFont="1" applyProtection="1">
      <protection hidden="1"/>
    </xf>
    <xf numFmtId="0" fontId="4" fillId="0" borderId="0" xfId="0" applyFont="1" applyAlignment="1" applyProtection="1">
      <alignment horizontal="right" vertical="center"/>
      <protection hidden="1"/>
    </xf>
    <xf numFmtId="14" fontId="22" fillId="0" borderId="0" xfId="0" applyNumberFormat="1" applyFont="1" applyAlignment="1" applyProtection="1">
      <alignment vertical="center"/>
      <protection hidden="1"/>
    </xf>
    <xf numFmtId="0" fontId="3" fillId="10" borderId="0" xfId="0" applyFont="1" applyFill="1" applyAlignment="1" applyProtection="1">
      <alignment horizontal="left"/>
      <protection locked="0" hidden="1"/>
    </xf>
    <xf numFmtId="0" fontId="0" fillId="10" borderId="0" xfId="0" applyFont="1" applyFill="1" applyAlignment="1" applyProtection="1">
      <alignment horizontal="center"/>
      <protection locked="0" hidden="1"/>
    </xf>
    <xf numFmtId="0" fontId="21" fillId="0" borderId="1" xfId="0" applyFont="1" applyBorder="1" applyAlignment="1" applyProtection="1">
      <alignment vertical="center"/>
      <protection hidden="1"/>
    </xf>
    <xf numFmtId="0" fontId="21" fillId="0" borderId="1" xfId="0" applyFont="1" applyBorder="1" applyAlignment="1" applyProtection="1">
      <alignment vertical="center" wrapText="1"/>
      <protection hidden="1"/>
    </xf>
    <xf numFmtId="0" fontId="1" fillId="10" borderId="1" xfId="0" applyFont="1" applyFill="1" applyBorder="1" applyProtection="1">
      <protection locked="0" hidden="1"/>
    </xf>
    <xf numFmtId="0" fontId="56" fillId="10" borderId="1" xfId="0" applyFont="1" applyFill="1" applyBorder="1" applyProtection="1">
      <protection locked="0" hidden="1"/>
    </xf>
    <xf numFmtId="0" fontId="12" fillId="10" borderId="1" xfId="0" applyFont="1" applyFill="1" applyBorder="1" applyAlignment="1" applyProtection="1">
      <alignment horizontal="center" vertical="center"/>
      <protection hidden="1"/>
    </xf>
    <xf numFmtId="0" fontId="25" fillId="8" borderId="13" xfId="0" applyFont="1" applyFill="1" applyBorder="1" applyAlignment="1" applyProtection="1">
      <alignment vertical="center"/>
    </xf>
    <xf numFmtId="0" fontId="6" fillId="9" borderId="18" xfId="0" applyFont="1" applyFill="1" applyBorder="1" applyAlignment="1" applyProtection="1">
      <alignment horizontal="center" vertical="center" wrapText="1"/>
    </xf>
    <xf numFmtId="0" fontId="26" fillId="9" borderId="18" xfId="0" applyFont="1" applyFill="1" applyBorder="1" applyAlignment="1" applyProtection="1">
      <alignment horizontal="center" vertical="center" wrapText="1"/>
    </xf>
    <xf numFmtId="0" fontId="11" fillId="0" borderId="25" xfId="0" applyNumberFormat="1" applyFont="1" applyBorder="1" applyAlignment="1" applyProtection="1">
      <alignment wrapText="1"/>
    </xf>
    <xf numFmtId="0" fontId="11" fillId="0" borderId="18" xfId="0" applyFont="1" applyBorder="1" applyAlignment="1" applyProtection="1">
      <alignment wrapText="1"/>
    </xf>
    <xf numFmtId="0" fontId="0" fillId="0" borderId="0" xfId="0" applyProtection="1"/>
    <xf numFmtId="0" fontId="15" fillId="0" borderId="1" xfId="0" applyFont="1" applyBorder="1" applyAlignment="1" applyProtection="1">
      <alignment horizontal="center" vertical="center"/>
    </xf>
    <xf numFmtId="0" fontId="15" fillId="0" borderId="1" xfId="0" applyFont="1" applyBorder="1" applyAlignment="1" applyProtection="1">
      <alignment horizontal="center"/>
    </xf>
    <xf numFmtId="0" fontId="16" fillId="6" borderId="38" xfId="0" applyFont="1" applyFill="1" applyBorder="1" applyAlignment="1" applyProtection="1">
      <alignment horizontal="center" vertical="center" wrapText="1"/>
    </xf>
    <xf numFmtId="0" fontId="17" fillId="6" borderId="39" xfId="0" applyFont="1" applyFill="1" applyBorder="1" applyAlignment="1" applyProtection="1">
      <alignment horizontal="center" vertical="center" wrapText="1"/>
    </xf>
    <xf numFmtId="0" fontId="15" fillId="0" borderId="1" xfId="0" applyFont="1" applyBorder="1" applyAlignment="1" applyProtection="1">
      <alignment horizontal="center"/>
      <protection locked="0" hidden="1"/>
    </xf>
    <xf numFmtId="0" fontId="15" fillId="0" borderId="40" xfId="0" applyFont="1" applyBorder="1" applyAlignment="1" applyProtection="1">
      <protection locked="0" hidden="1"/>
    </xf>
    <xf numFmtId="0" fontId="15" fillId="0" borderId="41" xfId="0" applyFont="1" applyBorder="1" applyAlignment="1" applyProtection="1">
      <protection locked="0" hidden="1"/>
    </xf>
    <xf numFmtId="0" fontId="12" fillId="0" borderId="1" xfId="0" applyFont="1" applyBorder="1" applyAlignment="1" applyProtection="1">
      <alignment horizontal="center"/>
      <protection locked="0" hidden="1"/>
    </xf>
    <xf numFmtId="0" fontId="1" fillId="0" borderId="1" xfId="0" applyFont="1" applyBorder="1" applyAlignment="1" applyProtection="1">
      <alignment horizontal="center" vertical="center"/>
      <protection locked="0" hidden="1"/>
    </xf>
    <xf numFmtId="0" fontId="1" fillId="0" borderId="0" xfId="0" applyFont="1" applyBorder="1"/>
    <xf numFmtId="0" fontId="1" fillId="0" borderId="0" xfId="0" applyFont="1" applyBorder="1" applyAlignment="1">
      <alignment vertical="center"/>
    </xf>
    <xf numFmtId="0" fontId="12" fillId="0" borderId="32" xfId="0" applyFont="1" applyBorder="1" applyAlignment="1" applyProtection="1">
      <protection hidden="1"/>
    </xf>
    <xf numFmtId="0" fontId="4" fillId="0" borderId="9" xfId="0" applyFont="1" applyBorder="1"/>
    <xf numFmtId="0" fontId="12" fillId="0" borderId="32" xfId="0" applyFont="1" applyBorder="1" applyAlignment="1" applyProtection="1">
      <alignment vertical="center"/>
      <protection hidden="1"/>
    </xf>
    <xf numFmtId="0" fontId="4" fillId="0" borderId="1" xfId="0" applyFont="1" applyBorder="1" applyAlignment="1"/>
    <xf numFmtId="0" fontId="4" fillId="0" borderId="1" xfId="0" applyFont="1" applyBorder="1" applyAlignment="1" applyProtection="1">
      <alignment vertical="center"/>
      <protection hidden="1"/>
    </xf>
    <xf numFmtId="0" fontId="4" fillId="0" borderId="72" xfId="0" applyFont="1" applyBorder="1"/>
    <xf numFmtId="0" fontId="12" fillId="0" borderId="73" xfId="0" applyFont="1" applyBorder="1" applyAlignment="1" applyProtection="1">
      <protection hidden="1"/>
    </xf>
    <xf numFmtId="0" fontId="5" fillId="4" borderId="0" xfId="0" applyFont="1" applyFill="1" applyBorder="1" applyAlignment="1"/>
    <xf numFmtId="0" fontId="1" fillId="0" borderId="85" xfId="0" applyFont="1" applyBorder="1"/>
    <xf numFmtId="0" fontId="1" fillId="0" borderId="84" xfId="0" applyFont="1" applyBorder="1"/>
    <xf numFmtId="0" fontId="3" fillId="0" borderId="0" xfId="0" applyFont="1" applyBorder="1"/>
    <xf numFmtId="0" fontId="4" fillId="0" borderId="85" xfId="0" applyFont="1" applyBorder="1"/>
    <xf numFmtId="0" fontId="4" fillId="0" borderId="84" xfId="0" applyFont="1" applyBorder="1"/>
    <xf numFmtId="0" fontId="4" fillId="0" borderId="0" xfId="0" applyFont="1" applyBorder="1"/>
    <xf numFmtId="0" fontId="4" fillId="0" borderId="80" xfId="0" applyFont="1" applyBorder="1"/>
    <xf numFmtId="0" fontId="12" fillId="0" borderId="24" xfId="0" applyFont="1" applyBorder="1" applyAlignment="1" applyProtection="1">
      <alignment vertical="center"/>
      <protection hidden="1"/>
    </xf>
    <xf numFmtId="0" fontId="12" fillId="0" borderId="24" xfId="0" applyFont="1" applyBorder="1" applyAlignment="1" applyProtection="1">
      <protection hidden="1"/>
    </xf>
    <xf numFmtId="0" fontId="12" fillId="0" borderId="90" xfId="0" applyFont="1" applyBorder="1" applyAlignment="1" applyProtection="1">
      <protection hidden="1"/>
    </xf>
    <xf numFmtId="0" fontId="12" fillId="0" borderId="89" xfId="0" applyFont="1" applyBorder="1" applyAlignment="1" applyProtection="1">
      <protection hidden="1"/>
    </xf>
    <xf numFmtId="14" fontId="12" fillId="0" borderId="89" xfId="0" applyNumberFormat="1" applyFont="1" applyBorder="1" applyAlignment="1" applyProtection="1">
      <protection hidden="1"/>
    </xf>
    <xf numFmtId="0" fontId="12" fillId="0" borderId="89" xfId="0" applyFont="1" applyBorder="1" applyAlignment="1" applyProtection="1">
      <alignment horizontal="center" vertical="center"/>
      <protection hidden="1"/>
    </xf>
    <xf numFmtId="0" fontId="1" fillId="0" borderId="80" xfId="0" applyFont="1" applyBorder="1"/>
    <xf numFmtId="0" fontId="1" fillId="0" borderId="84" xfId="0" applyFont="1" applyBorder="1" applyAlignment="1">
      <alignment vertical="center"/>
    </xf>
    <xf numFmtId="0" fontId="1" fillId="32" borderId="0" xfId="0" applyFont="1" applyFill="1"/>
    <xf numFmtId="0" fontId="1" fillId="0" borderId="92" xfId="0" applyFont="1" applyBorder="1"/>
    <xf numFmtId="0" fontId="3" fillId="0" borderId="92" xfId="0" applyFont="1" applyBorder="1"/>
    <xf numFmtId="0" fontId="12" fillId="0" borderId="93" xfId="0" applyFont="1" applyBorder="1" applyAlignment="1" applyProtection="1">
      <protection hidden="1"/>
    </xf>
    <xf numFmtId="0" fontId="1" fillId="0" borderId="96" xfId="0" applyFont="1" applyBorder="1"/>
    <xf numFmtId="0" fontId="1" fillId="0" borderId="79" xfId="0" applyFont="1" applyBorder="1"/>
    <xf numFmtId="0" fontId="65" fillId="0" borderId="0" xfId="0" applyFont="1" applyFill="1" applyAlignment="1">
      <alignment vertical="center"/>
    </xf>
    <xf numFmtId="0" fontId="63" fillId="0" borderId="1" xfId="0" applyFont="1" applyBorder="1" applyAlignment="1"/>
    <xf numFmtId="0" fontId="67" fillId="0" borderId="0" xfId="0" applyFont="1"/>
    <xf numFmtId="0" fontId="0" fillId="0" borderId="0" xfId="0" applyAlignment="1">
      <alignment horizontal="center"/>
    </xf>
    <xf numFmtId="0" fontId="0" fillId="0" borderId="0" xfId="0" applyAlignment="1"/>
    <xf numFmtId="0" fontId="0" fillId="0" borderId="1" xfId="0" applyBorder="1"/>
    <xf numFmtId="0" fontId="0" fillId="0" borderId="0" xfId="0" applyBorder="1" applyAlignment="1">
      <alignment horizontal="center" vertical="center"/>
    </xf>
    <xf numFmtId="0" fontId="17" fillId="0" borderId="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0" fillId="26" borderId="0" xfId="0" applyFill="1" applyAlignment="1"/>
    <xf numFmtId="0" fontId="0" fillId="26" borderId="0" xfId="0" applyFill="1" applyAlignment="1">
      <alignment horizontal="center"/>
    </xf>
    <xf numFmtId="0" fontId="0" fillId="0" borderId="12" xfId="0" applyBorder="1"/>
    <xf numFmtId="0" fontId="0" fillId="0" borderId="12" xfId="0" applyBorder="1" applyAlignment="1">
      <alignment horizontal="center" vertical="center"/>
    </xf>
    <xf numFmtId="0" fontId="0" fillId="0" borderId="68" xfId="0" applyBorder="1" applyAlignment="1"/>
    <xf numFmtId="0" fontId="0" fillId="0" borderId="35" xfId="0" applyBorder="1"/>
    <xf numFmtId="0" fontId="10" fillId="0" borderId="8" xfId="0" applyFont="1" applyBorder="1" applyAlignment="1">
      <alignment horizontal="center" textRotation="90"/>
    </xf>
    <xf numFmtId="0" fontId="0" fillId="0" borderId="0" xfId="0" applyAlignment="1">
      <alignment horizontal="center" vertical="center"/>
    </xf>
    <xf numFmtId="0" fontId="0" fillId="0" borderId="0" xfId="0" applyFill="1"/>
    <xf numFmtId="0" fontId="0" fillId="0" borderId="27" xfId="0" applyBorder="1"/>
    <xf numFmtId="0" fontId="0" fillId="0" borderId="27" xfId="0" applyBorder="1" applyAlignment="1">
      <alignment horizontal="center" vertical="center"/>
    </xf>
    <xf numFmtId="0" fontId="0" fillId="0" borderId="26" xfId="0" applyBorder="1"/>
    <xf numFmtId="0" fontId="0" fillId="0" borderId="13" xfId="0" applyBorder="1"/>
    <xf numFmtId="0" fontId="0" fillId="0" borderId="14" xfId="0" applyBorder="1" applyAlignment="1">
      <alignment horizontal="center" vertical="center"/>
    </xf>
    <xf numFmtId="0" fontId="0" fillId="0" borderId="14" xfId="0" applyBorder="1"/>
    <xf numFmtId="0" fontId="0" fillId="0" borderId="15" xfId="0" applyBorder="1"/>
    <xf numFmtId="0" fontId="0" fillId="0" borderId="0" xfId="0" applyFont="1" applyAlignment="1"/>
    <xf numFmtId="0" fontId="74" fillId="0" borderId="0" xfId="0" applyFont="1" applyAlignment="1">
      <alignment wrapText="1"/>
    </xf>
    <xf numFmtId="0" fontId="73" fillId="0" borderId="44" xfId="0" applyFont="1" applyBorder="1" applyAlignment="1">
      <alignment horizontal="center"/>
    </xf>
    <xf numFmtId="0" fontId="74" fillId="0" borderId="0" xfId="0" applyFont="1" applyAlignment="1">
      <alignment horizontal="center" wrapText="1"/>
    </xf>
    <xf numFmtId="0" fontId="72" fillId="0" borderId="43" xfId="0" applyFont="1" applyBorder="1" applyAlignment="1">
      <alignment vertical="center"/>
    </xf>
    <xf numFmtId="0" fontId="75" fillId="0" borderId="44" xfId="0" applyFont="1" applyFill="1" applyBorder="1" applyAlignment="1">
      <alignment horizontal="center"/>
    </xf>
    <xf numFmtId="0" fontId="74" fillId="0" borderId="0" xfId="0" applyFont="1" applyFill="1"/>
    <xf numFmtId="0" fontId="0" fillId="0" borderId="0" xfId="0" applyFont="1" applyFill="1" applyAlignment="1"/>
    <xf numFmtId="0" fontId="80" fillId="0" borderId="44" xfId="0" applyFont="1" applyBorder="1" applyAlignment="1">
      <alignment horizontal="left" wrapText="1"/>
    </xf>
    <xf numFmtId="0" fontId="35" fillId="0" borderId="44" xfId="0" applyFont="1" applyBorder="1" applyAlignment="1">
      <alignment horizontal="left" wrapText="1"/>
    </xf>
    <xf numFmtId="0" fontId="40" fillId="4" borderId="44" xfId="0" applyFont="1" applyFill="1" applyBorder="1" applyAlignment="1">
      <alignment horizontal="center" vertical="center"/>
    </xf>
    <xf numFmtId="0" fontId="33" fillId="0" borderId="43" xfId="0" applyFont="1" applyBorder="1" applyAlignment="1">
      <alignment vertical="center" wrapText="1"/>
    </xf>
    <xf numFmtId="0" fontId="82" fillId="0" borderId="0" xfId="0" applyFont="1" applyFill="1"/>
    <xf numFmtId="0" fontId="83" fillId="0" borderId="43" xfId="0" applyFont="1" applyBorder="1" applyAlignment="1">
      <alignment horizontal="center" vertical="center"/>
    </xf>
    <xf numFmtId="0" fontId="75" fillId="0" borderId="44" xfId="0" applyFont="1" applyFill="1" applyBorder="1" applyAlignment="1" applyProtection="1">
      <alignment horizontal="right"/>
      <protection locked="0"/>
    </xf>
    <xf numFmtId="0" fontId="76" fillId="0" borderId="44" xfId="0" applyFont="1" applyFill="1" applyBorder="1" applyAlignment="1" applyProtection="1">
      <alignment horizontal="left"/>
      <protection locked="0"/>
    </xf>
    <xf numFmtId="0" fontId="0" fillId="0" borderId="0" xfId="0" applyFont="1" applyBorder="1" applyAlignment="1"/>
    <xf numFmtId="0" fontId="74" fillId="0" borderId="0" xfId="0" applyFont="1" applyFill="1" applyBorder="1"/>
    <xf numFmtId="0" fontId="0" fillId="0" borderId="0" xfId="0" applyFont="1" applyFill="1" applyBorder="1" applyAlignment="1"/>
    <xf numFmtId="0" fontId="74" fillId="0" borderId="24" xfId="0" applyFont="1" applyFill="1" applyBorder="1"/>
    <xf numFmtId="0" fontId="0" fillId="0" borderId="24" xfId="0" applyFont="1" applyFill="1" applyBorder="1" applyAlignment="1"/>
    <xf numFmtId="0" fontId="0" fillId="32" borderId="0" xfId="0" applyFont="1" applyFill="1" applyAlignment="1"/>
    <xf numFmtId="0" fontId="74" fillId="32" borderId="0" xfId="0" applyFont="1" applyFill="1"/>
    <xf numFmtId="0" fontId="74" fillId="32" borderId="0" xfId="0" applyFont="1" applyFill="1" applyAlignment="1">
      <alignment wrapText="1"/>
    </xf>
    <xf numFmtId="0" fontId="79" fillId="0" borderId="101" xfId="0" applyFont="1" applyBorder="1" applyAlignment="1">
      <alignment vertical="center" wrapText="1"/>
    </xf>
    <xf numFmtId="0" fontId="72" fillId="0" borderId="104" xfId="0" applyFont="1" applyBorder="1" applyAlignment="1">
      <alignment vertical="center"/>
    </xf>
    <xf numFmtId="0" fontId="80" fillId="0" borderId="105" xfId="0" applyFont="1" applyBorder="1" applyAlignment="1">
      <alignment horizontal="left" wrapText="1"/>
    </xf>
    <xf numFmtId="0" fontId="73" fillId="0" borderId="60" xfId="0" applyFont="1" applyBorder="1" applyAlignment="1">
      <alignment horizontal="center" wrapText="1"/>
    </xf>
    <xf numFmtId="0" fontId="73" fillId="0" borderId="105" xfId="0" applyFont="1" applyBorder="1" applyAlignment="1">
      <alignment horizontal="center"/>
    </xf>
    <xf numFmtId="0" fontId="73" fillId="0" borderId="105" xfId="0" applyFont="1" applyFill="1" applyBorder="1" applyAlignment="1" applyProtection="1">
      <alignment horizontal="center"/>
      <protection locked="0"/>
    </xf>
    <xf numFmtId="0" fontId="0" fillId="0" borderId="106" xfId="0" applyFont="1" applyBorder="1" applyAlignment="1"/>
    <xf numFmtId="0" fontId="0" fillId="0" borderId="107" xfId="0" applyFont="1" applyBorder="1" applyAlignment="1"/>
    <xf numFmtId="0" fontId="74" fillId="0" borderId="108" xfId="0" applyFont="1" applyFill="1" applyBorder="1"/>
    <xf numFmtId="0" fontId="74" fillId="0" borderId="109" xfId="0" applyFont="1" applyFill="1" applyBorder="1"/>
    <xf numFmtId="0" fontId="0" fillId="0" borderId="81" xfId="0" applyBorder="1"/>
    <xf numFmtId="0" fontId="0" fillId="0" borderId="83" xfId="0" applyBorder="1"/>
    <xf numFmtId="0" fontId="68" fillId="0" borderId="84" xfId="0" applyFont="1" applyFill="1" applyBorder="1" applyAlignment="1">
      <alignment horizontal="center" vertical="center" wrapText="1"/>
    </xf>
    <xf numFmtId="0" fontId="0" fillId="0" borderId="0" xfId="0" applyBorder="1" applyAlignment="1">
      <alignment vertical="center"/>
    </xf>
    <xf numFmtId="0" fontId="17" fillId="0" borderId="84" xfId="0" applyFont="1" applyFill="1" applyBorder="1" applyAlignment="1">
      <alignment horizontal="center" vertical="center" wrapText="1"/>
    </xf>
    <xf numFmtId="0" fontId="0" fillId="0" borderId="0" xfId="0" applyBorder="1" applyAlignment="1">
      <alignment horizontal="center"/>
    </xf>
    <xf numFmtId="0" fontId="0" fillId="0" borderId="85" xfId="0" applyBorder="1" applyAlignment="1">
      <alignment horizontal="center"/>
    </xf>
    <xf numFmtId="0" fontId="10" fillId="0" borderId="113" xfId="0" applyFont="1" applyBorder="1" applyAlignment="1">
      <alignment horizontal="center" textRotation="90"/>
    </xf>
    <xf numFmtId="0" fontId="0" fillId="0" borderId="87" xfId="0" applyBorder="1"/>
    <xf numFmtId="0" fontId="0" fillId="0" borderId="114" xfId="0" applyBorder="1"/>
    <xf numFmtId="0" fontId="0" fillId="0" borderId="115" xfId="0" applyBorder="1"/>
    <xf numFmtId="0" fontId="0" fillId="0" borderId="84" xfId="0" applyBorder="1"/>
    <xf numFmtId="0" fontId="0" fillId="0" borderId="85" xfId="0" applyBorder="1"/>
    <xf numFmtId="0" fontId="0" fillId="0" borderId="88" xfId="0" applyBorder="1"/>
    <xf numFmtId="0" fontId="0" fillId="0" borderId="79" xfId="0" applyBorder="1"/>
    <xf numFmtId="0" fontId="0" fillId="0" borderId="80" xfId="0" applyBorder="1"/>
    <xf numFmtId="0" fontId="63" fillId="0" borderId="87" xfId="0" applyFont="1" applyBorder="1" applyAlignment="1">
      <alignment horizontal="center" vertical="center"/>
    </xf>
    <xf numFmtId="0" fontId="0" fillId="0" borderId="82" xfId="0" applyBorder="1"/>
    <xf numFmtId="0" fontId="0" fillId="0" borderId="72" xfId="0" applyBorder="1"/>
    <xf numFmtId="0" fontId="0" fillId="0" borderId="116" xfId="0" applyBorder="1"/>
    <xf numFmtId="0" fontId="0" fillId="0" borderId="117" xfId="0" applyBorder="1"/>
    <xf numFmtId="0" fontId="0" fillId="0" borderId="86" xfId="0" applyBorder="1"/>
    <xf numFmtId="0" fontId="0" fillId="0" borderId="118" xfId="0" applyBorder="1"/>
    <xf numFmtId="0" fontId="57" fillId="0" borderId="0" xfId="0" applyFont="1" applyAlignment="1">
      <alignment horizontal="center" vertical="center"/>
    </xf>
    <xf numFmtId="0" fontId="27" fillId="0" borderId="0" xfId="1" applyAlignment="1" applyProtection="1">
      <alignment horizontal="center" vertical="center"/>
    </xf>
    <xf numFmtId="0" fontId="8" fillId="11" borderId="0" xfId="0" applyFont="1" applyFill="1" applyAlignment="1">
      <alignment horizontal="center"/>
    </xf>
    <xf numFmtId="0" fontId="22" fillId="2" borderId="0" xfId="0" applyFont="1" applyFill="1" applyAlignment="1">
      <alignment horizontal="center" wrapText="1"/>
    </xf>
    <xf numFmtId="0" fontId="1" fillId="2" borderId="0" xfId="0" applyFont="1" applyFill="1" applyAlignment="1">
      <alignment horizontal="center" wrapText="1"/>
    </xf>
    <xf numFmtId="0" fontId="28" fillId="11" borderId="0" xfId="0" applyFont="1" applyFill="1" applyAlignment="1">
      <alignment horizontal="center"/>
    </xf>
    <xf numFmtId="0" fontId="28" fillId="11" borderId="0" xfId="0" quotePrefix="1" applyFont="1" applyFill="1" applyAlignment="1">
      <alignment horizontal="center"/>
    </xf>
    <xf numFmtId="0" fontId="28" fillId="2" borderId="0" xfId="1" applyFont="1" applyFill="1" applyAlignment="1" applyProtection="1">
      <alignment horizontal="center" wrapText="1"/>
    </xf>
    <xf numFmtId="0" fontId="3" fillId="0" borderId="1"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4" fillId="3" borderId="51" xfId="0" applyFont="1" applyFill="1" applyBorder="1" applyAlignment="1">
      <alignment horizontal="center"/>
    </xf>
    <xf numFmtId="0" fontId="4" fillId="3" borderId="29" xfId="0" applyFont="1" applyFill="1" applyBorder="1" applyAlignment="1">
      <alignment horizontal="center"/>
    </xf>
    <xf numFmtId="0" fontId="4" fillId="0" borderId="1" xfId="0" applyFont="1" applyBorder="1" applyAlignment="1" applyProtection="1">
      <alignment horizontal="left"/>
      <protection locked="0"/>
    </xf>
    <xf numFmtId="0" fontId="1" fillId="5" borderId="26" xfId="0" applyFont="1" applyFill="1" applyBorder="1" applyAlignment="1">
      <alignment horizontal="center"/>
    </xf>
    <xf numFmtId="0" fontId="4" fillId="0" borderId="5" xfId="0" applyFont="1" applyBorder="1" applyAlignment="1">
      <alignment horizontal="center"/>
    </xf>
    <xf numFmtId="0" fontId="4" fillId="0" borderId="1" xfId="0" applyFont="1" applyBorder="1" applyAlignment="1">
      <alignment horizontal="center"/>
    </xf>
    <xf numFmtId="0" fontId="4" fillId="10" borderId="7" xfId="0" applyFont="1" applyFill="1" applyBorder="1" applyAlignment="1">
      <alignment horizontal="center"/>
    </xf>
    <xf numFmtId="0" fontId="4" fillId="10" borderId="8" xfId="0" applyFont="1" applyFill="1" applyBorder="1" applyAlignment="1">
      <alignment horizontal="center"/>
    </xf>
    <xf numFmtId="0" fontId="3" fillId="27" borderId="0" xfId="0" applyFont="1" applyFill="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6" xfId="0" applyFont="1" applyBorder="1" applyAlignment="1" applyProtection="1">
      <alignment horizontal="left"/>
      <protection locked="0"/>
    </xf>
    <xf numFmtId="0" fontId="4" fillId="0" borderId="8" xfId="0" applyFont="1" applyBorder="1" applyAlignment="1" applyProtection="1">
      <alignment horizontal="left"/>
      <protection locked="0"/>
    </xf>
    <xf numFmtId="0" fontId="4" fillId="0" borderId="53" xfId="0" applyFont="1" applyBorder="1" applyAlignment="1" applyProtection="1">
      <alignment horizontal="left"/>
      <protection locked="0"/>
    </xf>
    <xf numFmtId="0" fontId="4" fillId="10" borderId="5" xfId="0" applyFont="1" applyFill="1" applyBorder="1" applyAlignment="1">
      <alignment horizontal="center"/>
    </xf>
    <xf numFmtId="0" fontId="4" fillId="10" borderId="1" xfId="0" applyFont="1" applyFill="1" applyBorder="1" applyAlignment="1">
      <alignment horizontal="center"/>
    </xf>
    <xf numFmtId="0" fontId="4" fillId="0" borderId="1" xfId="0" applyFont="1" applyBorder="1" applyAlignment="1" applyProtection="1">
      <alignment horizontal="center"/>
      <protection locked="0"/>
    </xf>
    <xf numFmtId="0" fontId="4" fillId="0" borderId="6" xfId="0" applyFont="1" applyBorder="1" applyAlignment="1" applyProtection="1">
      <alignment horizontal="center"/>
      <protection locked="0"/>
    </xf>
    <xf numFmtId="0" fontId="18" fillId="2" borderId="0" xfId="0" applyFont="1" applyFill="1" applyAlignment="1">
      <alignment horizontal="center"/>
    </xf>
    <xf numFmtId="0" fontId="4" fillId="27" borderId="0" xfId="0" applyFont="1" applyFill="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0" borderId="3"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4" fillId="3" borderId="52" xfId="0" applyFont="1" applyFill="1" applyBorder="1" applyAlignment="1">
      <alignment horizontal="center"/>
    </xf>
    <xf numFmtId="0" fontId="3" fillId="0" borderId="6" xfId="0" applyFont="1" applyBorder="1" applyAlignment="1" applyProtection="1">
      <alignment horizontal="center"/>
      <protection locked="0"/>
    </xf>
    <xf numFmtId="0" fontId="3" fillId="0" borderId="53" xfId="0" applyFont="1" applyBorder="1" applyAlignment="1" applyProtection="1">
      <alignment horizontal="center"/>
      <protection locked="0"/>
    </xf>
    <xf numFmtId="0" fontId="3" fillId="2" borderId="31" xfId="0" applyFont="1" applyFill="1" applyBorder="1" applyAlignment="1">
      <alignment horizontal="left"/>
    </xf>
    <xf numFmtId="0" fontId="3" fillId="2" borderId="32" xfId="0" applyFont="1" applyFill="1" applyBorder="1" applyAlignment="1">
      <alignment horizontal="left"/>
    </xf>
    <xf numFmtId="0" fontId="3" fillId="2" borderId="10" xfId="0" applyFont="1" applyFill="1" applyBorder="1" applyAlignment="1">
      <alignment horizontal="left"/>
    </xf>
    <xf numFmtId="0" fontId="4" fillId="0" borderId="8" xfId="0" applyFont="1" applyBorder="1" applyAlignment="1" applyProtection="1">
      <alignment horizontal="center"/>
      <protection locked="0"/>
    </xf>
    <xf numFmtId="0" fontId="4" fillId="0" borderId="53" xfId="0" applyFont="1" applyBorder="1" applyAlignment="1" applyProtection="1">
      <alignment horizontal="center"/>
      <protection locked="0"/>
    </xf>
    <xf numFmtId="0" fontId="4" fillId="3" borderId="4" xfId="0" applyFont="1" applyFill="1" applyBorder="1" applyAlignment="1">
      <alignment horizontal="center"/>
    </xf>
    <xf numFmtId="0" fontId="59" fillId="0" borderId="88" xfId="0" applyFont="1" applyBorder="1" applyAlignment="1">
      <alignment horizontal="center"/>
    </xf>
    <xf numFmtId="0" fontId="59" fillId="0" borderId="79" xfId="0" applyFont="1" applyBorder="1" applyAlignment="1">
      <alignment horizontal="center"/>
    </xf>
    <xf numFmtId="0" fontId="58" fillId="0" borderId="79" xfId="0" applyFont="1" applyBorder="1" applyAlignment="1">
      <alignment horizontal="center"/>
    </xf>
    <xf numFmtId="0" fontId="61" fillId="4" borderId="84" xfId="0" applyFont="1" applyFill="1" applyBorder="1" applyAlignment="1">
      <alignment horizontal="right"/>
    </xf>
    <xf numFmtId="0" fontId="61" fillId="4" borderId="0" xfId="0" applyFont="1" applyFill="1" applyBorder="1" applyAlignment="1">
      <alignment horizontal="right"/>
    </xf>
    <xf numFmtId="0" fontId="60" fillId="4" borderId="0" xfId="0" applyFont="1" applyFill="1" applyBorder="1" applyAlignment="1">
      <alignment horizontal="center"/>
    </xf>
    <xf numFmtId="0" fontId="62" fillId="0" borderId="72" xfId="1" applyFont="1" applyBorder="1" applyAlignment="1" applyProtection="1">
      <alignment horizontal="center"/>
    </xf>
    <xf numFmtId="0" fontId="62" fillId="0" borderId="1" xfId="1" applyFont="1" applyBorder="1" applyAlignment="1" applyProtection="1">
      <alignment horizontal="center"/>
    </xf>
    <xf numFmtId="0" fontId="12" fillId="0" borderId="89" xfId="0" applyFont="1" applyBorder="1" applyAlignment="1" applyProtection="1">
      <alignment horizontal="center" vertical="center"/>
      <protection hidden="1"/>
    </xf>
    <xf numFmtId="0" fontId="58" fillId="0" borderId="84" xfId="0" applyFont="1" applyBorder="1" applyAlignment="1">
      <alignment horizontal="center"/>
    </xf>
    <xf numFmtId="0" fontId="58" fillId="0" borderId="0" xfId="0" applyFont="1" applyBorder="1" applyAlignment="1">
      <alignment horizontal="center"/>
    </xf>
    <xf numFmtId="0" fontId="63" fillId="0" borderId="72" xfId="0" applyFont="1" applyBorder="1" applyAlignment="1">
      <alignment horizontal="center"/>
    </xf>
    <xf numFmtId="0" fontId="63" fillId="0" borderId="1" xfId="0" applyFont="1" applyBorder="1" applyAlignment="1">
      <alignment horizontal="center"/>
    </xf>
    <xf numFmtId="0" fontId="64" fillId="0" borderId="71" xfId="0" applyFont="1" applyBorder="1" applyAlignment="1" applyProtection="1">
      <alignment horizontal="center" vertical="center"/>
      <protection hidden="1"/>
    </xf>
    <xf numFmtId="0" fontId="64" fillId="0" borderId="70" xfId="0" applyFont="1" applyBorder="1" applyAlignment="1" applyProtection="1">
      <alignment horizontal="center" vertical="center"/>
      <protection hidden="1"/>
    </xf>
    <xf numFmtId="14" fontId="64" fillId="0" borderId="71" xfId="0" applyNumberFormat="1" applyFont="1" applyBorder="1" applyAlignment="1" applyProtection="1">
      <alignment horizontal="center" vertical="center"/>
      <protection hidden="1"/>
    </xf>
    <xf numFmtId="14" fontId="64" fillId="0" borderId="70" xfId="0" applyNumberFormat="1" applyFont="1" applyBorder="1" applyAlignment="1" applyProtection="1">
      <alignment horizontal="center" vertical="center"/>
      <protection hidden="1"/>
    </xf>
    <xf numFmtId="0" fontId="4" fillId="0" borderId="72" xfId="0" applyFont="1" applyBorder="1" applyAlignment="1">
      <alignment horizontal="center"/>
    </xf>
    <xf numFmtId="0" fontId="4" fillId="0" borderId="1" xfId="0" applyFont="1" applyBorder="1" applyAlignment="1" applyProtection="1">
      <alignment horizontal="center"/>
      <protection hidden="1"/>
    </xf>
    <xf numFmtId="0" fontId="4" fillId="0" borderId="6" xfId="0" applyFont="1" applyBorder="1" applyAlignment="1" applyProtection="1">
      <alignment horizontal="center"/>
      <protection hidden="1"/>
    </xf>
    <xf numFmtId="0" fontId="4" fillId="0" borderId="87" xfId="0" applyFont="1" applyBorder="1" applyAlignment="1">
      <alignment horizontal="center"/>
    </xf>
    <xf numFmtId="0" fontId="4" fillId="0" borderId="12" xfId="0" applyFont="1" applyBorder="1" applyAlignment="1">
      <alignment horizontal="center"/>
    </xf>
    <xf numFmtId="0" fontId="4" fillId="0" borderId="72" xfId="0" applyFont="1" applyBorder="1" applyAlignment="1">
      <alignment horizontal="left" vertical="center"/>
    </xf>
    <xf numFmtId="0" fontId="4" fillId="0" borderId="1" xfId="0" applyFont="1" applyBorder="1" applyAlignment="1">
      <alignment horizontal="lef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4" fillId="0" borderId="14" xfId="0" applyFont="1" applyBorder="1" applyAlignment="1">
      <alignment horizontal="center"/>
    </xf>
    <xf numFmtId="0" fontId="4" fillId="0" borderId="15" xfId="0" applyFont="1" applyBorder="1" applyAlignment="1">
      <alignment horizontal="center"/>
    </xf>
    <xf numFmtId="0" fontId="4" fillId="0" borderId="12" xfId="0" applyFont="1" applyBorder="1" applyAlignment="1" applyProtection="1">
      <alignment horizontal="center"/>
      <protection hidden="1"/>
    </xf>
    <xf numFmtId="0" fontId="4" fillId="0" borderId="20" xfId="0" applyFont="1" applyBorder="1" applyAlignment="1" applyProtection="1">
      <alignment horizontal="center"/>
      <protection hidden="1"/>
    </xf>
    <xf numFmtId="0" fontId="14" fillId="0" borderId="8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85" xfId="0" applyFont="1" applyBorder="1" applyAlignment="1">
      <alignment horizontal="center" vertical="center" wrapText="1"/>
    </xf>
    <xf numFmtId="0" fontId="13" fillId="0" borderId="0" xfId="0" applyFont="1" applyBorder="1" applyAlignment="1">
      <alignment horizontal="center" vertical="center"/>
    </xf>
    <xf numFmtId="0" fontId="13" fillId="0" borderId="92" xfId="0" applyFont="1" applyBorder="1" applyAlignment="1">
      <alignment horizontal="center" vertical="center"/>
    </xf>
    <xf numFmtId="0" fontId="45" fillId="0" borderId="84" xfId="0" applyFont="1" applyBorder="1" applyAlignment="1">
      <alignment horizontal="center"/>
    </xf>
    <xf numFmtId="0" fontId="45" fillId="0" borderId="0" xfId="0" applyFont="1" applyBorder="1" applyAlignment="1">
      <alignment horizontal="center"/>
    </xf>
    <xf numFmtId="0" fontId="4" fillId="0" borderId="81" xfId="0" applyFont="1" applyBorder="1" applyAlignment="1">
      <alignment horizontal="center" wrapText="1"/>
    </xf>
    <xf numFmtId="0" fontId="4" fillId="0" borderId="82" xfId="0" applyFont="1" applyBorder="1" applyAlignment="1">
      <alignment horizontal="center" wrapText="1"/>
    </xf>
    <xf numFmtId="0" fontId="4" fillId="0" borderId="84" xfId="0" applyFont="1" applyBorder="1" applyAlignment="1">
      <alignment horizontal="center" wrapText="1"/>
    </xf>
    <xf numFmtId="0" fontId="4" fillId="0" borderId="0" xfId="0" applyFont="1" applyBorder="1" applyAlignment="1">
      <alignment horizontal="center" wrapText="1"/>
    </xf>
    <xf numFmtId="0" fontId="71" fillId="0" borderId="0" xfId="0" applyFont="1" applyBorder="1" applyAlignment="1">
      <alignment horizontal="center"/>
    </xf>
    <xf numFmtId="0" fontId="71" fillId="0" borderId="92" xfId="0" applyFont="1" applyBorder="1" applyAlignment="1">
      <alignment horizontal="center"/>
    </xf>
    <xf numFmtId="0" fontId="8" fillId="26" borderId="0" xfId="0" applyFont="1" applyFill="1" applyAlignment="1" applyProtection="1">
      <alignment horizontal="center" vertical="center"/>
      <protection locked="0"/>
    </xf>
    <xf numFmtId="0" fontId="3" fillId="0" borderId="69" xfId="0" applyFont="1" applyBorder="1" applyAlignment="1">
      <alignment horizontal="center"/>
    </xf>
    <xf numFmtId="0" fontId="3" fillId="0" borderId="70" xfId="0" applyFont="1" applyBorder="1" applyAlignment="1">
      <alignment horizontal="center"/>
    </xf>
    <xf numFmtId="0" fontId="4" fillId="0" borderId="74" xfId="0" applyFont="1" applyBorder="1" applyAlignment="1">
      <alignment horizontal="left"/>
    </xf>
    <xf numFmtId="0" fontId="4" fillId="0" borderId="32" xfId="0" applyFont="1" applyBorder="1" applyAlignment="1">
      <alignment horizontal="left"/>
    </xf>
    <xf numFmtId="0" fontId="4" fillId="0" borderId="86" xfId="0" applyFont="1" applyBorder="1" applyAlignment="1">
      <alignment horizontal="center"/>
    </xf>
    <xf numFmtId="0" fontId="1" fillId="4" borderId="94" xfId="0" applyFont="1" applyFill="1" applyBorder="1" applyAlignment="1" applyProtection="1">
      <alignment horizontal="center" vertical="center" wrapText="1"/>
      <protection locked="0"/>
    </xf>
    <xf numFmtId="0" fontId="1" fillId="4" borderId="95" xfId="0" applyFont="1" applyFill="1" applyBorder="1" applyAlignment="1" applyProtection="1">
      <alignment horizontal="center" vertical="center" wrapText="1"/>
      <protection locked="0"/>
    </xf>
    <xf numFmtId="0" fontId="1" fillId="4" borderId="96" xfId="0" applyFont="1" applyFill="1" applyBorder="1" applyAlignment="1" applyProtection="1">
      <alignment horizontal="center" vertical="center" wrapText="1"/>
      <protection locked="0"/>
    </xf>
    <xf numFmtId="0" fontId="1" fillId="4" borderId="92" xfId="0" applyFont="1" applyFill="1" applyBorder="1" applyAlignment="1" applyProtection="1">
      <alignment horizontal="center" vertical="center" wrapText="1"/>
      <protection locked="0"/>
    </xf>
    <xf numFmtId="0" fontId="1" fillId="4" borderId="97" xfId="0" applyFont="1" applyFill="1" applyBorder="1" applyAlignment="1" applyProtection="1">
      <alignment horizontal="center" vertical="center" wrapText="1"/>
      <protection locked="0"/>
    </xf>
    <xf numFmtId="0" fontId="1" fillId="4" borderId="98" xfId="0" applyFont="1" applyFill="1" applyBorder="1" applyAlignment="1" applyProtection="1">
      <alignment horizontal="center" vertical="center" wrapText="1"/>
      <protection locked="0"/>
    </xf>
    <xf numFmtId="0" fontId="64" fillId="0" borderId="21" xfId="0" applyFont="1" applyBorder="1" applyAlignment="1" applyProtection="1">
      <alignment horizontal="center" vertical="center" wrapText="1"/>
      <protection hidden="1"/>
    </xf>
    <xf numFmtId="0" fontId="64" fillId="0" borderId="22" xfId="0" applyFont="1" applyBorder="1" applyAlignment="1" applyProtection="1">
      <alignment horizontal="center" vertical="center" wrapText="1"/>
      <protection hidden="1"/>
    </xf>
    <xf numFmtId="0" fontId="64" fillId="0" borderId="75" xfId="0" applyFont="1" applyBorder="1" applyAlignment="1" applyProtection="1">
      <alignment horizontal="center" vertical="center" wrapText="1"/>
      <protection hidden="1"/>
    </xf>
    <xf numFmtId="0" fontId="64" fillId="0" borderId="78" xfId="0" applyFont="1" applyBorder="1" applyAlignment="1" applyProtection="1">
      <alignment horizontal="center" vertical="center" wrapText="1"/>
      <protection hidden="1"/>
    </xf>
    <xf numFmtId="0" fontId="64" fillId="0" borderId="79" xfId="0" applyFont="1" applyBorder="1" applyAlignment="1" applyProtection="1">
      <alignment horizontal="center" vertical="center" wrapText="1"/>
      <protection hidden="1"/>
    </xf>
    <xf numFmtId="0" fontId="64" fillId="0" borderId="80" xfId="0" applyFont="1" applyBorder="1" applyAlignment="1" applyProtection="1">
      <alignment horizontal="center" vertical="center" wrapText="1"/>
      <protection hidden="1"/>
    </xf>
    <xf numFmtId="0" fontId="0" fillId="0" borderId="1" xfId="0" applyFont="1" applyBorder="1" applyAlignment="1">
      <alignment horizontal="center"/>
    </xf>
    <xf numFmtId="0" fontId="20" fillId="0" borderId="81" xfId="0" applyFont="1" applyBorder="1" applyAlignment="1">
      <alignment horizontal="center" vertical="center" wrapText="1"/>
    </xf>
    <xf numFmtId="0" fontId="20" fillId="0" borderId="82" xfId="0" applyFont="1" applyBorder="1" applyAlignment="1">
      <alignment horizontal="center" vertical="center" wrapText="1"/>
    </xf>
    <xf numFmtId="0" fontId="20" fillId="0" borderId="84" xfId="0" applyFont="1" applyBorder="1" applyAlignment="1">
      <alignment horizontal="center" vertical="center" wrapText="1"/>
    </xf>
    <xf numFmtId="0" fontId="20" fillId="0" borderId="0" xfId="0" applyFont="1" applyBorder="1" applyAlignment="1">
      <alignment horizontal="center" vertical="center" wrapText="1"/>
    </xf>
    <xf numFmtId="0" fontId="65" fillId="26" borderId="0" xfId="0" applyFont="1" applyFill="1" applyAlignment="1" applyProtection="1">
      <alignment horizontal="center"/>
      <protection locked="0"/>
    </xf>
    <xf numFmtId="0" fontId="66" fillId="0" borderId="1" xfId="1" applyFont="1" applyBorder="1" applyAlignment="1" applyProtection="1">
      <alignment horizontal="center"/>
    </xf>
    <xf numFmtId="0" fontId="4" fillId="0" borderId="91" xfId="0" applyFont="1" applyBorder="1" applyAlignment="1">
      <alignment horizontal="center"/>
    </xf>
    <xf numFmtId="0" fontId="4" fillId="0" borderId="8" xfId="0" applyFont="1" applyBorder="1" applyAlignment="1">
      <alignment horizontal="center"/>
    </xf>
    <xf numFmtId="0" fontId="4" fillId="0" borderId="0" xfId="0" applyFont="1" applyAlignment="1">
      <alignment horizontal="center" vertical="center" wrapText="1"/>
    </xf>
    <xf numFmtId="0" fontId="0" fillId="0" borderId="0" xfId="0" applyAlignment="1" applyProtection="1">
      <alignment horizontal="center"/>
    </xf>
    <xf numFmtId="0" fontId="2" fillId="0" borderId="0" xfId="0" applyFont="1" applyAlignment="1">
      <alignment horizontal="center" wrapText="1"/>
    </xf>
    <xf numFmtId="0" fontId="1" fillId="0" borderId="26" xfId="0" applyFont="1" applyBorder="1" applyAlignment="1" applyProtection="1">
      <alignment horizontal="center" wrapText="1"/>
      <protection hidden="1"/>
    </xf>
    <xf numFmtId="0" fontId="1" fillId="0" borderId="27" xfId="0" applyFont="1" applyBorder="1" applyAlignment="1" applyProtection="1">
      <alignment horizontal="center" wrapText="1"/>
      <protection hidden="1"/>
    </xf>
    <xf numFmtId="0" fontId="1" fillId="0" borderId="12" xfId="0" applyFont="1" applyBorder="1" applyAlignment="1" applyProtection="1">
      <alignment horizontal="center" wrapText="1"/>
      <protection hidden="1"/>
    </xf>
    <xf numFmtId="0" fontId="1" fillId="0" borderId="26" xfId="0" applyFont="1" applyBorder="1" applyAlignment="1" applyProtection="1">
      <alignment horizontal="center" vertical="center" wrapText="1"/>
      <protection hidden="1"/>
    </xf>
    <xf numFmtId="0" fontId="1" fillId="0" borderId="27" xfId="0" applyFont="1" applyBorder="1" applyAlignment="1" applyProtection="1">
      <alignment horizontal="center" vertical="center" wrapText="1"/>
      <protection hidden="1"/>
    </xf>
    <xf numFmtId="0" fontId="1" fillId="0" borderId="12"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protection hidden="1"/>
    </xf>
    <xf numFmtId="0" fontId="4" fillId="0" borderId="1" xfId="0" applyFont="1" applyBorder="1" applyAlignment="1">
      <alignment horizontal="left"/>
    </xf>
    <xf numFmtId="164" fontId="1" fillId="0" borderId="26" xfId="0" applyNumberFormat="1" applyFont="1" applyBorder="1" applyAlignment="1" applyProtection="1">
      <alignment horizontal="center" vertical="center" wrapText="1"/>
      <protection hidden="1"/>
    </xf>
    <xf numFmtId="164" fontId="1" fillId="0" borderId="27" xfId="0" applyNumberFormat="1" applyFont="1" applyBorder="1" applyAlignment="1" applyProtection="1">
      <alignment horizontal="center" vertical="center" wrapText="1"/>
      <protection hidden="1"/>
    </xf>
    <xf numFmtId="164" fontId="1" fillId="0" borderId="12" xfId="0" applyNumberFormat="1" applyFont="1" applyBorder="1" applyAlignment="1" applyProtection="1">
      <alignment horizontal="center" vertical="center" wrapText="1"/>
      <protection hidden="1"/>
    </xf>
    <xf numFmtId="0" fontId="4" fillId="3" borderId="23" xfId="0" applyFont="1" applyFill="1" applyBorder="1" applyAlignment="1">
      <alignment horizontal="center"/>
    </xf>
    <xf numFmtId="0" fontId="4" fillId="3" borderId="24" xfId="0" applyFont="1" applyFill="1" applyBorder="1" applyAlignment="1">
      <alignment horizontal="center"/>
    </xf>
    <xf numFmtId="0" fontId="19" fillId="4" borderId="0" xfId="0" applyFont="1" applyFill="1" applyAlignment="1" applyProtection="1">
      <alignment horizontal="center" vertical="center"/>
      <protection hidden="1"/>
    </xf>
    <xf numFmtId="0" fontId="20"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3" fillId="2" borderId="0" xfId="0" applyFont="1" applyFill="1" applyAlignment="1">
      <alignment horizontal="center"/>
    </xf>
    <xf numFmtId="0" fontId="1" fillId="5" borderId="1" xfId="0" applyFont="1" applyFill="1" applyBorder="1" applyAlignment="1">
      <alignment horizontal="center"/>
    </xf>
    <xf numFmtId="0" fontId="1" fillId="14" borderId="24" xfId="0" applyFont="1" applyFill="1" applyBorder="1" applyAlignment="1" applyProtection="1">
      <alignment horizontal="center"/>
      <protection hidden="1"/>
    </xf>
    <xf numFmtId="0" fontId="1" fillId="0" borderId="0" xfId="0" applyFont="1" applyAlignment="1">
      <alignment horizontal="center"/>
    </xf>
    <xf numFmtId="0" fontId="32" fillId="14" borderId="1" xfId="0" applyFont="1" applyFill="1" applyBorder="1" applyAlignment="1" applyProtection="1">
      <alignment horizontal="center" vertical="center" wrapText="1"/>
      <protection hidden="1"/>
    </xf>
    <xf numFmtId="0" fontId="46" fillId="11" borderId="0" xfId="0" applyFont="1" applyFill="1" applyBorder="1" applyAlignment="1" applyProtection="1">
      <alignment horizontal="center"/>
      <protection hidden="1"/>
    </xf>
    <xf numFmtId="0" fontId="30" fillId="2" borderId="26" xfId="0" applyFont="1" applyFill="1" applyBorder="1" applyAlignment="1" applyProtection="1">
      <alignment horizontal="center" vertical="center" wrapText="1"/>
      <protection hidden="1"/>
    </xf>
    <xf numFmtId="0" fontId="30" fillId="2" borderId="27" xfId="0" applyFont="1" applyFill="1" applyBorder="1" applyAlignment="1" applyProtection="1">
      <alignment horizontal="center" vertical="center" wrapText="1"/>
      <protection hidden="1"/>
    </xf>
    <xf numFmtId="0" fontId="30" fillId="2" borderId="26" xfId="0" applyFont="1" applyFill="1" applyBorder="1" applyAlignment="1" applyProtection="1">
      <alignment horizontal="center" vertical="center"/>
      <protection hidden="1"/>
    </xf>
    <xf numFmtId="0" fontId="30" fillId="2" borderId="27" xfId="0" applyFont="1" applyFill="1" applyBorder="1" applyAlignment="1" applyProtection="1">
      <alignment horizontal="center" vertical="center"/>
      <protection hidden="1"/>
    </xf>
    <xf numFmtId="0" fontId="30" fillId="2" borderId="1" xfId="0" applyFont="1" applyFill="1" applyBorder="1" applyAlignment="1" applyProtection="1">
      <alignment horizontal="center" vertical="center" wrapText="1"/>
      <protection hidden="1"/>
    </xf>
    <xf numFmtId="0" fontId="37" fillId="23" borderId="64" xfId="0" applyFont="1" applyFill="1" applyBorder="1" applyAlignment="1">
      <alignment horizontal="center"/>
    </xf>
    <xf numFmtId="0" fontId="37" fillId="23" borderId="65" xfId="0" applyFont="1" applyFill="1" applyBorder="1" applyAlignment="1">
      <alignment horizontal="center"/>
    </xf>
    <xf numFmtId="0" fontId="15" fillId="0" borderId="0" xfId="0" applyFont="1" applyAlignment="1" applyProtection="1">
      <alignment horizontal="center"/>
      <protection hidden="1"/>
    </xf>
    <xf numFmtId="0" fontId="33" fillId="15" borderId="0" xfId="0" applyFont="1" applyFill="1" applyBorder="1" applyAlignment="1">
      <alignment horizontal="center"/>
    </xf>
    <xf numFmtId="0" fontId="35" fillId="17" borderId="56" xfId="0" applyFont="1" applyFill="1" applyBorder="1" applyAlignment="1">
      <alignment horizontal="center"/>
    </xf>
    <xf numFmtId="0" fontId="36" fillId="18" borderId="57" xfId="0" applyFont="1" applyFill="1" applyBorder="1"/>
    <xf numFmtId="0" fontId="36" fillId="18" borderId="58" xfId="0" applyFont="1" applyFill="1" applyBorder="1"/>
    <xf numFmtId="0" fontId="35" fillId="19" borderId="56" xfId="0" applyFont="1" applyFill="1" applyBorder="1" applyAlignment="1">
      <alignment horizontal="center"/>
    </xf>
    <xf numFmtId="0" fontId="37" fillId="15" borderId="62" xfId="0" applyFont="1" applyFill="1" applyBorder="1" applyAlignment="1">
      <alignment horizontal="center" vertical="center" wrapText="1"/>
    </xf>
    <xf numFmtId="0" fontId="36" fillId="0" borderId="63" xfId="0" applyFont="1" applyFill="1" applyBorder="1"/>
    <xf numFmtId="0" fontId="36" fillId="0" borderId="60" xfId="0" applyFont="1" applyFill="1" applyBorder="1"/>
    <xf numFmtId="0" fontId="47" fillId="15" borderId="25" xfId="0" applyFont="1" applyFill="1" applyBorder="1" applyAlignment="1" applyProtection="1">
      <alignment horizontal="center" vertical="center" wrapText="1"/>
      <protection hidden="1"/>
    </xf>
    <xf numFmtId="0" fontId="48" fillId="0" borderId="39" xfId="0" applyFont="1" applyFill="1" applyBorder="1" applyProtection="1">
      <protection hidden="1"/>
    </xf>
    <xf numFmtId="0" fontId="48" fillId="0" borderId="37" xfId="0" applyFont="1" applyFill="1" applyBorder="1" applyProtection="1">
      <protection hidden="1"/>
    </xf>
    <xf numFmtId="0" fontId="0" fillId="24" borderId="42" xfId="0" applyFont="1" applyFill="1" applyBorder="1" applyAlignment="1">
      <alignment horizontal="center"/>
    </xf>
    <xf numFmtId="0" fontId="0" fillId="24" borderId="19" xfId="0" applyFont="1" applyFill="1" applyBorder="1" applyAlignment="1">
      <alignment horizontal="center"/>
    </xf>
    <xf numFmtId="0" fontId="40" fillId="24" borderId="45" xfId="0" applyFont="1" applyFill="1" applyBorder="1" applyAlignment="1">
      <alignment horizontal="center"/>
    </xf>
    <xf numFmtId="0" fontId="40" fillId="24" borderId="0" xfId="0" applyFont="1" applyFill="1" applyBorder="1" applyAlignment="1">
      <alignment horizontal="center"/>
    </xf>
    <xf numFmtId="0" fontId="0" fillId="24" borderId="47" xfId="0" applyFont="1" applyFill="1" applyBorder="1" applyAlignment="1">
      <alignment horizontal="center" vertical="center" wrapText="1"/>
    </xf>
    <xf numFmtId="0" fontId="0" fillId="24" borderId="48" xfId="0" applyFont="1" applyFill="1" applyBorder="1" applyAlignment="1">
      <alignment horizontal="center" vertical="center" wrapText="1"/>
    </xf>
    <xf numFmtId="0" fontId="0" fillId="24" borderId="49" xfId="0" applyFont="1" applyFill="1" applyBorder="1" applyAlignment="1">
      <alignment horizontal="center" vertical="center" wrapText="1"/>
    </xf>
    <xf numFmtId="0" fontId="0" fillId="24" borderId="44" xfId="0" applyFont="1" applyFill="1" applyBorder="1" applyAlignment="1">
      <alignment horizontal="center" vertical="center" wrapText="1"/>
    </xf>
    <xf numFmtId="0" fontId="0" fillId="24" borderId="25" xfId="0" applyFont="1" applyFill="1" applyBorder="1" applyAlignment="1">
      <alignment horizontal="center" vertical="center" wrapText="1"/>
    </xf>
    <xf numFmtId="0" fontId="0" fillId="24" borderId="37" xfId="0" applyFont="1" applyFill="1" applyBorder="1" applyAlignment="1">
      <alignment horizontal="center" vertical="center" wrapText="1"/>
    </xf>
    <xf numFmtId="0" fontId="0" fillId="24" borderId="43" xfId="0" applyFont="1" applyFill="1" applyBorder="1" applyAlignment="1">
      <alignment horizontal="center"/>
    </xf>
    <xf numFmtId="0" fontId="0" fillId="24" borderId="1" xfId="0" applyFont="1" applyFill="1" applyBorder="1" applyAlignment="1">
      <alignment horizontal="center"/>
    </xf>
    <xf numFmtId="0" fontId="42" fillId="17" borderId="42" xfId="0" applyFont="1" applyFill="1" applyBorder="1" applyAlignment="1" applyProtection="1">
      <alignment horizontal="center"/>
      <protection hidden="1"/>
    </xf>
    <xf numFmtId="0" fontId="43" fillId="18" borderId="43" xfId="0" applyFont="1" applyFill="1" applyBorder="1" applyProtection="1">
      <protection hidden="1"/>
    </xf>
    <xf numFmtId="0" fontId="43" fillId="18" borderId="19" xfId="0" applyFont="1" applyFill="1" applyBorder="1" applyProtection="1">
      <protection hidden="1"/>
    </xf>
    <xf numFmtId="0" fontId="42" fillId="29" borderId="43" xfId="0" applyFont="1" applyFill="1" applyBorder="1" applyAlignment="1" applyProtection="1">
      <alignment horizontal="center"/>
      <protection hidden="1"/>
    </xf>
    <xf numFmtId="0" fontId="49" fillId="15" borderId="25" xfId="0" applyFont="1" applyFill="1" applyBorder="1" applyAlignment="1" applyProtection="1">
      <alignment horizontal="center" vertical="center" wrapText="1"/>
      <protection hidden="1"/>
    </xf>
    <xf numFmtId="0" fontId="50" fillId="0" borderId="39" xfId="0" applyFont="1" applyFill="1" applyBorder="1" applyProtection="1">
      <protection hidden="1"/>
    </xf>
    <xf numFmtId="0" fontId="54" fillId="15" borderId="1" xfId="0" applyFont="1" applyFill="1" applyBorder="1" applyAlignment="1" applyProtection="1">
      <alignment horizontal="center" vertical="center"/>
      <protection locked="0" hidden="1"/>
    </xf>
    <xf numFmtId="0" fontId="53" fillId="0" borderId="26" xfId="0" applyFont="1" applyFill="1" applyBorder="1" applyAlignment="1" applyProtection="1">
      <alignment horizontal="center" vertical="center"/>
      <protection locked="0" hidden="1"/>
    </xf>
    <xf numFmtId="0" fontId="53" fillId="0" borderId="27" xfId="0" applyFont="1" applyFill="1" applyBorder="1" applyAlignment="1" applyProtection="1">
      <alignment horizontal="center" vertical="center"/>
      <protection locked="0" hidden="1"/>
    </xf>
    <xf numFmtId="0" fontId="53" fillId="0" borderId="12" xfId="0" applyFont="1" applyFill="1" applyBorder="1" applyAlignment="1" applyProtection="1">
      <alignment horizontal="center" vertical="center"/>
      <protection locked="0" hidden="1"/>
    </xf>
    <xf numFmtId="0" fontId="55" fillId="20" borderId="42" xfId="0" applyFont="1" applyFill="1" applyBorder="1" applyAlignment="1" applyProtection="1">
      <alignment horizontal="center"/>
      <protection hidden="1"/>
    </xf>
    <xf numFmtId="0" fontId="38" fillId="20" borderId="43" xfId="0" applyFont="1" applyFill="1" applyBorder="1" applyAlignment="1" applyProtection="1">
      <alignment horizontal="center"/>
      <protection hidden="1"/>
    </xf>
    <xf numFmtId="0" fontId="38" fillId="20" borderId="19" xfId="0" applyFont="1" applyFill="1" applyBorder="1" applyAlignment="1" applyProtection="1">
      <alignment horizontal="center"/>
      <protection hidden="1"/>
    </xf>
    <xf numFmtId="0" fontId="44" fillId="28" borderId="42" xfId="0" applyNumberFormat="1" applyFont="1" applyFill="1" applyBorder="1" applyAlignment="1" applyProtection="1">
      <alignment horizontal="center"/>
      <protection locked="0" hidden="1"/>
    </xf>
    <xf numFmtId="0" fontId="44" fillId="28" borderId="19" xfId="0" applyNumberFormat="1" applyFont="1" applyFill="1" applyBorder="1" applyAlignment="1" applyProtection="1">
      <alignment horizontal="center"/>
      <protection locked="0" hidden="1"/>
    </xf>
    <xf numFmtId="0" fontId="15" fillId="0" borderId="0" xfId="0" applyFont="1" applyAlignment="1" applyProtection="1">
      <alignment horizontal="center"/>
      <protection locked="0" hidden="1"/>
    </xf>
    <xf numFmtId="0" fontId="4" fillId="4" borderId="0" xfId="0" applyFont="1" applyFill="1" applyAlignment="1" applyProtection="1">
      <alignment horizontal="center" vertical="center"/>
      <protection locked="0" hidden="1"/>
    </xf>
    <xf numFmtId="0" fontId="0" fillId="4" borderId="9" xfId="0" applyFill="1" applyBorder="1" applyAlignment="1" applyProtection="1">
      <alignment horizontal="center"/>
      <protection locked="0" hidden="1"/>
    </xf>
    <xf numFmtId="0" fontId="0" fillId="4" borderId="32" xfId="0" applyFill="1" applyBorder="1" applyAlignment="1" applyProtection="1">
      <alignment horizontal="center"/>
      <protection locked="0" hidden="1"/>
    </xf>
    <xf numFmtId="0" fontId="0" fillId="0" borderId="1" xfId="0" applyBorder="1" applyAlignment="1" applyProtection="1">
      <alignment horizontal="center"/>
      <protection locked="0" hidden="1"/>
    </xf>
    <xf numFmtId="0" fontId="0" fillId="2" borderId="1" xfId="0" applyFill="1" applyBorder="1" applyAlignment="1" applyProtection="1">
      <alignment horizontal="center"/>
      <protection locked="0" hidden="1"/>
    </xf>
    <xf numFmtId="0" fontId="0" fillId="0" borderId="1" xfId="0" applyBorder="1" applyAlignment="1" applyProtection="1">
      <alignment horizontal="center" vertical="center"/>
      <protection locked="0" hidden="1"/>
    </xf>
    <xf numFmtId="0" fontId="0" fillId="0" borderId="100" xfId="0" applyBorder="1" applyAlignment="1">
      <alignment horizontal="center" vertical="center"/>
    </xf>
    <xf numFmtId="0" fontId="0" fillId="0" borderId="17" xfId="0" applyBorder="1" applyAlignment="1">
      <alignment horizontal="center" vertical="center"/>
    </xf>
    <xf numFmtId="0" fontId="0" fillId="0" borderId="110" xfId="0" applyBorder="1" applyAlignment="1">
      <alignment horizontal="center"/>
    </xf>
    <xf numFmtId="0" fontId="0" fillId="0" borderId="112" xfId="0" applyBorder="1" applyAlignment="1">
      <alignment horizontal="center"/>
    </xf>
    <xf numFmtId="0" fontId="70" fillId="0" borderId="82" xfId="0" applyFont="1" applyBorder="1" applyAlignment="1">
      <alignment horizontal="center"/>
    </xf>
    <xf numFmtId="0" fontId="0" fillId="0" borderId="0" xfId="0" applyBorder="1" applyAlignment="1">
      <alignment horizontal="center" vertical="center"/>
    </xf>
    <xf numFmtId="0" fontId="45" fillId="0" borderId="0" xfId="0" applyFont="1" applyBorder="1" applyAlignment="1">
      <alignment horizontal="center" vertical="center"/>
    </xf>
    <xf numFmtId="0" fontId="0" fillId="0" borderId="0" xfId="0" applyBorder="1" applyAlignment="1">
      <alignment horizontal="center"/>
    </xf>
    <xf numFmtId="0" fontId="0" fillId="0" borderId="85" xfId="0" applyBorder="1" applyAlignment="1">
      <alignment horizontal="center"/>
    </xf>
    <xf numFmtId="0" fontId="69" fillId="0" borderId="0" xfId="0" applyFont="1" applyBorder="1" applyAlignment="1">
      <alignment horizontal="center" vertical="center"/>
    </xf>
    <xf numFmtId="0" fontId="0" fillId="0" borderId="0" xfId="0" applyAlignment="1">
      <alignment horizontal="center"/>
    </xf>
    <xf numFmtId="0" fontId="0" fillId="0" borderId="51"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 xfId="0" applyBorder="1" applyAlignment="1">
      <alignment horizontal="center"/>
    </xf>
    <xf numFmtId="0" fontId="0" fillId="0" borderId="111" xfId="0" applyBorder="1" applyAlignment="1">
      <alignment horizontal="center"/>
    </xf>
    <xf numFmtId="0" fontId="0" fillId="0" borderId="100" xfId="0" applyBorder="1" applyAlignment="1">
      <alignment horizontal="center" vertical="center" wrapText="1"/>
    </xf>
    <xf numFmtId="0" fontId="0" fillId="0" borderId="17" xfId="0" applyBorder="1" applyAlignment="1">
      <alignment horizontal="center" vertical="center" wrapText="1"/>
    </xf>
    <xf numFmtId="0" fontId="70" fillId="0" borderId="0" xfId="0" applyFont="1" applyAlignment="1">
      <alignment horizontal="center"/>
    </xf>
    <xf numFmtId="0" fontId="69" fillId="0" borderId="0" xfId="0" applyFont="1" applyAlignment="1">
      <alignment horizontal="center" vertical="center"/>
    </xf>
    <xf numFmtId="0" fontId="45" fillId="0" borderId="0" xfId="0" applyFont="1" applyAlignment="1">
      <alignment horizontal="center" vertical="center"/>
    </xf>
    <xf numFmtId="0" fontId="0" fillId="0" borderId="99" xfId="0" applyBorder="1" applyAlignment="1">
      <alignment horizontal="center"/>
    </xf>
    <xf numFmtId="0" fontId="0" fillId="0" borderId="16" xfId="0" applyBorder="1" applyAlignment="1">
      <alignment horizontal="center"/>
    </xf>
    <xf numFmtId="0" fontId="81" fillId="0" borderId="62" xfId="0" applyFont="1" applyFill="1" applyBorder="1" applyAlignment="1" applyProtection="1">
      <alignment horizontal="center" vertical="center" textRotation="90" wrapText="1"/>
      <protection locked="0"/>
    </xf>
    <xf numFmtId="0" fontId="77" fillId="0" borderId="63" xfId="0" applyFont="1" applyFill="1" applyBorder="1" applyAlignment="1" applyProtection="1">
      <alignment vertical="center" wrapText="1"/>
      <protection locked="0"/>
    </xf>
    <xf numFmtId="0" fontId="77" fillId="0" borderId="60" xfId="0" applyFont="1" applyFill="1" applyBorder="1" applyAlignment="1" applyProtection="1">
      <alignment vertical="center" wrapText="1"/>
      <protection locked="0"/>
    </xf>
    <xf numFmtId="0" fontId="78" fillId="0" borderId="57" xfId="0" applyFont="1" applyBorder="1" applyAlignment="1" applyProtection="1">
      <alignment horizontal="center"/>
      <protection locked="0"/>
    </xf>
    <xf numFmtId="0" fontId="78" fillId="0" borderId="102" xfId="0" applyFont="1" applyBorder="1" applyAlignment="1" applyProtection="1">
      <alignment horizontal="center"/>
      <protection locked="0"/>
    </xf>
    <xf numFmtId="0" fontId="15" fillId="0" borderId="0" xfId="0" applyFont="1" applyBorder="1" applyAlignment="1" applyProtection="1">
      <alignment horizontal="center" wrapText="1"/>
      <protection hidden="1"/>
    </xf>
    <xf numFmtId="0" fontId="15" fillId="0" borderId="107" xfId="0" applyFont="1" applyBorder="1" applyAlignment="1" applyProtection="1">
      <alignment horizontal="center" wrapText="1"/>
      <protection hidden="1"/>
    </xf>
    <xf numFmtId="0" fontId="15" fillId="0" borderId="109" xfId="0" applyFont="1" applyBorder="1" applyAlignment="1" applyProtection="1">
      <alignment horizontal="center" wrapText="1"/>
      <protection hidden="1"/>
    </xf>
    <xf numFmtId="0" fontId="15" fillId="0" borderId="11" xfId="0" applyFont="1" applyBorder="1" applyAlignment="1" applyProtection="1">
      <alignment horizontal="center" wrapText="1"/>
      <protection hidden="1"/>
    </xf>
    <xf numFmtId="0" fontId="15" fillId="0" borderId="0" xfId="0" applyFont="1" applyBorder="1" applyAlignment="1" applyProtection="1">
      <alignment horizontal="center"/>
      <protection hidden="1"/>
    </xf>
    <xf numFmtId="0" fontId="15" fillId="0" borderId="107" xfId="0" applyFont="1" applyBorder="1" applyAlignment="1" applyProtection="1">
      <alignment horizontal="center"/>
      <protection hidden="1"/>
    </xf>
    <xf numFmtId="0" fontId="33" fillId="0" borderId="103" xfId="0" applyFont="1" applyBorder="1" applyAlignment="1">
      <alignment horizontal="center" vertical="center" wrapText="1"/>
    </xf>
    <xf numFmtId="0" fontId="33" fillId="0" borderId="43" xfId="0" applyFont="1" applyBorder="1" applyAlignment="1">
      <alignment horizontal="center" vertical="center" wrapText="1"/>
    </xf>
    <xf numFmtId="0" fontId="35" fillId="0" borderId="63" xfId="0" applyFont="1" applyBorder="1" applyAlignment="1">
      <alignment horizontal="center" wrapText="1"/>
    </xf>
    <xf numFmtId="0" fontId="36" fillId="0" borderId="60" xfId="0" applyFont="1" applyBorder="1"/>
    <xf numFmtId="0" fontId="80" fillId="0" borderId="39" xfId="0" applyFont="1" applyBorder="1" applyAlignment="1">
      <alignment horizontal="center" wrapText="1"/>
    </xf>
    <xf numFmtId="0" fontId="36" fillId="0" borderId="37" xfId="0" applyFont="1" applyBorder="1"/>
    <xf numFmtId="0" fontId="35" fillId="0" borderId="39" xfId="0" applyFont="1" applyBorder="1" applyAlignment="1">
      <alignment horizontal="center" wrapText="1"/>
    </xf>
    <xf numFmtId="0" fontId="35" fillId="0" borderId="43" xfId="0" applyFont="1" applyBorder="1" applyAlignment="1">
      <alignment horizontal="center" wrapText="1"/>
    </xf>
    <xf numFmtId="0" fontId="36" fillId="0" borderId="43" xfId="0" applyFont="1" applyBorder="1"/>
    <xf numFmtId="0" fontId="36" fillId="0" borderId="19" xfId="0" applyFont="1" applyBorder="1"/>
    <xf numFmtId="0" fontId="80" fillId="0" borderId="43" xfId="0" applyFont="1" applyBorder="1" applyAlignment="1">
      <alignment horizontal="center" wrapText="1"/>
    </xf>
    <xf numFmtId="0" fontId="36" fillId="0" borderId="104" xfId="0" applyFont="1" applyBorder="1"/>
    <xf numFmtId="0" fontId="35" fillId="0" borderId="103" xfId="0" applyFont="1" applyBorder="1" applyAlignment="1">
      <alignment horizontal="center" wrapText="1"/>
    </xf>
    <xf numFmtId="0" fontId="80" fillId="0" borderId="25" xfId="0" applyFont="1" applyBorder="1" applyAlignment="1">
      <alignment textRotation="90" wrapText="1"/>
    </xf>
    <xf numFmtId="0" fontId="86" fillId="0" borderId="44" xfId="0" applyFont="1" applyFill="1" applyBorder="1" applyAlignment="1" applyProtection="1">
      <alignment horizontal="right"/>
      <protection locked="0"/>
    </xf>
    <xf numFmtId="0" fontId="35" fillId="0" borderId="1" xfId="0" applyFont="1" applyBorder="1" applyAlignment="1">
      <alignment horizontal="center" wrapText="1"/>
    </xf>
    <xf numFmtId="0" fontId="35" fillId="0" borderId="47" xfId="0" applyFont="1" applyBorder="1" applyAlignment="1">
      <alignment textRotation="90" wrapText="1"/>
    </xf>
    <xf numFmtId="0" fontId="73" fillId="0" borderId="45" xfId="0" applyFont="1" applyBorder="1" applyAlignment="1">
      <alignment horizontal="center"/>
    </xf>
    <xf numFmtId="0" fontId="75" fillId="0" borderId="45" xfId="0" applyFont="1" applyFill="1" applyBorder="1" applyAlignment="1" applyProtection="1">
      <alignment horizontal="right"/>
      <protection locked="0"/>
    </xf>
    <xf numFmtId="0" fontId="35" fillId="0" borderId="2" xfId="0" applyFont="1" applyBorder="1" applyAlignment="1">
      <alignment horizontal="center" wrapText="1"/>
    </xf>
    <xf numFmtId="0" fontId="35" fillId="0" borderId="3" xfId="0" applyFont="1" applyBorder="1" applyAlignment="1">
      <alignment horizontal="center" wrapText="1"/>
    </xf>
    <xf numFmtId="0" fontId="35" fillId="0" borderId="4" xfId="0" applyFont="1" applyBorder="1" applyAlignment="1">
      <alignment horizontal="center" wrapText="1"/>
    </xf>
    <xf numFmtId="0" fontId="35" fillId="0" borderId="5" xfId="0" applyFont="1" applyBorder="1" applyAlignment="1">
      <alignment horizontal="center" wrapText="1"/>
    </xf>
    <xf numFmtId="0" fontId="35" fillId="0" borderId="6" xfId="0" applyFont="1" applyBorder="1" applyAlignment="1">
      <alignment horizontal="center" wrapText="1"/>
    </xf>
    <xf numFmtId="0" fontId="73" fillId="0" borderId="60" xfId="0" applyFont="1" applyBorder="1" applyAlignment="1">
      <alignment horizontal="center"/>
    </xf>
    <xf numFmtId="0" fontId="86" fillId="0" borderId="60" xfId="0" applyFont="1" applyFill="1" applyBorder="1" applyAlignment="1" applyProtection="1">
      <alignment horizontal="right"/>
      <protection locked="0"/>
    </xf>
    <xf numFmtId="0" fontId="86" fillId="0" borderId="105" xfId="0" applyFont="1" applyFill="1" applyBorder="1" applyAlignment="1" applyProtection="1">
      <alignment horizontal="right"/>
      <protection locked="0"/>
    </xf>
    <xf numFmtId="0" fontId="86" fillId="0" borderId="119" xfId="0" applyFont="1" applyFill="1" applyBorder="1" applyAlignment="1" applyProtection="1">
      <alignment horizontal="right"/>
      <protection locked="0"/>
    </xf>
    <xf numFmtId="0" fontId="86" fillId="0" borderId="66" xfId="0" applyFont="1" applyFill="1" applyBorder="1" applyAlignment="1" applyProtection="1">
      <alignment horizontal="right"/>
      <protection locked="0"/>
    </xf>
    <xf numFmtId="0" fontId="86" fillId="0" borderId="11" xfId="0" applyFont="1" applyFill="1" applyBorder="1" applyAlignment="1" applyProtection="1">
      <alignment horizontal="right"/>
      <protection locked="0"/>
    </xf>
    <xf numFmtId="0" fontId="87" fillId="0" borderId="44" xfId="0" applyFont="1" applyFill="1" applyBorder="1" applyAlignment="1">
      <alignment horizontal="center" vertical="center"/>
    </xf>
    <xf numFmtId="0" fontId="87" fillId="0" borderId="66" xfId="0" applyFont="1" applyFill="1" applyBorder="1" applyAlignment="1">
      <alignment horizontal="center" vertical="center"/>
    </xf>
    <xf numFmtId="0" fontId="79" fillId="0" borderId="101" xfId="0" applyFont="1" applyBorder="1" applyAlignment="1">
      <alignment horizontal="center" vertical="center" wrapText="1"/>
    </xf>
    <xf numFmtId="0" fontId="79" fillId="0" borderId="57" xfId="0" applyFont="1" applyBorder="1" applyAlignment="1">
      <alignment horizontal="center" vertical="center" wrapText="1"/>
    </xf>
    <xf numFmtId="0" fontId="79" fillId="0" borderId="106" xfId="0" applyFont="1" applyBorder="1" applyAlignment="1">
      <alignment horizontal="center" vertical="center" wrapText="1"/>
    </xf>
    <xf numFmtId="0" fontId="79" fillId="0" borderId="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0" xfId="0" applyFont="1" applyBorder="1" applyAlignment="1">
      <alignment horizontal="center" vertical="center" wrapText="1"/>
    </xf>
    <xf numFmtId="0" fontId="0" fillId="0" borderId="0" xfId="0" applyFont="1" applyAlignment="1">
      <alignment horizontal="center"/>
    </xf>
    <xf numFmtId="0" fontId="35" fillId="0" borderId="62" xfId="0" applyFont="1" applyBorder="1" applyAlignment="1">
      <alignment textRotation="90" wrapText="1"/>
    </xf>
    <xf numFmtId="0" fontId="81" fillId="0" borderId="62" xfId="0" applyFont="1" applyFill="1" applyBorder="1" applyAlignment="1" applyProtection="1">
      <alignment horizontal="center" vertical="center" wrapText="1"/>
      <protection locked="0"/>
    </xf>
    <xf numFmtId="0" fontId="85" fillId="0" borderId="60" xfId="0" applyFont="1" applyBorder="1" applyAlignment="1">
      <alignment vertical="center" textRotation="90"/>
    </xf>
    <xf numFmtId="0" fontId="86" fillId="0" borderId="44" xfId="0" applyFont="1" applyBorder="1" applyAlignment="1">
      <alignment vertical="center" textRotation="90"/>
    </xf>
    <xf numFmtId="0" fontId="85" fillId="0" borderId="44" xfId="0" applyFont="1" applyBorder="1" applyAlignment="1">
      <alignment vertical="center" textRotation="90"/>
    </xf>
    <xf numFmtId="0" fontId="85" fillId="0" borderId="105" xfId="0" applyFont="1" applyBorder="1" applyAlignment="1">
      <alignment vertical="center" textRotation="90"/>
    </xf>
    <xf numFmtId="0" fontId="86" fillId="0" borderId="1" xfId="0" applyFont="1" applyBorder="1" applyAlignment="1">
      <alignment horizontal="center" wrapText="1"/>
    </xf>
    <xf numFmtId="0" fontId="0" fillId="32" borderId="106" xfId="0" applyFont="1" applyFill="1" applyBorder="1" applyAlignment="1"/>
    <xf numFmtId="0" fontId="0" fillId="32" borderId="0" xfId="0" applyFont="1" applyFill="1" applyBorder="1" applyAlignment="1"/>
    <xf numFmtId="0" fontId="0" fillId="0" borderId="68" xfId="0" applyFont="1" applyBorder="1" applyAlignment="1"/>
    <xf numFmtId="0" fontId="0" fillId="0" borderId="120" xfId="0" applyFont="1" applyBorder="1" applyAlignment="1"/>
    <xf numFmtId="0" fontId="86" fillId="0" borderId="6" xfId="0" applyFont="1" applyBorder="1" applyAlignment="1">
      <alignment horizontal="center" wrapText="1"/>
    </xf>
    <xf numFmtId="0" fontId="0" fillId="0" borderId="108" xfId="0" applyFont="1" applyBorder="1" applyAlignment="1"/>
    <xf numFmtId="0" fontId="0" fillId="0" borderId="109" xfId="0" applyFont="1" applyBorder="1" applyAlignment="1"/>
    <xf numFmtId="0" fontId="0" fillId="0" borderId="109" xfId="0" applyFont="1" applyFill="1" applyBorder="1" applyAlignment="1"/>
    <xf numFmtId="0" fontId="0" fillId="0" borderId="11" xfId="0" applyFont="1" applyBorder="1" applyAlignment="1"/>
    <xf numFmtId="0" fontId="0" fillId="0" borderId="0" xfId="0" applyFont="1" applyBorder="1" applyAlignment="1">
      <alignment horizontal="center"/>
    </xf>
    <xf numFmtId="0" fontId="86" fillId="0" borderId="5" xfId="0" applyFont="1" applyBorder="1" applyAlignment="1">
      <alignment horizontal="center" wrapText="1"/>
    </xf>
    <xf numFmtId="0" fontId="89" fillId="0" borderId="68" xfId="0" applyFont="1" applyFill="1" applyBorder="1" applyAlignment="1">
      <alignment horizontal="center"/>
    </xf>
    <xf numFmtId="0" fontId="90" fillId="30" borderId="42" xfId="0" applyFont="1" applyFill="1" applyBorder="1" applyAlignment="1" applyProtection="1">
      <alignment horizontal="center" vertical="center"/>
      <protection hidden="1"/>
    </xf>
    <xf numFmtId="0" fontId="90" fillId="30" borderId="43" xfId="0" applyFont="1" applyFill="1" applyBorder="1" applyAlignment="1" applyProtection="1">
      <alignment horizontal="center" vertical="center"/>
      <protection hidden="1"/>
    </xf>
    <xf numFmtId="0" fontId="91" fillId="24" borderId="0" xfId="0" applyFont="1" applyFill="1" applyBorder="1" applyAlignment="1" applyProtection="1">
      <alignment horizontal="center"/>
      <protection hidden="1"/>
    </xf>
    <xf numFmtId="0" fontId="92" fillId="4" borderId="0" xfId="0" applyFont="1" applyFill="1" applyBorder="1" applyAlignment="1" applyProtection="1">
      <alignment horizontal="center"/>
      <protection hidden="1"/>
    </xf>
    <xf numFmtId="0" fontId="37" fillId="15" borderId="44" xfId="0" applyFont="1" applyFill="1" applyBorder="1" applyAlignment="1" applyProtection="1">
      <alignment horizontal="center"/>
      <protection locked="0" hidden="1"/>
    </xf>
    <xf numFmtId="0" fontId="0" fillId="0" borderId="109" xfId="0" applyFont="1" applyBorder="1" applyAlignment="1">
      <alignment horizontal="center"/>
    </xf>
    <xf numFmtId="0" fontId="0" fillId="0" borderId="11" xfId="0" applyFont="1" applyBorder="1" applyAlignment="1">
      <alignment horizontal="center"/>
    </xf>
    <xf numFmtId="0" fontId="0" fillId="26" borderId="0" xfId="0" applyFont="1" applyFill="1"/>
    <xf numFmtId="0" fontId="93" fillId="26" borderId="0" xfId="0" applyFont="1" applyFill="1"/>
    <xf numFmtId="0" fontId="0" fillId="0" borderId="0" xfId="0" applyFont="1"/>
    <xf numFmtId="0" fontId="94" fillId="2" borderId="106" xfId="0" applyFont="1" applyFill="1" applyBorder="1" applyAlignment="1" applyProtection="1">
      <alignment horizontal="center"/>
      <protection hidden="1"/>
    </xf>
    <xf numFmtId="0" fontId="94" fillId="2" borderId="0" xfId="0" applyFont="1" applyFill="1" applyBorder="1" applyAlignment="1" applyProtection="1">
      <alignment horizontal="center"/>
      <protection hidden="1"/>
    </xf>
    <xf numFmtId="0" fontId="94" fillId="2" borderId="107" xfId="0" applyFont="1" applyFill="1" applyBorder="1" applyAlignment="1" applyProtection="1">
      <alignment horizontal="center"/>
      <protection hidden="1"/>
    </xf>
    <xf numFmtId="0" fontId="95" fillId="33" borderId="1" xfId="0" applyFont="1" applyFill="1" applyBorder="1" applyAlignment="1" applyProtection="1">
      <alignment horizontal="center" vertical="top"/>
      <protection hidden="1"/>
    </xf>
    <xf numFmtId="0" fontId="45" fillId="33" borderId="1" xfId="0" applyFont="1" applyFill="1" applyBorder="1" applyAlignment="1" applyProtection="1">
      <alignment horizontal="center" vertical="top"/>
      <protection hidden="1"/>
    </xf>
    <xf numFmtId="0" fontId="45" fillId="35" borderId="106" xfId="0" applyFont="1" applyFill="1" applyBorder="1" applyProtection="1">
      <protection hidden="1"/>
    </xf>
    <xf numFmtId="0" fontId="51" fillId="2" borderId="121" xfId="0" applyFont="1" applyFill="1" applyBorder="1" applyAlignment="1" applyProtection="1">
      <alignment horizontal="center" wrapText="1"/>
      <protection hidden="1"/>
    </xf>
    <xf numFmtId="0" fontId="51" fillId="2" borderId="68" xfId="0" applyFont="1" applyFill="1" applyBorder="1" applyAlignment="1" applyProtection="1">
      <alignment horizontal="center" wrapText="1"/>
      <protection hidden="1"/>
    </xf>
    <xf numFmtId="0" fontId="96" fillId="36" borderId="68" xfId="0" applyFont="1" applyFill="1" applyBorder="1" applyAlignment="1" applyProtection="1">
      <alignment horizontal="center" wrapText="1"/>
      <protection hidden="1"/>
    </xf>
    <xf numFmtId="0" fontId="0" fillId="0" borderId="68" xfId="0" applyFont="1" applyBorder="1" applyAlignment="1" applyProtection="1">
      <alignment horizontal="center"/>
      <protection hidden="1"/>
    </xf>
    <xf numFmtId="0" fontId="0" fillId="2" borderId="68" xfId="0" applyFont="1" applyFill="1" applyBorder="1" applyAlignment="1" applyProtection="1">
      <alignment horizontal="center" vertical="center"/>
      <protection hidden="1"/>
    </xf>
    <xf numFmtId="0" fontId="0" fillId="2" borderId="120" xfId="0" applyFont="1" applyFill="1" applyBorder="1" applyAlignment="1" applyProtection="1">
      <alignment horizontal="center" vertical="center"/>
      <protection hidden="1"/>
    </xf>
    <xf numFmtId="0" fontId="51" fillId="2" borderId="108" xfId="0" applyFont="1" applyFill="1" applyBorder="1" applyAlignment="1" applyProtection="1">
      <alignment horizontal="center" wrapText="1"/>
      <protection hidden="1"/>
    </xf>
    <xf numFmtId="0" fontId="51" fillId="2" borderId="109" xfId="0" applyFont="1" applyFill="1" applyBorder="1" applyAlignment="1" applyProtection="1">
      <alignment horizontal="center" wrapText="1"/>
      <protection hidden="1"/>
    </xf>
    <xf numFmtId="0" fontId="96" fillId="36" borderId="109" xfId="0" applyFont="1" applyFill="1" applyBorder="1" applyAlignment="1" applyProtection="1">
      <alignment horizontal="center" wrapText="1"/>
      <protection hidden="1"/>
    </xf>
    <xf numFmtId="0" fontId="0" fillId="0" borderId="109" xfId="0" applyFont="1" applyBorder="1" applyAlignment="1" applyProtection="1">
      <alignment horizontal="center"/>
      <protection hidden="1"/>
    </xf>
    <xf numFmtId="0" fontId="0" fillId="2" borderId="109" xfId="0" applyFont="1" applyFill="1" applyBorder="1" applyAlignment="1" applyProtection="1">
      <alignment horizontal="center" vertical="center"/>
      <protection hidden="1"/>
    </xf>
    <xf numFmtId="0" fontId="0" fillId="2" borderId="11" xfId="0" applyFont="1" applyFill="1" applyBorder="1" applyAlignment="1" applyProtection="1">
      <alignment horizontal="center" vertical="center"/>
      <protection hidden="1"/>
    </xf>
    <xf numFmtId="0" fontId="0" fillId="0" borderId="121" xfId="0" applyFont="1" applyBorder="1" applyAlignment="1" applyProtection="1">
      <protection hidden="1"/>
    </xf>
    <xf numFmtId="0" fontId="0" fillId="0" borderId="68" xfId="0" applyFont="1" applyBorder="1" applyAlignment="1" applyProtection="1">
      <protection hidden="1"/>
    </xf>
    <xf numFmtId="0" fontId="97" fillId="26" borderId="0" xfId="0" applyFont="1" applyFill="1" applyAlignment="1"/>
    <xf numFmtId="0" fontId="97" fillId="0" borderId="0" xfId="0" applyFont="1" applyFill="1" applyAlignment="1"/>
    <xf numFmtId="0" fontId="0" fillId="0" borderId="106" xfId="0" applyFont="1" applyBorder="1" applyProtection="1">
      <protection hidden="1"/>
    </xf>
    <xf numFmtId="0" fontId="98" fillId="5" borderId="106" xfId="0" applyFont="1" applyFill="1" applyBorder="1" applyAlignment="1" applyProtection="1">
      <alignment horizontal="center" vertical="center"/>
      <protection hidden="1"/>
    </xf>
    <xf numFmtId="0" fontId="98" fillId="5" borderId="0" xfId="0" applyFont="1" applyFill="1" applyBorder="1" applyAlignment="1" applyProtection="1">
      <alignment horizontal="center" vertical="center"/>
      <protection hidden="1"/>
    </xf>
    <xf numFmtId="0" fontId="98" fillId="5" borderId="108" xfId="0" applyFont="1" applyFill="1" applyBorder="1" applyAlignment="1" applyProtection="1">
      <alignment horizontal="center" vertical="center"/>
      <protection hidden="1"/>
    </xf>
    <xf numFmtId="0" fontId="98" fillId="5" borderId="109" xfId="0" applyFont="1" applyFill="1" applyBorder="1" applyAlignment="1" applyProtection="1">
      <alignment horizontal="center" vertical="center"/>
      <protection hidden="1"/>
    </xf>
    <xf numFmtId="0" fontId="93" fillId="0" borderId="0" xfId="0" applyFont="1"/>
    <xf numFmtId="0" fontId="0" fillId="0" borderId="0" xfId="0" applyFont="1" applyFill="1"/>
    <xf numFmtId="0" fontId="94" fillId="33" borderId="121" xfId="0" applyFont="1" applyFill="1" applyBorder="1" applyAlignment="1" applyProtection="1">
      <alignment horizontal="center" vertical="center"/>
      <protection hidden="1"/>
    </xf>
    <xf numFmtId="0" fontId="94" fillId="33" borderId="68" xfId="0" applyFont="1" applyFill="1" applyBorder="1" applyAlignment="1" applyProtection="1">
      <alignment horizontal="center" vertical="center"/>
      <protection hidden="1"/>
    </xf>
    <xf numFmtId="0" fontId="94" fillId="33" borderId="120" xfId="0" applyFont="1" applyFill="1" applyBorder="1" applyAlignment="1" applyProtection="1">
      <alignment horizontal="center" vertical="center"/>
      <protection hidden="1"/>
    </xf>
    <xf numFmtId="0" fontId="84" fillId="0" borderId="106" xfId="0" applyFont="1" applyBorder="1" applyAlignment="1" applyProtection="1">
      <alignment horizontal="center"/>
      <protection hidden="1"/>
    </xf>
    <xf numFmtId="0" fontId="84" fillId="0" borderId="0" xfId="0" applyFont="1" applyBorder="1" applyAlignment="1" applyProtection="1">
      <alignment horizontal="center"/>
      <protection hidden="1"/>
    </xf>
    <xf numFmtId="0" fontId="84" fillId="0" borderId="107" xfId="0" applyFont="1" applyBorder="1" applyAlignment="1" applyProtection="1">
      <alignment horizontal="center"/>
      <protection hidden="1"/>
    </xf>
    <xf numFmtId="0" fontId="84" fillId="34" borderId="68" xfId="0" applyFont="1" applyFill="1" applyBorder="1" applyAlignment="1" applyProtection="1">
      <alignment horizontal="center" vertical="center"/>
      <protection hidden="1"/>
    </xf>
    <xf numFmtId="0" fontId="84" fillId="34" borderId="120" xfId="0" applyFont="1" applyFill="1" applyBorder="1" applyAlignment="1" applyProtection="1">
      <alignment horizontal="center" vertical="center"/>
      <protection hidden="1"/>
    </xf>
    <xf numFmtId="0" fontId="0" fillId="0" borderId="109" xfId="0" applyFont="1" applyBorder="1" applyAlignment="1" applyProtection="1">
      <alignment horizontal="left"/>
      <protection hidden="1"/>
    </xf>
    <xf numFmtId="0" fontId="0" fillId="0" borderId="11" xfId="0" applyFont="1" applyBorder="1" applyAlignment="1" applyProtection="1">
      <alignment horizontal="left"/>
      <protection hidden="1"/>
    </xf>
    <xf numFmtId="0" fontId="0" fillId="0" borderId="109" xfId="0" applyFont="1" applyBorder="1" applyAlignment="1" applyProtection="1">
      <alignment horizontal="left" wrapText="1"/>
      <protection hidden="1"/>
    </xf>
    <xf numFmtId="0" fontId="0" fillId="0" borderId="11" xfId="0" applyFont="1" applyBorder="1" applyAlignment="1" applyProtection="1">
      <alignment horizontal="left" wrapText="1"/>
      <protection hidden="1"/>
    </xf>
    <xf numFmtId="0" fontId="0" fillId="0" borderId="0" xfId="0" applyFont="1" applyBorder="1" applyAlignment="1" applyProtection="1">
      <alignment horizontal="left"/>
      <protection hidden="1"/>
    </xf>
    <xf numFmtId="0" fontId="0" fillId="0" borderId="107" xfId="0" applyFont="1" applyBorder="1" applyAlignment="1" applyProtection="1">
      <alignment horizontal="left"/>
      <protection hidden="1"/>
    </xf>
    <xf numFmtId="0" fontId="0" fillId="0" borderId="11" xfId="0" applyFont="1" applyBorder="1" applyAlignment="1" applyProtection="1">
      <alignment horizontal="center"/>
      <protection hidden="1"/>
    </xf>
    <xf numFmtId="0" fontId="84" fillId="34" borderId="0" xfId="0" applyFont="1" applyFill="1" applyBorder="1" applyAlignment="1" applyProtection="1">
      <alignment horizontal="center" vertical="center"/>
      <protection hidden="1"/>
    </xf>
    <xf numFmtId="0" fontId="84" fillId="34" borderId="107" xfId="0" applyFont="1" applyFill="1" applyBorder="1" applyAlignment="1" applyProtection="1">
      <alignment horizontal="center" vertical="center"/>
      <protection hidden="1"/>
    </xf>
    <xf numFmtId="0" fontId="51" fillId="0" borderId="122" xfId="0" applyFont="1" applyBorder="1" applyAlignment="1" applyProtection="1">
      <alignment horizontal="center"/>
      <protection hidden="1"/>
    </xf>
    <xf numFmtId="0" fontId="51" fillId="0" borderId="109" xfId="0" applyFont="1" applyBorder="1" applyAlignment="1" applyProtection="1">
      <alignment horizontal="center"/>
      <protection hidden="1"/>
    </xf>
    <xf numFmtId="0" fontId="51" fillId="0" borderId="11" xfId="0" applyFont="1" applyBorder="1" applyAlignment="1" applyProtection="1">
      <alignment horizontal="center"/>
      <protection hidden="1"/>
    </xf>
    <xf numFmtId="0" fontId="99" fillId="33" borderId="68" xfId="0" applyFont="1" applyFill="1" applyBorder="1" applyAlignment="1" applyProtection="1">
      <alignment horizontal="center" wrapText="1"/>
      <protection hidden="1"/>
    </xf>
    <xf numFmtId="0" fontId="69" fillId="33" borderId="68" xfId="0" applyFont="1" applyFill="1" applyBorder="1" applyAlignment="1" applyProtection="1">
      <alignment horizontal="center" wrapText="1"/>
      <protection hidden="1"/>
    </xf>
    <xf numFmtId="0" fontId="69" fillId="33" borderId="120" xfId="0" applyFont="1" applyFill="1" applyBorder="1" applyAlignment="1" applyProtection="1">
      <alignment horizontal="center" wrapText="1"/>
      <protection hidden="1"/>
    </xf>
    <xf numFmtId="0" fontId="0" fillId="0" borderId="0" xfId="0" applyFont="1" applyBorder="1" applyProtection="1">
      <protection hidden="1"/>
    </xf>
    <xf numFmtId="0" fontId="69" fillId="33" borderId="0" xfId="0" applyFont="1" applyFill="1" applyBorder="1" applyAlignment="1" applyProtection="1">
      <alignment horizontal="center" vertical="center" wrapText="1"/>
      <protection hidden="1"/>
    </xf>
    <xf numFmtId="0" fontId="69" fillId="33" borderId="107" xfId="0" applyFont="1" applyFill="1" applyBorder="1" applyAlignment="1" applyProtection="1">
      <alignment horizontal="center" vertical="center" wrapText="1"/>
      <protection hidden="1"/>
    </xf>
    <xf numFmtId="0" fontId="69" fillId="37" borderId="0" xfId="0" applyFont="1" applyFill="1" applyBorder="1" applyAlignment="1" applyProtection="1">
      <alignment wrapText="1"/>
      <protection hidden="1"/>
    </xf>
    <xf numFmtId="0" fontId="100" fillId="2" borderId="0" xfId="0" applyFont="1" applyFill="1" applyBorder="1" applyAlignment="1" applyProtection="1">
      <alignment horizontal="center" wrapText="1"/>
      <protection hidden="1"/>
    </xf>
    <xf numFmtId="0" fontId="100" fillId="2" borderId="107" xfId="0" applyFont="1" applyFill="1" applyBorder="1" applyAlignment="1" applyProtection="1">
      <alignment horizontal="center" wrapText="1"/>
      <protection hidden="1"/>
    </xf>
    <xf numFmtId="0" fontId="101" fillId="34" borderId="1" xfId="1" applyFont="1" applyFill="1" applyBorder="1" applyAlignment="1" applyProtection="1">
      <alignment horizontal="center" vertical="center" wrapText="1"/>
      <protection hidden="1"/>
    </xf>
    <xf numFmtId="0" fontId="102" fillId="39" borderId="1" xfId="1" applyFont="1" applyFill="1" applyBorder="1" applyAlignment="1" applyProtection="1">
      <alignment horizontal="center" vertical="center" wrapText="1"/>
      <protection hidden="1"/>
    </xf>
    <xf numFmtId="0" fontId="102" fillId="40" borderId="1" xfId="1" applyFont="1" applyFill="1" applyBorder="1" applyAlignment="1" applyProtection="1">
      <alignment horizontal="center" vertical="center" wrapText="1"/>
      <protection hidden="1"/>
    </xf>
    <xf numFmtId="0" fontId="10" fillId="0" borderId="0" xfId="0" applyFont="1" applyBorder="1" applyAlignment="1" applyProtection="1">
      <alignment horizontal="center" wrapText="1"/>
      <protection hidden="1"/>
    </xf>
    <xf numFmtId="0" fontId="63" fillId="0" borderId="0" xfId="0" applyFont="1" applyBorder="1" applyAlignment="1" applyProtection="1">
      <alignment horizontal="center" vertical="center"/>
      <protection hidden="1"/>
    </xf>
    <xf numFmtId="0" fontId="63" fillId="0" borderId="107" xfId="0" applyFont="1" applyBorder="1" applyAlignment="1" applyProtection="1">
      <alignment horizontal="center" vertical="center"/>
      <protection hidden="1"/>
    </xf>
    <xf numFmtId="0" fontId="10" fillId="0" borderId="109" xfId="0" applyFont="1" applyBorder="1" applyAlignment="1" applyProtection="1">
      <alignment horizontal="center" wrapText="1"/>
      <protection hidden="1"/>
    </xf>
    <xf numFmtId="0" fontId="63" fillId="0" borderId="109" xfId="0" applyFont="1" applyBorder="1" applyAlignment="1" applyProtection="1">
      <alignment horizontal="center" vertical="center"/>
      <protection hidden="1"/>
    </xf>
    <xf numFmtId="0" fontId="63" fillId="0" borderId="11" xfId="0" applyFont="1" applyBorder="1" applyAlignment="1" applyProtection="1">
      <alignment horizontal="center" vertical="center"/>
      <protection hidden="1"/>
    </xf>
    <xf numFmtId="0" fontId="0" fillId="0" borderId="122" xfId="0" applyBorder="1" applyAlignment="1" applyProtection="1">
      <alignment horizontal="center"/>
      <protection hidden="1"/>
    </xf>
    <xf numFmtId="0" fontId="88" fillId="0" borderId="0" xfId="0" applyFont="1" applyAlignment="1" applyProtection="1">
      <alignment horizontal="center" vertical="center"/>
      <protection locked="0" hidden="1"/>
    </xf>
    <xf numFmtId="0" fontId="0" fillId="0" borderId="122" xfId="0" applyBorder="1" applyAlignment="1" applyProtection="1">
      <alignment horizontal="left" wrapText="1"/>
      <protection hidden="1"/>
    </xf>
    <xf numFmtId="0" fontId="27" fillId="38" borderId="1" xfId="1" applyFill="1" applyBorder="1" applyAlignment="1" applyProtection="1">
      <alignment horizontal="center" vertical="center" wrapText="1"/>
      <protection hidden="1"/>
    </xf>
    <xf numFmtId="0" fontId="34" fillId="2" borderId="123" xfId="0" applyFont="1" applyFill="1" applyBorder="1" applyAlignment="1" applyProtection="1">
      <alignment horizontal="center"/>
      <protection hidden="1"/>
    </xf>
    <xf numFmtId="0" fontId="34" fillId="2" borderId="124" xfId="0" applyFont="1" applyFill="1" applyBorder="1" applyAlignment="1" applyProtection="1">
      <alignment horizontal="center"/>
      <protection hidden="1"/>
    </xf>
    <xf numFmtId="0" fontId="100" fillId="33" borderId="0" xfId="0" applyFont="1" applyFill="1" applyBorder="1" applyAlignment="1" applyProtection="1">
      <alignment horizontal="center" vertical="center" wrapText="1"/>
      <protection hidden="1"/>
    </xf>
    <xf numFmtId="0" fontId="100" fillId="33" borderId="107" xfId="0" applyFont="1" applyFill="1" applyBorder="1" applyAlignment="1" applyProtection="1">
      <alignment horizontal="center" vertical="center" wrapText="1"/>
      <protection hidden="1"/>
    </xf>
    <xf numFmtId="0" fontId="103" fillId="37" borderId="0" xfId="0" applyFont="1" applyFill="1" applyBorder="1" applyAlignment="1" applyProtection="1">
      <alignment horizontal="center" vertical="center" wrapText="1"/>
      <protection hidden="1"/>
    </xf>
    <xf numFmtId="0" fontId="104" fillId="37" borderId="0" xfId="0" applyFont="1" applyFill="1" applyBorder="1" applyAlignment="1" applyProtection="1">
      <alignment horizontal="left" vertical="center" wrapText="1"/>
      <protection hidden="1"/>
    </xf>
    <xf numFmtId="0" fontId="104" fillId="37" borderId="107" xfId="0" applyFont="1" applyFill="1" applyBorder="1" applyAlignment="1" applyProtection="1">
      <alignment horizontal="left" vertical="center" wrapText="1"/>
      <protection hidden="1"/>
    </xf>
    <xf numFmtId="0" fontId="63" fillId="0" borderId="93" xfId="0" applyFont="1" applyBorder="1" applyAlignment="1" applyProtection="1">
      <protection hidden="1"/>
    </xf>
    <xf numFmtId="0" fontId="63" fillId="0" borderId="89" xfId="0" applyFont="1" applyBorder="1" applyAlignment="1" applyProtection="1">
      <protection hidden="1"/>
    </xf>
    <xf numFmtId="0" fontId="45" fillId="0" borderId="71" xfId="0" applyFont="1" applyBorder="1" applyAlignment="1" applyProtection="1">
      <alignment horizontal="center" vertical="center"/>
      <protection hidden="1"/>
    </xf>
    <xf numFmtId="0" fontId="45" fillId="0" borderId="70" xfId="0" applyFont="1" applyBorder="1" applyAlignment="1" applyProtection="1">
      <alignment horizontal="center" vertical="center"/>
      <protection hidden="1"/>
    </xf>
    <xf numFmtId="14" fontId="45" fillId="0" borderId="71" xfId="0" applyNumberFormat="1" applyFont="1" applyBorder="1" applyAlignment="1" applyProtection="1">
      <alignment horizontal="center" vertical="center"/>
      <protection hidden="1"/>
    </xf>
    <xf numFmtId="14" fontId="45" fillId="0" borderId="70" xfId="0" applyNumberFormat="1" applyFont="1" applyBorder="1" applyAlignment="1" applyProtection="1">
      <alignment horizontal="center" vertical="center"/>
      <protection hidden="1"/>
    </xf>
    <xf numFmtId="0" fontId="45" fillId="0" borderId="21" xfId="0" applyFont="1" applyBorder="1" applyAlignment="1" applyProtection="1">
      <alignment horizontal="center" vertical="center" wrapText="1"/>
      <protection hidden="1"/>
    </xf>
    <xf numFmtId="0" fontId="45" fillId="0" borderId="22" xfId="0" applyFont="1" applyBorder="1" applyAlignment="1" applyProtection="1">
      <alignment horizontal="center" vertical="center" wrapText="1"/>
      <protection hidden="1"/>
    </xf>
    <xf numFmtId="0" fontId="45" fillId="0" borderId="75" xfId="0" applyFont="1" applyBorder="1" applyAlignment="1" applyProtection="1">
      <alignment horizontal="center" vertical="center" wrapText="1"/>
      <protection hidden="1"/>
    </xf>
    <xf numFmtId="0" fontId="45" fillId="0" borderId="78" xfId="0" applyFont="1" applyBorder="1" applyAlignment="1" applyProtection="1">
      <alignment horizontal="center" vertical="center" wrapText="1"/>
      <protection hidden="1"/>
    </xf>
    <xf numFmtId="0" fontId="45" fillId="0" borderId="79" xfId="0" applyFont="1" applyBorder="1" applyAlignment="1" applyProtection="1">
      <alignment horizontal="center" vertical="center" wrapText="1"/>
      <protection hidden="1"/>
    </xf>
    <xf numFmtId="0" fontId="45" fillId="0" borderId="80" xfId="0" applyFont="1" applyBorder="1" applyAlignment="1" applyProtection="1">
      <alignment horizontal="center" vertical="center" wrapText="1"/>
      <protection hidden="1"/>
    </xf>
    <xf numFmtId="14" fontId="63" fillId="0" borderId="89" xfId="0" applyNumberFormat="1" applyFont="1" applyBorder="1" applyAlignment="1" applyProtection="1">
      <protection hidden="1"/>
    </xf>
    <xf numFmtId="0" fontId="63" fillId="0" borderId="89" xfId="0" applyFont="1" applyBorder="1" applyAlignment="1" applyProtection="1">
      <alignment horizontal="center" vertical="center"/>
      <protection hidden="1"/>
    </xf>
    <xf numFmtId="0" fontId="88" fillId="0" borderId="82" xfId="0" applyFont="1" applyBorder="1" applyAlignment="1">
      <alignment horizontal="center" vertical="center" wrapText="1"/>
    </xf>
    <xf numFmtId="0" fontId="88" fillId="0" borderId="83" xfId="0" applyFont="1" applyBorder="1" applyAlignment="1">
      <alignment horizontal="center" vertical="center" wrapText="1"/>
    </xf>
    <xf numFmtId="0" fontId="88" fillId="0" borderId="0" xfId="0" applyFont="1" applyBorder="1" applyAlignment="1">
      <alignment horizontal="center" vertical="center" wrapText="1"/>
    </xf>
    <xf numFmtId="0" fontId="88" fillId="0" borderId="85" xfId="0" applyFont="1" applyBorder="1" applyAlignment="1">
      <alignment horizontal="center" vertical="center" wrapText="1"/>
    </xf>
    <xf numFmtId="0" fontId="63" fillId="0" borderId="89" xfId="0" applyFont="1" applyBorder="1" applyAlignment="1" applyProtection="1">
      <alignment horizontal="center" vertical="center"/>
      <protection hidden="1"/>
    </xf>
    <xf numFmtId="0" fontId="10" fillId="0" borderId="88" xfId="0" applyFont="1" applyBorder="1" applyAlignment="1">
      <alignment horizontal="center"/>
    </xf>
    <xf numFmtId="0" fontId="10" fillId="0" borderId="79" xfId="0" applyFont="1" applyBorder="1" applyAlignment="1">
      <alignment horizontal="center"/>
    </xf>
  </cellXfs>
  <cellStyles count="2">
    <cellStyle name="Hyperlink" xfId="1" builtinId="8"/>
    <cellStyle name="Normal" xfId="0" builtinId="0"/>
  </cellStyles>
  <dxfs count="49">
    <dxf>
      <font>
        <b val="0"/>
        <i val="0"/>
        <strike val="0"/>
        <condense val="0"/>
        <extend val="0"/>
        <outline val="0"/>
        <shadow val="0"/>
        <u val="none"/>
        <vertAlign val="baseline"/>
        <sz val="11"/>
        <color theme="1"/>
        <name val="DevLys 010"/>
        <scheme val="none"/>
      </font>
    </dxf>
    <dxf>
      <font>
        <b val="0"/>
        <i val="0"/>
        <strike val="0"/>
        <condense val="0"/>
        <extend val="0"/>
        <outline val="0"/>
        <shadow val="0"/>
        <u val="none"/>
        <vertAlign val="baseline"/>
        <sz val="11"/>
        <color theme="1"/>
        <name val="DevLys 010"/>
        <scheme val="none"/>
      </font>
    </dxf>
    <dxf>
      <font>
        <b val="0"/>
        <i val="0"/>
        <strike val="0"/>
        <condense val="0"/>
        <extend val="0"/>
        <outline val="0"/>
        <shadow val="0"/>
        <u val="none"/>
        <vertAlign val="baseline"/>
        <sz val="11"/>
        <color theme="1"/>
        <name val="DevLys 010"/>
        <scheme val="none"/>
      </font>
    </dxf>
    <dxf>
      <font>
        <b val="0"/>
        <i val="0"/>
        <strike val="0"/>
        <condense val="0"/>
        <extend val="0"/>
        <outline val="0"/>
        <shadow val="0"/>
        <u val="none"/>
        <vertAlign val="baseline"/>
        <sz val="11"/>
        <color theme="1"/>
        <name val="Candara"/>
        <scheme val="none"/>
      </font>
    </dxf>
    <dxf>
      <font>
        <b val="0"/>
        <i val="0"/>
        <strike val="0"/>
        <condense val="0"/>
        <extend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theme="1"/>
        <name val="Calibri"/>
        <scheme val="minor"/>
      </font>
      <numFmt numFmtId="30" formatCode="@"/>
      <fill>
        <patternFill patternType="solid">
          <fgColor theme="4" tint="0.59999389629810485"/>
          <bgColor theme="4" tint="0.59999389629810485"/>
        </patternFill>
      </fill>
      <alignment horizontal="general" vertical="bottom" textRotation="0" wrapText="1" indent="0" relativeIndent="0" justifyLastLine="0" shrinkToFit="0" mergeCell="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bottom style="thin">
          <color rgb="FF000000"/>
        </bottom>
      </border>
    </dxf>
    <dxf>
      <font>
        <condense val="0"/>
        <extend val="0"/>
        <color rgb="FF9C0006"/>
      </font>
      <fill>
        <patternFill>
          <bgColor rgb="FFFFC7CE"/>
        </patternFill>
      </fill>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numFmt numFmtId="19" formatCode="dd/mm/yyyy"/>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alignment horizontal="general" vertical="bottom" textRotation="0" wrapText="1" indent="0" relativeIndent="0" justifyLastLine="0" shrinkToFit="0" mergeCell="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b/>
        <i val="0"/>
        <strike val="0"/>
        <condense val="0"/>
        <extend val="0"/>
        <outline val="0"/>
        <shadow val="0"/>
        <u val="none"/>
        <vertAlign val="baseline"/>
        <sz val="11"/>
        <color theme="1"/>
        <name val="Calibri"/>
        <scheme val="minor"/>
      </font>
      <alignment horizontal="center" vertical="center" textRotation="0" wrapText="1" indent="0" relativeIndent="0" justifyLastLine="0" shrinkToFit="0" mergeCell="0" readingOrder="0"/>
      <border diagonalUp="0" diagonalDown="0" outline="0">
        <left style="thin">
          <color rgb="FF000000"/>
        </left>
        <right style="thin">
          <color rgb="FF000000"/>
        </right>
        <top/>
        <bottom/>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1DE33E"/>
      <color rgb="FF00FFFF"/>
      <color rgb="FF00FF00"/>
      <color rgb="FFE5FED8"/>
      <color rgb="FFE0FDD9"/>
      <color rgb="FF66FFCC"/>
      <color rgb="FFB6AA0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9525</xdr:colOff>
      <xdr:row>29</xdr:row>
      <xdr:rowOff>9526</xdr:rowOff>
    </xdr:from>
    <xdr:to>
      <xdr:col>3</xdr:col>
      <xdr:colOff>85725</xdr:colOff>
      <xdr:row>39</xdr:row>
      <xdr:rowOff>9525</xdr:rowOff>
    </xdr:to>
    <xdr:pic>
      <xdr:nvPicPr>
        <xdr:cNvPr id="2" name="Picture 1" descr="BeautyPlus_20200613234315650_save.jpg"/>
        <xdr:cNvPicPr>
          <a:picLocks noChangeAspect="1"/>
        </xdr:cNvPicPr>
      </xdr:nvPicPr>
      <xdr:blipFill>
        <a:blip xmlns:r="http://schemas.openxmlformats.org/officeDocument/2006/relationships" r:embed="rId1" cstate="print"/>
        <a:stretch>
          <a:fillRect/>
        </a:stretch>
      </xdr:blipFill>
      <xdr:spPr>
        <a:xfrm>
          <a:off x="190500" y="6924676"/>
          <a:ext cx="981075" cy="25145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47626</xdr:colOff>
      <xdr:row>19</xdr:row>
      <xdr:rowOff>152399</xdr:rowOff>
    </xdr:from>
    <xdr:to>
      <xdr:col>15</xdr:col>
      <xdr:colOff>0</xdr:colOff>
      <xdr:row>24</xdr:row>
      <xdr:rowOff>209550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6753226" y="4610099"/>
          <a:ext cx="1781174" cy="1343026"/>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12</xdr:col>
      <xdr:colOff>209550</xdr:colOff>
      <xdr:row>2</xdr:row>
      <xdr:rowOff>209549</xdr:rowOff>
    </xdr:from>
    <xdr:to>
      <xdr:col>14</xdr:col>
      <xdr:colOff>390525</xdr:colOff>
      <xdr:row>9</xdr:row>
      <xdr:rowOff>57148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6915150" y="638174"/>
          <a:ext cx="1400175" cy="152399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133350</xdr:colOff>
      <xdr:row>0</xdr:row>
      <xdr:rowOff>123824</xdr:rowOff>
    </xdr:from>
    <xdr:to>
      <xdr:col>2</xdr:col>
      <xdr:colOff>361950</xdr:colOff>
      <xdr:row>3</xdr:row>
      <xdr:rowOff>38100</xdr:rowOff>
    </xdr:to>
    <xdr:pic>
      <xdr:nvPicPr>
        <xdr:cNvPr id="4" name="Picture 3" descr="5-2-saraswati-png.png"/>
        <xdr:cNvPicPr>
          <a:picLocks noChangeAspect="1"/>
        </xdr:cNvPicPr>
      </xdr:nvPicPr>
      <xdr:blipFill>
        <a:blip xmlns:r="http://schemas.openxmlformats.org/officeDocument/2006/relationships" r:embed="rId3" cstate="print"/>
        <a:stretch>
          <a:fillRect/>
        </a:stretch>
      </xdr:blipFill>
      <xdr:spPr>
        <a:xfrm>
          <a:off x="323850" y="123824"/>
          <a:ext cx="838200" cy="800101"/>
        </a:xfrm>
        <a:prstGeom prst="rect">
          <a:avLst/>
        </a:prstGeom>
      </xdr:spPr>
    </xdr:pic>
    <xdr:clientData/>
  </xdr:twoCellAnchor>
  <xdr:twoCellAnchor editAs="oneCell">
    <xdr:from>
      <xdr:col>0</xdr:col>
      <xdr:colOff>0</xdr:colOff>
      <xdr:row>27</xdr:row>
      <xdr:rowOff>161925</xdr:rowOff>
    </xdr:from>
    <xdr:to>
      <xdr:col>3</xdr:col>
      <xdr:colOff>438150</xdr:colOff>
      <xdr:row>30</xdr:row>
      <xdr:rowOff>133350</xdr:rowOff>
    </xdr:to>
    <xdr:pic>
      <xdr:nvPicPr>
        <xdr:cNvPr id="5" name="Picture 4" descr="YOUTUBE.png"/>
        <xdr:cNvPicPr>
          <a:picLocks noChangeAspect="1"/>
        </xdr:cNvPicPr>
      </xdr:nvPicPr>
      <xdr:blipFill>
        <a:blip xmlns:r="http://schemas.openxmlformats.org/officeDocument/2006/relationships" r:embed="rId4"/>
        <a:stretch>
          <a:fillRect/>
        </a:stretch>
      </xdr:blipFill>
      <xdr:spPr>
        <a:xfrm>
          <a:off x="0" y="7019925"/>
          <a:ext cx="2143125" cy="542925"/>
        </a:xfrm>
        <a:prstGeom prst="rect">
          <a:avLst/>
        </a:prstGeom>
      </xdr:spPr>
    </xdr:pic>
    <xdr:clientData/>
  </xdr:twoCellAnchor>
  <xdr:twoCellAnchor>
    <xdr:from>
      <xdr:col>10</xdr:col>
      <xdr:colOff>476250</xdr:colOff>
      <xdr:row>28</xdr:row>
      <xdr:rowOff>66675</xdr:rowOff>
    </xdr:from>
    <xdr:to>
      <xdr:col>11</xdr:col>
      <xdr:colOff>361950</xdr:colOff>
      <xdr:row>30</xdr:row>
      <xdr:rowOff>38100</xdr:rowOff>
    </xdr:to>
    <xdr:sp macro="" textlink="">
      <xdr:nvSpPr>
        <xdr:cNvPr id="6" name="Right Arrow 5"/>
        <xdr:cNvSpPr/>
      </xdr:nvSpPr>
      <xdr:spPr>
        <a:xfrm>
          <a:off x="6448425" y="7115175"/>
          <a:ext cx="495300" cy="352425"/>
        </a:xfrm>
        <a:prstGeom prst="rightArrow">
          <a:avLst/>
        </a:prstGeom>
        <a:ln>
          <a:solidFill>
            <a:srgbClr val="00FF00"/>
          </a:solidFill>
        </a:ln>
        <a:effectLst>
          <a:glow rad="228600">
            <a:schemeClr val="accent2">
              <a:satMod val="175000"/>
              <a:alpha val="40000"/>
            </a:schemeClr>
          </a:glow>
          <a:outerShdw blurRad="40000" dist="20000" dir="5400000" rotWithShape="0">
            <a:srgbClr val="000000">
              <a:alpha val="38000"/>
            </a:srgbClr>
          </a:outerShdw>
        </a:effectLst>
      </xdr:spPr>
      <xdr:style>
        <a:lnRef idx="3">
          <a:schemeClr val="lt1"/>
        </a:lnRef>
        <a:fillRef idx="1">
          <a:schemeClr val="accent6"/>
        </a:fillRef>
        <a:effectRef idx="1">
          <a:schemeClr val="accent6"/>
        </a:effectRef>
        <a:fontRef idx="minor">
          <a:schemeClr val="lt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66676</xdr:colOff>
      <xdr:row>5</xdr:row>
      <xdr:rowOff>0</xdr:rowOff>
    </xdr:from>
    <xdr:to>
      <xdr:col>14</xdr:col>
      <xdr:colOff>9526</xdr:colOff>
      <xdr:row>14</xdr:row>
      <xdr:rowOff>247650</xdr:rowOff>
    </xdr:to>
    <xdr:sp macro="" textlink="">
      <xdr:nvSpPr>
        <xdr:cNvPr id="2" name="Flowchart: Multidocument 1"/>
        <xdr:cNvSpPr/>
      </xdr:nvSpPr>
      <xdr:spPr>
        <a:xfrm>
          <a:off x="5400676" y="1285875"/>
          <a:ext cx="1943100" cy="2295525"/>
        </a:xfrm>
        <a:prstGeom prst="flowChartMultidocument">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r>
            <a:rPr lang="hi-IN" sz="1100"/>
            <a:t>कक्षा 1 से 5 तक जिस विद्यार्थी का पोर्टफोलियो print लेना है तो उसके क्रमांक ग्रीन cell से  चयन करे और print करे page layout से full page को चुने</a:t>
          </a:r>
          <a:endParaRPr lang="en-US" sz="1100"/>
        </a:p>
      </xdr:txBody>
    </xdr:sp>
    <xdr:clientData/>
  </xdr:twoCellAnchor>
  <xdr:twoCellAnchor>
    <xdr:from>
      <xdr:col>1</xdr:col>
      <xdr:colOff>57151</xdr:colOff>
      <xdr:row>4</xdr:row>
      <xdr:rowOff>77123</xdr:rowOff>
    </xdr:from>
    <xdr:to>
      <xdr:col>3</xdr:col>
      <xdr:colOff>409575</xdr:colOff>
      <xdr:row>12</xdr:row>
      <xdr:rowOff>37178</xdr:rowOff>
    </xdr:to>
    <xdr:pic>
      <xdr:nvPicPr>
        <xdr:cNvPr id="3" name="Picture 2" descr="9-2-saraswati-png-hd.png"/>
        <xdr:cNvPicPr>
          <a:picLocks noChangeAspect="1"/>
        </xdr:cNvPicPr>
      </xdr:nvPicPr>
      <xdr:blipFill>
        <a:blip xmlns:r="http://schemas.openxmlformats.org/officeDocument/2006/relationships" r:embed="rId1"/>
        <a:stretch>
          <a:fillRect/>
        </a:stretch>
      </xdr:blipFill>
      <xdr:spPr>
        <a:xfrm>
          <a:off x="238126" y="1153448"/>
          <a:ext cx="1381124" cy="1684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7</xdr:row>
      <xdr:rowOff>152400</xdr:rowOff>
    </xdr:from>
    <xdr:to>
      <xdr:col>15</xdr:col>
      <xdr:colOff>66676</xdr:colOff>
      <xdr:row>17</xdr:row>
      <xdr:rowOff>28575</xdr:rowOff>
    </xdr:to>
    <xdr:sp macro="" textlink="">
      <xdr:nvSpPr>
        <xdr:cNvPr id="3" name="Flowchart: Multidocument 2"/>
        <xdr:cNvSpPr/>
      </xdr:nvSpPr>
      <xdr:spPr>
        <a:xfrm>
          <a:off x="6029325" y="1781175"/>
          <a:ext cx="1895476" cy="2286000"/>
        </a:xfrm>
        <a:prstGeom prst="flowChartMultidocument">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r>
            <a:rPr lang="hi-IN" sz="1100"/>
            <a:t>कक्षा 6 से 8 तक जिस विद्यार्थी का पोर्टफोलियो print लेना है तो उसके क्रमांक ग्रीन cell से  चयन करे और print करे</a:t>
          </a:r>
          <a:endParaRPr lang="en-US" sz="1100"/>
        </a:p>
      </xdr:txBody>
    </xdr:sp>
    <xdr:clientData/>
  </xdr:twoCellAnchor>
  <xdr:twoCellAnchor editAs="oneCell">
    <xdr:from>
      <xdr:col>1</xdr:col>
      <xdr:colOff>85724</xdr:colOff>
      <xdr:row>5</xdr:row>
      <xdr:rowOff>19050</xdr:rowOff>
    </xdr:from>
    <xdr:to>
      <xdr:col>3</xdr:col>
      <xdr:colOff>400049</xdr:colOff>
      <xdr:row>12</xdr:row>
      <xdr:rowOff>0</xdr:rowOff>
    </xdr:to>
    <xdr:pic>
      <xdr:nvPicPr>
        <xdr:cNvPr id="5" name="Picture 4" descr="8-2-saraswati-free-download-png.png"/>
        <xdr:cNvPicPr>
          <a:picLocks noChangeAspect="1"/>
        </xdr:cNvPicPr>
      </xdr:nvPicPr>
      <xdr:blipFill>
        <a:blip xmlns:r="http://schemas.openxmlformats.org/officeDocument/2006/relationships" r:embed="rId1"/>
        <a:stretch>
          <a:fillRect/>
        </a:stretch>
      </xdr:blipFill>
      <xdr:spPr>
        <a:xfrm>
          <a:off x="333374" y="1209675"/>
          <a:ext cx="1400175" cy="1495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4</xdr:row>
      <xdr:rowOff>95250</xdr:rowOff>
    </xdr:from>
    <xdr:to>
      <xdr:col>5</xdr:col>
      <xdr:colOff>1095375</xdr:colOff>
      <xdr:row>7</xdr:row>
      <xdr:rowOff>171451</xdr:rowOff>
    </xdr:to>
    <xdr:sp macro="[0]!reco" textlink="">
      <xdr:nvSpPr>
        <xdr:cNvPr id="3" name="Oval 2"/>
        <xdr:cNvSpPr/>
      </xdr:nvSpPr>
      <xdr:spPr>
        <a:xfrm>
          <a:off x="5743575" y="981075"/>
          <a:ext cx="1038225" cy="523876"/>
        </a:xfrm>
        <a:prstGeom prst="ellipse">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200" b="1">
              <a:solidFill>
                <a:sysClr val="windowText" lastClr="000000"/>
              </a:solidFill>
            </a:rPr>
            <a:t>New</a:t>
          </a:r>
          <a:r>
            <a:rPr lang="en-US" sz="1200" b="1" baseline="0">
              <a:solidFill>
                <a:sysClr val="windowText" lastClr="000000"/>
              </a:solidFill>
            </a:rPr>
            <a:t> List</a:t>
          </a:r>
          <a:endParaRPr lang="en-US"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542924</xdr:colOff>
      <xdr:row>1</xdr:row>
      <xdr:rowOff>333375</xdr:rowOff>
    </xdr:from>
    <xdr:to>
      <xdr:col>6</xdr:col>
      <xdr:colOff>933449</xdr:colOff>
      <xdr:row>3</xdr:row>
      <xdr:rowOff>28574</xdr:rowOff>
    </xdr:to>
    <xdr:sp macro="" textlink="">
      <xdr:nvSpPr>
        <xdr:cNvPr id="2" name="Right Arrow 1"/>
        <xdr:cNvSpPr/>
      </xdr:nvSpPr>
      <xdr:spPr>
        <a:xfrm>
          <a:off x="4486274" y="866775"/>
          <a:ext cx="390525" cy="247649"/>
        </a:xfrm>
        <a:prstGeom prst="rightArrow">
          <a:avLst/>
        </a:prstGeom>
        <a:solidFill>
          <a:schemeClr val="tx1">
            <a:lumMod val="95000"/>
            <a:lumOff val="5000"/>
          </a:schemeClr>
        </a:solidFill>
      </xdr:spPr>
      <xdr:style>
        <a:lnRef idx="3">
          <a:schemeClr val="lt1"/>
        </a:lnRef>
        <a:fillRef idx="1">
          <a:schemeClr val="accent6"/>
        </a:fillRef>
        <a:effectRef idx="1">
          <a:schemeClr val="accent6"/>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xdr:colOff>
      <xdr:row>2</xdr:row>
      <xdr:rowOff>171450</xdr:rowOff>
    </xdr:from>
    <xdr:to>
      <xdr:col>15</xdr:col>
      <xdr:colOff>28575</xdr:colOff>
      <xdr:row>3</xdr:row>
      <xdr:rowOff>400050</xdr:rowOff>
    </xdr:to>
    <xdr:sp macro="" textlink="">
      <xdr:nvSpPr>
        <xdr:cNvPr id="5" name="Double Wave 4"/>
        <xdr:cNvSpPr/>
      </xdr:nvSpPr>
      <xdr:spPr>
        <a:xfrm>
          <a:off x="1752600" y="647700"/>
          <a:ext cx="4210050" cy="419100"/>
        </a:xfrm>
        <a:prstGeom prst="doubleWave">
          <a:avLst/>
        </a:prstGeom>
        <a:solidFill>
          <a:srgbClr val="66FFCC"/>
        </a:solidFill>
        <a:ln>
          <a:solidFill>
            <a:schemeClr val="tx2">
              <a:lumMod val="50000"/>
            </a:schemeClr>
          </a:solidFill>
        </a:ln>
        <a:effectLst>
          <a:glow rad="228600">
            <a:schemeClr val="accent2">
              <a:satMod val="175000"/>
              <a:alpha val="40000"/>
            </a:schemeClr>
          </a:glow>
        </a:effectLst>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2800">
              <a:solidFill>
                <a:schemeClr val="accent4">
                  <a:lumMod val="75000"/>
                </a:schemeClr>
              </a:solidFill>
              <a:latin typeface="Kruti Dev 501" pitchFamily="2" charset="0"/>
            </a:rPr>
            <a:t>ukekadu lwpuk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66675</xdr:colOff>
      <xdr:row>0</xdr:row>
      <xdr:rowOff>66675</xdr:rowOff>
    </xdr:from>
    <xdr:to>
      <xdr:col>30</xdr:col>
      <xdr:colOff>219075</xdr:colOff>
      <xdr:row>1</xdr:row>
      <xdr:rowOff>95250</xdr:rowOff>
    </xdr:to>
    <xdr:sp macro="[0]!Macro4" textlink="">
      <xdr:nvSpPr>
        <xdr:cNvPr id="3" name="Round Diagonal Corner Rectangle 2"/>
        <xdr:cNvSpPr/>
      </xdr:nvSpPr>
      <xdr:spPr>
        <a:xfrm>
          <a:off x="7162800" y="66675"/>
          <a:ext cx="1181100" cy="352425"/>
        </a:xfrm>
        <a:prstGeom prst="round2DiagRect">
          <a:avLst>
            <a:gd name="adj1" fmla="val 0"/>
            <a:gd name="adj2" fmla="val 0"/>
          </a:avLst>
        </a:prstGeom>
        <a:ln>
          <a:solidFill>
            <a:schemeClr val="accent2">
              <a:lumMod val="75000"/>
            </a:schemeClr>
          </a:solidFill>
        </a:ln>
        <a:effectLst>
          <a:glow rad="139700">
            <a:schemeClr val="accent2">
              <a:satMod val="175000"/>
              <a:alpha val="40000"/>
            </a:schemeClr>
          </a:glow>
          <a:outerShdw blurRad="40000" dist="20000" dir="5400000" rotWithShape="0">
            <a:srgbClr val="000000">
              <a:alpha val="38000"/>
            </a:srgbClr>
          </a:outerShdw>
        </a:effectLst>
      </xdr:spPr>
      <xdr:style>
        <a:lnRef idx="3">
          <a:schemeClr val="lt1"/>
        </a:lnRef>
        <a:fillRef idx="1">
          <a:schemeClr val="accent6"/>
        </a:fillRef>
        <a:effectRef idx="1">
          <a:schemeClr val="accent6"/>
        </a:effectRef>
        <a:fontRef idx="minor">
          <a:schemeClr val="lt1"/>
        </a:fontRef>
      </xdr:style>
      <xdr:txBody>
        <a:bodyPr rtlCol="0" anchor="ctr"/>
        <a:lstStyle/>
        <a:p>
          <a:pPr algn="ctr"/>
          <a:r>
            <a:rPr lang="en-US" sz="1800">
              <a:solidFill>
                <a:srgbClr val="00FFFF"/>
              </a:solidFill>
            </a:rPr>
            <a:t>REFRESH</a:t>
          </a:r>
        </a:p>
      </xdr:txBody>
    </xdr:sp>
    <xdr:clientData/>
  </xdr:twoCellAnchor>
</xdr:wsDr>
</file>

<file path=xl/tables/table1.xml><?xml version="1.0" encoding="utf-8"?>
<table xmlns="http://schemas.openxmlformats.org/spreadsheetml/2006/main" id="2" name="Table2" displayName="Table2" ref="A2:AE750" totalsRowShown="0" headerRowDxfId="42" dataDxfId="41">
  <tableColumns count="31">
    <tableColumn id="1" name="S.NO." dataDxfId="40">
      <calculatedColumnFormula>IF(F3=" "," ",ROWS($A$3:A3))</calculatedColumnFormula>
    </tableColumn>
    <tableColumn id="2" name="CLASS" dataDxfId="39">
      <calculatedColumnFormula>'shaladarpan '!A2</calculatedColumnFormula>
    </tableColumn>
    <tableColumn id="3" name="Section" dataDxfId="38">
      <calculatedColumnFormula>'shaladarpan '!B2</calculatedColumnFormula>
    </tableColumn>
    <tableColumn id="4" name="SRNO" dataDxfId="37">
      <calculatedColumnFormula>'shaladarpan '!C2</calculatedColumnFormula>
    </tableColumn>
    <tableColumn id="5" name="DOA" dataDxfId="36">
      <calculatedColumnFormula>'shaladarpan '!D2</calculatedColumnFormula>
    </tableColumn>
    <tableColumn id="6" name="Name" dataDxfId="35">
      <calculatedColumnFormula>'shaladarpan '!E2</calculatedColumnFormula>
    </tableColumn>
    <tableColumn id="7" name="Late Status" dataDxfId="34">
      <calculatedColumnFormula>'shaladarpan '!F2</calculatedColumnFormula>
    </tableColumn>
    <tableColumn id="8" name="FatherName" dataDxfId="33">
      <calculatedColumnFormula>'shaladarpan '!G2</calculatedColumnFormula>
    </tableColumn>
    <tableColumn id="9" name="MotherName" dataDxfId="32">
      <calculatedColumnFormula>'shaladarpan '!H2</calculatedColumnFormula>
    </tableColumn>
    <tableColumn id="10" name="Gender" dataDxfId="31">
      <calculatedColumnFormula>'shaladarpan '!I2</calculatedColumnFormula>
    </tableColumn>
    <tableColumn id="11" name="Dob" dataDxfId="30">
      <calculatedColumnFormula>'shaladarpan '!J2</calculatedColumnFormula>
    </tableColumn>
    <tableColumn id="12" name="online" dataDxfId="29">
      <calculatedColumnFormula>'shaladarpan '!K2</calculatedColumnFormula>
    </tableColumn>
    <tableColumn id="13" name="ExamRollNumber" dataDxfId="28">
      <calculatedColumnFormula>'shaladarpan '!L2</calculatedColumnFormula>
    </tableColumn>
    <tableColumn id="14" name="School Total Working Days" dataDxfId="27">
      <calculatedColumnFormula>'shaladarpan '!M2</calculatedColumnFormula>
    </tableColumn>
    <tableColumn id="15" name="Student Total Attendence" dataDxfId="26">
      <calculatedColumnFormula>'shaladarpan '!N2</calculatedColumnFormula>
    </tableColumn>
    <tableColumn id="16" name="Category" dataDxfId="25">
      <calculatedColumnFormula>'shaladarpan '!O2</calculatedColumnFormula>
    </tableColumn>
    <tableColumn id="17" name="Religion" dataDxfId="24">
      <calculatedColumnFormula>'shaladarpan '!P2</calculatedColumnFormula>
    </tableColumn>
    <tableColumn id="18" name="Previous Year Marks" dataDxfId="23">
      <calculatedColumnFormula>'shaladarpan '!Q2</calculatedColumnFormula>
    </tableColumn>
    <tableColumn id="19" name="Name Of School" dataDxfId="22">
      <calculatedColumnFormula>'shaladarpan '!R2</calculatedColumnFormula>
    </tableColumn>
    <tableColumn id="20" name="School UDise Code" dataDxfId="21">
      <calculatedColumnFormula>'shaladarpan '!S2</calculatedColumnFormula>
    </tableColumn>
    <tableColumn id="21" name="Aadhar No of Student" dataDxfId="20">
      <calculatedColumnFormula>'shaladarpan '!T2</calculatedColumnFormula>
    </tableColumn>
    <tableColumn id="22" name="Bhamashash Card" dataDxfId="19">
      <calculatedColumnFormula>'shaladarpan '!U2</calculatedColumnFormula>
    </tableColumn>
    <tableColumn id="23" name="Mobile No Student(Father/Mother/Guardian" dataDxfId="18">
      <calculatedColumnFormula>'shaladarpan '!V2</calculatedColumnFormula>
    </tableColumn>
    <tableColumn id="24" name="Student Permanent Address" dataDxfId="17">
      <calculatedColumnFormula>'shaladarpan '!W2</calculatedColumnFormula>
    </tableColumn>
    <tableColumn id="25" name="Annual Parental Income" dataDxfId="16">
      <calculatedColumnFormula>'shaladarpan '!X2</calculatedColumnFormula>
    </tableColumn>
    <tableColumn id="26" name="CWSN Status" dataDxfId="15">
      <calculatedColumnFormula>'shaladarpan '!Y2</calculatedColumnFormula>
    </tableColumn>
    <tableColumn id="27" name="BPL Status" dataDxfId="14">
      <calculatedColumnFormula>'shaladarpan '!Z2</calculatedColumnFormula>
    </tableColumn>
    <tableColumn id="28" name="Minority Status" dataDxfId="13">
      <calculatedColumnFormula>'shaladarpan '!AA2</calculatedColumnFormula>
    </tableColumn>
    <tableColumn id="29" name="Age On Present(In Years)" dataDxfId="12">
      <calculatedColumnFormula>'shaladarpan '!AB2</calculatedColumnFormula>
    </tableColumn>
    <tableColumn id="30" name="Co-Curricular Activity" dataDxfId="11">
      <calculatedColumnFormula>'shaladarpan '!AC2</calculatedColumnFormula>
    </tableColumn>
    <tableColumn id="31" name="Distance From School" dataDxfId="10">
      <calculatedColumnFormula>'shaladarpan '!AD2</calculatedColumnFormula>
    </tableColumn>
  </tableColumns>
  <tableStyleInfo name="TableStyleMedium9" showFirstColumn="0" showLastColumn="0" showRowStripes="1" showColumnStripes="0"/>
</table>
</file>

<file path=xl/tables/table2.xml><?xml version="1.0" encoding="utf-8"?>
<table xmlns="http://schemas.openxmlformats.org/spreadsheetml/2006/main" id="3" name="Table3" displayName="Table3" ref="Y2:AA500" totalsRowShown="0" headerRowBorderDxfId="8" tableBorderDxfId="7">
  <tableColumns count="3">
    <tableColumn id="1" name="CLASS" dataDxfId="6">
      <calculatedColumnFormula>Table2[[#This Row],[CLASS]]</calculatedColumnFormula>
    </tableColumn>
    <tableColumn id="2" name="Name" dataDxfId="5">
      <calculatedColumnFormula>Table2[[#This Row],[Name]]</calculatedColumnFormula>
    </tableColumn>
    <tableColumn id="3" name="Mobile No Student(Father/Mother/Guardian" dataDxfId="4">
      <calculatedColumnFormula>Table2[[#This Row],[Mobile No Student(Father/Mother/Guardian]]</calculatedColumnFormula>
    </tableColumn>
  </tableColumns>
  <tableStyleInfo name="TableStyleMedium9" showFirstColumn="0" showLastColumn="0" showRowStripes="1" showColumnStripes="0"/>
</table>
</file>

<file path=xl/tables/table3.xml><?xml version="1.0" encoding="utf-8"?>
<table xmlns="http://schemas.openxmlformats.org/spreadsheetml/2006/main" id="1" name="Table1" displayName="Table1" ref="J17:K22" totalsRowShown="0" headerRowDxfId="3" dataDxfId="2">
  <autoFilter ref="J17:K22"/>
  <tableColumns count="2">
    <tableColumn id="1" name="primary" dataDxfId="1"/>
    <tableColumn id="2" name="middle" dataDxfId="0">
      <calculatedColumnFormula>L9</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halasugam.com/vijay-kumar-excel-expert/" TargetMode="External"/><Relationship Id="rId2" Type="http://schemas.openxmlformats.org/officeDocument/2006/relationships/hyperlink" Target="http://www.ashwinisharma.com/p/vijay-kumar-excel-sheet-expert.html" TargetMode="External"/><Relationship Id="rId1" Type="http://schemas.openxmlformats.org/officeDocument/2006/relationships/hyperlink" Target="http://www.rajsevak.com/VIJAY-KUMAR-PRAJAPAT-SOFTWARE/" TargetMode="External"/><Relationship Id="rId6" Type="http://schemas.openxmlformats.org/officeDocument/2006/relationships/drawing" Target="../drawings/drawing1.xml"/><Relationship Id="rId5" Type="http://schemas.openxmlformats.org/officeDocument/2006/relationships/hyperlink" Target="https://rajteachers.net/vijay-kumar-prajapat" TargetMode="External"/><Relationship Id="rId4" Type="http://schemas.openxmlformats.org/officeDocument/2006/relationships/hyperlink" Target="http://rajteacher.net/vijay-kumar-prajapa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youtu.be/JHyNhaKLHgs" TargetMode="External"/><Relationship Id="rId7" Type="http://schemas.openxmlformats.org/officeDocument/2006/relationships/drawing" Target="../drawings/drawing2.xml"/><Relationship Id="rId2" Type="http://schemas.openxmlformats.org/officeDocument/2006/relationships/hyperlink" Target="http://www.shalasugam.com/" TargetMode="External"/><Relationship Id="rId1" Type="http://schemas.openxmlformats.org/officeDocument/2006/relationships/hyperlink" Target="http://www.ashwinikumar.com/" TargetMode="External"/><Relationship Id="rId6" Type="http://schemas.openxmlformats.org/officeDocument/2006/relationships/printerSettings" Target="../printerSettings/printerSettings1.bin"/><Relationship Id="rId5" Type="http://schemas.openxmlformats.org/officeDocument/2006/relationships/hyperlink" Target="http://youtu.be/JHyNhaKLHgs" TargetMode="External"/><Relationship Id="rId4" Type="http://schemas.openxmlformats.org/officeDocument/2006/relationships/hyperlink" Target="http://www.rajsevak.com/"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Y51"/>
  <sheetViews>
    <sheetView topLeftCell="A19" workbookViewId="0">
      <selection activeCell="D31" sqref="D31:P31"/>
    </sheetView>
  </sheetViews>
  <sheetFormatPr defaultColWidth="8.85546875" defaultRowHeight="15"/>
  <cols>
    <col min="1" max="1" width="2.7109375" style="573" customWidth="1"/>
    <col min="2" max="2" width="3.5703125" style="573" customWidth="1"/>
    <col min="3" max="5" width="10" style="601" customWidth="1"/>
    <col min="6" max="6" width="8.85546875" style="573"/>
    <col min="7" max="7" width="12.42578125" style="573" bestFit="1" customWidth="1"/>
    <col min="8" max="15" width="8.85546875" style="573"/>
    <col min="16" max="16" width="12.42578125" style="573" customWidth="1"/>
    <col min="17" max="17" width="2.7109375" style="573" customWidth="1"/>
    <col min="18" max="16384" width="8.85546875" style="573"/>
  </cols>
  <sheetData>
    <row r="1" spans="1:25" ht="15.75" thickBot="1">
      <c r="A1" s="571"/>
      <c r="B1" s="571"/>
      <c r="C1" s="572"/>
      <c r="D1" s="572"/>
      <c r="E1" s="572"/>
      <c r="F1" s="571"/>
      <c r="G1" s="571"/>
      <c r="H1" s="571"/>
      <c r="I1" s="571"/>
      <c r="J1" s="571"/>
      <c r="K1" s="571"/>
      <c r="L1" s="571"/>
      <c r="M1" s="571"/>
      <c r="N1" s="571"/>
      <c r="O1" s="571"/>
      <c r="P1" s="571"/>
      <c r="Q1" s="571"/>
    </row>
    <row r="2" spans="1:25" ht="37.5" customHeight="1">
      <c r="A2" s="571"/>
      <c r="B2" s="603" t="s">
        <v>4086</v>
      </c>
      <c r="C2" s="604"/>
      <c r="D2" s="604"/>
      <c r="E2" s="604"/>
      <c r="F2" s="604"/>
      <c r="G2" s="604"/>
      <c r="H2" s="604"/>
      <c r="I2" s="604"/>
      <c r="J2" s="604"/>
      <c r="K2" s="604"/>
      <c r="L2" s="604"/>
      <c r="M2" s="604"/>
      <c r="N2" s="604"/>
      <c r="O2" s="604"/>
      <c r="P2" s="605"/>
      <c r="Q2" s="571"/>
      <c r="S2" s="482"/>
      <c r="T2" s="544"/>
      <c r="U2" s="544"/>
      <c r="W2" s="544"/>
      <c r="X2" s="544"/>
      <c r="Y2" s="544"/>
    </row>
    <row r="3" spans="1:25" ht="23.25">
      <c r="A3" s="571"/>
      <c r="B3" s="574" t="s">
        <v>4068</v>
      </c>
      <c r="C3" s="575"/>
      <c r="D3" s="575"/>
      <c r="E3" s="575"/>
      <c r="F3" s="575"/>
      <c r="G3" s="575"/>
      <c r="H3" s="575"/>
      <c r="I3" s="575"/>
      <c r="J3" s="575"/>
      <c r="K3" s="575"/>
      <c r="L3" s="575"/>
      <c r="M3" s="575"/>
      <c r="N3" s="575"/>
      <c r="O3" s="575"/>
      <c r="P3" s="576"/>
      <c r="Q3" s="571"/>
      <c r="S3" s="544"/>
      <c r="T3" s="544"/>
      <c r="U3" s="544"/>
      <c r="W3" s="544"/>
      <c r="X3" s="544"/>
      <c r="Y3" s="544"/>
    </row>
    <row r="4" spans="1:25" ht="15.75" thickBot="1">
      <c r="A4" s="571"/>
      <c r="B4" s="606" t="s">
        <v>4087</v>
      </c>
      <c r="C4" s="607"/>
      <c r="D4" s="607"/>
      <c r="E4" s="607"/>
      <c r="F4" s="607"/>
      <c r="G4" s="607"/>
      <c r="H4" s="607"/>
      <c r="I4" s="607"/>
      <c r="J4" s="607"/>
      <c r="K4" s="607"/>
      <c r="L4" s="607"/>
      <c r="M4" s="607"/>
      <c r="N4" s="607"/>
      <c r="O4" s="607"/>
      <c r="P4" s="608"/>
      <c r="Q4" s="571"/>
      <c r="S4" s="544"/>
      <c r="T4" s="544"/>
      <c r="U4" s="544"/>
      <c r="W4" s="544"/>
      <c r="X4" s="544"/>
      <c r="Y4" s="544"/>
    </row>
    <row r="5" spans="1:25" ht="25.5" customHeight="1">
      <c r="A5" s="571"/>
      <c r="B5" s="577">
        <v>1</v>
      </c>
      <c r="C5" s="609" t="s">
        <v>4069</v>
      </c>
      <c r="D5" s="609"/>
      <c r="E5" s="609"/>
      <c r="F5" s="609"/>
      <c r="G5" s="609"/>
      <c r="H5" s="609"/>
      <c r="I5" s="609"/>
      <c r="J5" s="609"/>
      <c r="K5" s="609"/>
      <c r="L5" s="609"/>
      <c r="M5" s="609"/>
      <c r="N5" s="609"/>
      <c r="O5" s="609"/>
      <c r="P5" s="610"/>
      <c r="Q5" s="571"/>
      <c r="S5" s="544"/>
      <c r="T5" s="544"/>
      <c r="U5" s="544"/>
      <c r="W5" s="544"/>
      <c r="X5" s="544"/>
      <c r="Y5" s="544"/>
    </row>
    <row r="6" spans="1:25" ht="15.75" thickBot="1">
      <c r="A6" s="571"/>
      <c r="B6" s="577"/>
      <c r="C6" s="611" t="s">
        <v>4070</v>
      </c>
      <c r="D6" s="611"/>
      <c r="E6" s="611"/>
      <c r="F6" s="611"/>
      <c r="G6" s="611"/>
      <c r="H6" s="611"/>
      <c r="I6" s="611"/>
      <c r="J6" s="611"/>
      <c r="K6" s="611"/>
      <c r="L6" s="611"/>
      <c r="M6" s="611"/>
      <c r="N6" s="611"/>
      <c r="O6" s="611"/>
      <c r="P6" s="612"/>
      <c r="Q6" s="571"/>
      <c r="S6" s="544"/>
      <c r="T6" s="544"/>
      <c r="U6" s="544"/>
      <c r="W6" s="544"/>
      <c r="X6" s="544"/>
      <c r="Y6" s="544"/>
    </row>
    <row r="7" spans="1:25" ht="24.75" customHeight="1">
      <c r="A7" s="571"/>
      <c r="B7" s="577">
        <v>2</v>
      </c>
      <c r="C7" s="609" t="s">
        <v>4071</v>
      </c>
      <c r="D7" s="609"/>
      <c r="E7" s="609"/>
      <c r="F7" s="609"/>
      <c r="G7" s="609"/>
      <c r="H7" s="609"/>
      <c r="I7" s="609"/>
      <c r="J7" s="609"/>
      <c r="K7" s="609"/>
      <c r="L7" s="609"/>
      <c r="M7" s="609"/>
      <c r="N7" s="609"/>
      <c r="O7" s="609"/>
      <c r="P7" s="610"/>
      <c r="Q7" s="571"/>
      <c r="S7" s="544"/>
      <c r="T7" s="544"/>
      <c r="U7" s="544"/>
      <c r="W7" s="544"/>
      <c r="X7" s="544"/>
      <c r="Y7" s="544"/>
    </row>
    <row r="8" spans="1:25" ht="36.75" customHeight="1" thickBot="1">
      <c r="A8" s="571"/>
      <c r="B8" s="577"/>
      <c r="C8" s="643" t="s">
        <v>4093</v>
      </c>
      <c r="D8" s="613"/>
      <c r="E8" s="613"/>
      <c r="F8" s="613"/>
      <c r="G8" s="613"/>
      <c r="H8" s="613"/>
      <c r="I8" s="613"/>
      <c r="J8" s="613"/>
      <c r="K8" s="613"/>
      <c r="L8" s="613"/>
      <c r="M8" s="613"/>
      <c r="N8" s="613"/>
      <c r="O8" s="613"/>
      <c r="P8" s="614"/>
      <c r="Q8" s="571"/>
      <c r="S8" s="544"/>
      <c r="T8" s="544"/>
      <c r="U8" s="544"/>
      <c r="W8" s="544"/>
      <c r="X8" s="544"/>
      <c r="Y8" s="544"/>
    </row>
    <row r="9" spans="1:25" ht="21.75" customHeight="1">
      <c r="A9" s="571"/>
      <c r="B9" s="577">
        <v>3</v>
      </c>
      <c r="C9" s="609" t="s">
        <v>4088</v>
      </c>
      <c r="D9" s="609"/>
      <c r="E9" s="609"/>
      <c r="F9" s="609"/>
      <c r="G9" s="609"/>
      <c r="H9" s="609"/>
      <c r="I9" s="609"/>
      <c r="J9" s="609"/>
      <c r="K9" s="609"/>
      <c r="L9" s="609"/>
      <c r="M9" s="609"/>
      <c r="N9" s="609"/>
      <c r="O9" s="609"/>
      <c r="P9" s="610"/>
      <c r="Q9" s="571"/>
      <c r="S9" s="544"/>
      <c r="T9" s="544"/>
      <c r="U9" s="544"/>
      <c r="W9" s="544"/>
      <c r="X9" s="544"/>
      <c r="Y9" s="544"/>
    </row>
    <row r="10" spans="1:25" ht="15.75" thickBot="1">
      <c r="A10" s="571"/>
      <c r="B10" s="577"/>
      <c r="C10" s="615" t="s">
        <v>4089</v>
      </c>
      <c r="D10" s="615"/>
      <c r="E10" s="615"/>
      <c r="F10" s="615"/>
      <c r="G10" s="615"/>
      <c r="H10" s="615"/>
      <c r="I10" s="615"/>
      <c r="J10" s="615"/>
      <c r="K10" s="615"/>
      <c r="L10" s="615"/>
      <c r="M10" s="615"/>
      <c r="N10" s="615"/>
      <c r="O10" s="615"/>
      <c r="P10" s="616"/>
      <c r="Q10" s="571"/>
      <c r="S10" s="544"/>
      <c r="T10" s="544"/>
      <c r="U10" s="544"/>
      <c r="W10" s="544"/>
      <c r="X10" s="544"/>
      <c r="Y10" s="544"/>
    </row>
    <row r="11" spans="1:25" ht="24.75" customHeight="1">
      <c r="A11" s="571"/>
      <c r="B11" s="577">
        <v>4</v>
      </c>
      <c r="C11" s="609" t="s">
        <v>4090</v>
      </c>
      <c r="D11" s="609"/>
      <c r="E11" s="609"/>
      <c r="F11" s="609"/>
      <c r="G11" s="609"/>
      <c r="H11" s="609"/>
      <c r="I11" s="609"/>
      <c r="J11" s="609"/>
      <c r="K11" s="609"/>
      <c r="L11" s="609"/>
      <c r="M11" s="609"/>
      <c r="N11" s="609"/>
      <c r="O11" s="609"/>
      <c r="P11" s="610"/>
      <c r="Q11" s="571"/>
      <c r="S11" s="544"/>
      <c r="T11" s="544"/>
      <c r="U11" s="544"/>
      <c r="W11" s="544"/>
      <c r="X11" s="544"/>
      <c r="Y11" s="544"/>
    </row>
    <row r="12" spans="1:25" ht="15.75" thickBot="1">
      <c r="A12" s="571"/>
      <c r="B12" s="577"/>
      <c r="C12" s="641" t="s">
        <v>4094</v>
      </c>
      <c r="D12" s="589"/>
      <c r="E12" s="589"/>
      <c r="F12" s="589"/>
      <c r="G12" s="589"/>
      <c r="H12" s="589"/>
      <c r="I12" s="589"/>
      <c r="J12" s="589"/>
      <c r="K12" s="589"/>
      <c r="L12" s="589"/>
      <c r="M12" s="589"/>
      <c r="N12" s="589"/>
      <c r="O12" s="589"/>
      <c r="P12" s="617"/>
      <c r="Q12" s="571"/>
      <c r="S12" s="544"/>
      <c r="T12" s="544"/>
      <c r="U12" s="544"/>
      <c r="W12" s="544"/>
      <c r="X12" s="544"/>
      <c r="Y12" s="544"/>
    </row>
    <row r="13" spans="1:25" ht="24" customHeight="1">
      <c r="A13" s="571"/>
      <c r="B13" s="577">
        <v>5</v>
      </c>
      <c r="C13" s="609" t="s">
        <v>4092</v>
      </c>
      <c r="D13" s="609"/>
      <c r="E13" s="609"/>
      <c r="F13" s="609"/>
      <c r="G13" s="609"/>
      <c r="H13" s="609"/>
      <c r="I13" s="609"/>
      <c r="J13" s="609"/>
      <c r="K13" s="609"/>
      <c r="L13" s="609"/>
      <c r="M13" s="609"/>
      <c r="N13" s="609"/>
      <c r="O13" s="609"/>
      <c r="P13" s="610"/>
      <c r="Q13" s="571"/>
      <c r="S13" s="544"/>
      <c r="T13" s="544"/>
      <c r="U13" s="544"/>
      <c r="W13" s="544"/>
      <c r="X13" s="544"/>
      <c r="Y13" s="544"/>
    </row>
    <row r="14" spans="1:25" ht="15.75" thickBot="1">
      <c r="A14" s="571"/>
      <c r="B14" s="577"/>
      <c r="C14" s="641" t="s">
        <v>4095</v>
      </c>
      <c r="D14" s="589"/>
      <c r="E14" s="589"/>
      <c r="F14" s="589"/>
      <c r="G14" s="589"/>
      <c r="H14" s="589"/>
      <c r="I14" s="589"/>
      <c r="J14" s="589"/>
      <c r="K14" s="589"/>
      <c r="L14" s="589"/>
      <c r="M14" s="589"/>
      <c r="N14" s="589"/>
      <c r="O14" s="589"/>
      <c r="P14" s="617"/>
      <c r="Q14" s="571"/>
      <c r="S14" s="544"/>
      <c r="T14" s="544"/>
      <c r="U14" s="544"/>
    </row>
    <row r="15" spans="1:25">
      <c r="A15" s="571"/>
      <c r="B15" s="577">
        <v>6</v>
      </c>
      <c r="C15" s="618" t="s">
        <v>4096</v>
      </c>
      <c r="D15" s="618"/>
      <c r="E15" s="618"/>
      <c r="F15" s="618"/>
      <c r="G15" s="618"/>
      <c r="H15" s="618"/>
      <c r="I15" s="618"/>
      <c r="J15" s="618"/>
      <c r="K15" s="618"/>
      <c r="L15" s="618"/>
      <c r="M15" s="618"/>
      <c r="N15" s="618"/>
      <c r="O15" s="618"/>
      <c r="P15" s="619"/>
      <c r="Q15" s="571"/>
      <c r="S15" s="544"/>
      <c r="T15" s="544"/>
      <c r="U15" s="544"/>
    </row>
    <row r="16" spans="1:25" ht="15.75" thickBot="1">
      <c r="A16" s="571"/>
      <c r="B16" s="577"/>
      <c r="C16" s="620" t="s">
        <v>4097</v>
      </c>
      <c r="D16" s="621"/>
      <c r="E16" s="621"/>
      <c r="F16" s="621"/>
      <c r="G16" s="621"/>
      <c r="H16" s="621"/>
      <c r="I16" s="621"/>
      <c r="J16" s="621"/>
      <c r="K16" s="621"/>
      <c r="L16" s="621"/>
      <c r="M16" s="621"/>
      <c r="N16" s="621"/>
      <c r="O16" s="621"/>
      <c r="P16" s="622"/>
      <c r="Q16" s="571"/>
    </row>
    <row r="17" spans="1:24">
      <c r="A17" s="571"/>
      <c r="B17" s="578">
        <v>7</v>
      </c>
      <c r="C17" s="618" t="s">
        <v>4098</v>
      </c>
      <c r="D17" s="618"/>
      <c r="E17" s="618"/>
      <c r="F17" s="618"/>
      <c r="G17" s="618"/>
      <c r="H17" s="618"/>
      <c r="I17" s="618"/>
      <c r="J17" s="618"/>
      <c r="K17" s="618"/>
      <c r="L17" s="618"/>
      <c r="M17" s="618"/>
      <c r="N17" s="618"/>
      <c r="O17" s="618"/>
      <c r="P17" s="619"/>
      <c r="Q17" s="571"/>
    </row>
    <row r="18" spans="1:24" ht="15.75" thickBot="1">
      <c r="A18" s="571"/>
      <c r="B18" s="578"/>
      <c r="C18" s="620" t="s">
        <v>4099</v>
      </c>
      <c r="D18" s="621"/>
      <c r="E18" s="621"/>
      <c r="F18" s="621"/>
      <c r="G18" s="621"/>
      <c r="H18" s="621"/>
      <c r="I18" s="621"/>
      <c r="J18" s="621"/>
      <c r="K18" s="621"/>
      <c r="L18" s="621"/>
      <c r="M18" s="621"/>
      <c r="N18" s="621"/>
      <c r="O18" s="621"/>
      <c r="P18" s="622"/>
      <c r="Q18" s="571"/>
    </row>
    <row r="19" spans="1:24">
      <c r="A19" s="571"/>
      <c r="B19" s="578">
        <v>8</v>
      </c>
      <c r="C19" s="618" t="s">
        <v>4072</v>
      </c>
      <c r="D19" s="618"/>
      <c r="E19" s="618"/>
      <c r="F19" s="618"/>
      <c r="G19" s="618"/>
      <c r="H19" s="618"/>
      <c r="I19" s="618"/>
      <c r="J19" s="618"/>
      <c r="K19" s="618"/>
      <c r="L19" s="618"/>
      <c r="M19" s="618"/>
      <c r="N19" s="618"/>
      <c r="O19" s="618"/>
      <c r="P19" s="619"/>
      <c r="Q19" s="571"/>
    </row>
    <row r="20" spans="1:24" ht="15.75" thickBot="1">
      <c r="A20" s="571"/>
      <c r="B20" s="578"/>
      <c r="C20" s="620" t="s">
        <v>4100</v>
      </c>
      <c r="D20" s="621"/>
      <c r="E20" s="621"/>
      <c r="F20" s="621"/>
      <c r="G20" s="621"/>
      <c r="H20" s="621"/>
      <c r="I20" s="621"/>
      <c r="J20" s="621"/>
      <c r="K20" s="621"/>
      <c r="L20" s="621"/>
      <c r="M20" s="621"/>
      <c r="N20" s="621"/>
      <c r="O20" s="621"/>
      <c r="P20" s="622"/>
      <c r="Q20" s="571"/>
    </row>
    <row r="21" spans="1:24">
      <c r="A21" s="571"/>
      <c r="B21" s="578">
        <v>9</v>
      </c>
      <c r="C21" s="618" t="s">
        <v>4101</v>
      </c>
      <c r="D21" s="618"/>
      <c r="E21" s="618"/>
      <c r="F21" s="618"/>
      <c r="G21" s="618"/>
      <c r="H21" s="618"/>
      <c r="I21" s="618"/>
      <c r="J21" s="618"/>
      <c r="K21" s="618"/>
      <c r="L21" s="618"/>
      <c r="M21" s="618"/>
      <c r="N21" s="618"/>
      <c r="O21" s="618"/>
      <c r="P21" s="619"/>
      <c r="Q21" s="571"/>
    </row>
    <row r="22" spans="1:24" ht="15.75" thickBot="1">
      <c r="A22" s="571"/>
      <c r="B22" s="578"/>
      <c r="C22" s="620" t="s">
        <v>4102</v>
      </c>
      <c r="D22" s="621"/>
      <c r="E22" s="621"/>
      <c r="F22" s="621"/>
      <c r="G22" s="621"/>
      <c r="H22" s="621"/>
      <c r="I22" s="621"/>
      <c r="J22" s="621"/>
      <c r="K22" s="621"/>
      <c r="L22" s="621"/>
      <c r="M22" s="621"/>
      <c r="N22" s="621"/>
      <c r="O22" s="621"/>
      <c r="P22" s="622"/>
      <c r="Q22" s="571"/>
    </row>
    <row r="23" spans="1:24">
      <c r="A23" s="571"/>
      <c r="B23" s="578">
        <v>10</v>
      </c>
      <c r="C23" s="618" t="s">
        <v>4103</v>
      </c>
      <c r="D23" s="618"/>
      <c r="E23" s="618"/>
      <c r="F23" s="618"/>
      <c r="G23" s="618"/>
      <c r="H23" s="618"/>
      <c r="I23" s="618"/>
      <c r="J23" s="618"/>
      <c r="K23" s="618"/>
      <c r="L23" s="618"/>
      <c r="M23" s="618"/>
      <c r="N23" s="618"/>
      <c r="O23" s="618"/>
      <c r="P23" s="619"/>
      <c r="Q23" s="571"/>
    </row>
    <row r="24" spans="1:24" ht="15.75" thickBot="1">
      <c r="A24" s="571"/>
      <c r="B24" s="578"/>
      <c r="C24" s="620" t="s">
        <v>4104</v>
      </c>
      <c r="D24" s="621"/>
      <c r="E24" s="621"/>
      <c r="F24" s="621"/>
      <c r="G24" s="621"/>
      <c r="H24" s="621"/>
      <c r="I24" s="621"/>
      <c r="J24" s="621"/>
      <c r="K24" s="621"/>
      <c r="L24" s="621"/>
      <c r="M24" s="621"/>
      <c r="N24" s="621"/>
      <c r="O24" s="621"/>
      <c r="P24" s="622"/>
      <c r="Q24" s="571"/>
    </row>
    <row r="25" spans="1:24">
      <c r="A25" s="571"/>
      <c r="B25" s="578">
        <v>11</v>
      </c>
      <c r="C25" s="618" t="s">
        <v>4105</v>
      </c>
      <c r="D25" s="618"/>
      <c r="E25" s="618"/>
      <c r="F25" s="618"/>
      <c r="G25" s="618"/>
      <c r="H25" s="618"/>
      <c r="I25" s="618"/>
      <c r="J25" s="618"/>
      <c r="K25" s="618"/>
      <c r="L25" s="618"/>
      <c r="M25" s="618"/>
      <c r="N25" s="618"/>
      <c r="O25" s="618"/>
      <c r="P25" s="619"/>
      <c r="Q25" s="571"/>
    </row>
    <row r="26" spans="1:24" ht="15.75" thickBot="1">
      <c r="A26" s="571"/>
      <c r="B26" s="578"/>
      <c r="C26" s="620" t="s">
        <v>4106</v>
      </c>
      <c r="D26" s="621"/>
      <c r="E26" s="621"/>
      <c r="F26" s="621"/>
      <c r="G26" s="621"/>
      <c r="H26" s="621"/>
      <c r="I26" s="621"/>
      <c r="J26" s="621"/>
      <c r="K26" s="621"/>
      <c r="L26" s="621"/>
      <c r="M26" s="621"/>
      <c r="N26" s="621"/>
      <c r="O26" s="621"/>
      <c r="P26" s="622"/>
      <c r="Q26" s="571"/>
    </row>
    <row r="27" spans="1:24" ht="19.5" thickBot="1">
      <c r="A27" s="571"/>
      <c r="B27" s="579"/>
      <c r="C27" s="645" t="s">
        <v>4107</v>
      </c>
      <c r="D27" s="645"/>
      <c r="E27" s="645"/>
      <c r="F27" s="645"/>
      <c r="G27" s="645"/>
      <c r="H27" s="645"/>
      <c r="I27" s="645"/>
      <c r="J27" s="645"/>
      <c r="K27" s="645"/>
      <c r="L27" s="645"/>
      <c r="M27" s="645"/>
      <c r="N27" s="645"/>
      <c r="O27" s="645"/>
      <c r="P27" s="646"/>
      <c r="Q27" s="571"/>
    </row>
    <row r="28" spans="1:24">
      <c r="A28" s="571"/>
      <c r="B28" s="580" t="s">
        <v>4073</v>
      </c>
      <c r="C28" s="581"/>
      <c r="D28" s="581"/>
      <c r="E28" s="581"/>
      <c r="F28" s="582" t="s">
        <v>4074</v>
      </c>
      <c r="G28" s="582"/>
      <c r="H28" s="582"/>
      <c r="I28" s="582"/>
      <c r="J28" s="583"/>
      <c r="K28" s="583"/>
      <c r="L28" s="584" t="s">
        <v>4075</v>
      </c>
      <c r="M28" s="584"/>
      <c r="N28" s="584"/>
      <c r="O28" s="584"/>
      <c r="P28" s="585"/>
      <c r="Q28" s="571"/>
    </row>
    <row r="29" spans="1:24" ht="15.75" thickBot="1">
      <c r="A29" s="571"/>
      <c r="B29" s="586"/>
      <c r="C29" s="587"/>
      <c r="D29" s="587"/>
      <c r="E29" s="587"/>
      <c r="F29" s="588"/>
      <c r="G29" s="588"/>
      <c r="H29" s="588"/>
      <c r="I29" s="588"/>
      <c r="J29" s="589"/>
      <c r="K29" s="589"/>
      <c r="L29" s="590"/>
      <c r="M29" s="590"/>
      <c r="N29" s="590"/>
      <c r="O29" s="590"/>
      <c r="P29" s="591"/>
      <c r="Q29" s="571"/>
    </row>
    <row r="30" spans="1:24" ht="30.75" customHeight="1">
      <c r="A30" s="571"/>
      <c r="B30" s="592"/>
      <c r="C30" s="593"/>
      <c r="D30" s="623" t="s">
        <v>4076</v>
      </c>
      <c r="E30" s="624"/>
      <c r="F30" s="624"/>
      <c r="G30" s="624"/>
      <c r="H30" s="624"/>
      <c r="I30" s="624"/>
      <c r="J30" s="624"/>
      <c r="K30" s="624"/>
      <c r="L30" s="624"/>
      <c r="M30" s="624"/>
      <c r="N30" s="624"/>
      <c r="O30" s="624"/>
      <c r="P30" s="625"/>
      <c r="Q30" s="594"/>
      <c r="R30" s="595"/>
      <c r="S30" s="595"/>
      <c r="T30" s="595"/>
      <c r="U30" s="595"/>
      <c r="V30" s="595"/>
      <c r="W30" s="595"/>
      <c r="X30" s="595"/>
    </row>
    <row r="31" spans="1:24" ht="30.75" customHeight="1">
      <c r="A31" s="571"/>
      <c r="B31" s="596"/>
      <c r="C31" s="626"/>
      <c r="D31" s="627" t="s">
        <v>4091</v>
      </c>
      <c r="E31" s="627"/>
      <c r="F31" s="627"/>
      <c r="G31" s="627"/>
      <c r="H31" s="627"/>
      <c r="I31" s="627"/>
      <c r="J31" s="627"/>
      <c r="K31" s="627"/>
      <c r="L31" s="627"/>
      <c r="M31" s="627"/>
      <c r="N31" s="627"/>
      <c r="O31" s="627"/>
      <c r="P31" s="628"/>
      <c r="Q31" s="594"/>
      <c r="R31" s="595"/>
      <c r="S31" s="595"/>
      <c r="T31" s="595"/>
      <c r="U31" s="595"/>
      <c r="V31" s="595"/>
      <c r="W31" s="595"/>
      <c r="X31" s="595"/>
    </row>
    <row r="32" spans="1:24" ht="30.75" customHeight="1">
      <c r="A32" s="571"/>
      <c r="B32" s="596"/>
      <c r="C32" s="626"/>
      <c r="D32" s="647" t="s">
        <v>4077</v>
      </c>
      <c r="E32" s="647"/>
      <c r="F32" s="647"/>
      <c r="G32" s="647"/>
      <c r="H32" s="647"/>
      <c r="I32" s="647"/>
      <c r="J32" s="647"/>
      <c r="K32" s="647"/>
      <c r="L32" s="647"/>
      <c r="M32" s="647"/>
      <c r="N32" s="647"/>
      <c r="O32" s="647"/>
      <c r="P32" s="648"/>
      <c r="Q32" s="594"/>
      <c r="R32" s="595"/>
      <c r="S32" s="595"/>
      <c r="T32" s="595"/>
      <c r="U32" s="595"/>
      <c r="V32" s="595"/>
      <c r="W32" s="595"/>
      <c r="X32" s="595"/>
    </row>
    <row r="33" spans="1:24" ht="15.75">
      <c r="A33" s="571"/>
      <c r="B33" s="596"/>
      <c r="C33" s="626"/>
      <c r="D33" s="629"/>
      <c r="E33" s="629"/>
      <c r="F33" s="629"/>
      <c r="G33" s="649">
        <v>9828120697</v>
      </c>
      <c r="H33" s="649"/>
      <c r="I33" s="650" t="s">
        <v>4078</v>
      </c>
      <c r="J33" s="650"/>
      <c r="K33" s="650"/>
      <c r="L33" s="650"/>
      <c r="M33" s="650"/>
      <c r="N33" s="650"/>
      <c r="O33" s="650"/>
      <c r="P33" s="651"/>
      <c r="Q33" s="594"/>
      <c r="R33" s="595"/>
      <c r="S33" s="595"/>
      <c r="T33" s="595"/>
      <c r="U33" s="595"/>
      <c r="V33" s="595"/>
      <c r="W33" s="595"/>
      <c r="X33" s="595"/>
    </row>
    <row r="34" spans="1:24">
      <c r="A34" s="571"/>
      <c r="B34" s="596"/>
      <c r="C34" s="626"/>
      <c r="D34" s="630" t="s">
        <v>4109</v>
      </c>
      <c r="E34" s="630"/>
      <c r="F34" s="630"/>
      <c r="G34" s="630"/>
      <c r="H34" s="630"/>
      <c r="I34" s="630"/>
      <c r="J34" s="630"/>
      <c r="K34" s="630"/>
      <c r="L34" s="630"/>
      <c r="M34" s="630"/>
      <c r="N34" s="630"/>
      <c r="O34" s="630"/>
      <c r="P34" s="631"/>
      <c r="Q34" s="571"/>
    </row>
    <row r="35" spans="1:24">
      <c r="A35" s="571"/>
      <c r="B35" s="596"/>
      <c r="C35" s="626"/>
      <c r="D35" s="644" t="s">
        <v>4108</v>
      </c>
      <c r="E35" s="644"/>
      <c r="F35" s="644"/>
      <c r="G35" s="632" t="s">
        <v>4079</v>
      </c>
      <c r="H35" s="632"/>
      <c r="I35" s="632"/>
      <c r="J35" s="633" t="s">
        <v>4080</v>
      </c>
      <c r="K35" s="633"/>
      <c r="L35" s="633"/>
      <c r="M35" s="633"/>
      <c r="N35" s="634" t="s">
        <v>4081</v>
      </c>
      <c r="O35" s="634"/>
      <c r="P35" s="634"/>
      <c r="Q35" s="571"/>
    </row>
    <row r="36" spans="1:24">
      <c r="A36" s="571"/>
      <c r="B36" s="596"/>
      <c r="C36" s="626"/>
      <c r="D36" s="644"/>
      <c r="E36" s="644"/>
      <c r="F36" s="644"/>
      <c r="G36" s="632"/>
      <c r="H36" s="632"/>
      <c r="I36" s="632"/>
      <c r="J36" s="633"/>
      <c r="K36" s="633"/>
      <c r="L36" s="633"/>
      <c r="M36" s="633"/>
      <c r="N36" s="634"/>
      <c r="O36" s="634"/>
      <c r="P36" s="634"/>
      <c r="Q36" s="571"/>
    </row>
    <row r="37" spans="1:24">
      <c r="A37" s="571"/>
      <c r="B37" s="596"/>
      <c r="C37" s="626"/>
      <c r="D37" s="644"/>
      <c r="E37" s="644"/>
      <c r="F37" s="644"/>
      <c r="G37" s="632"/>
      <c r="H37" s="632"/>
      <c r="I37" s="632"/>
      <c r="J37" s="633"/>
      <c r="K37" s="633"/>
      <c r="L37" s="633"/>
      <c r="M37" s="633"/>
      <c r="N37" s="634"/>
      <c r="O37" s="634"/>
      <c r="P37" s="634"/>
      <c r="Q37" s="571"/>
    </row>
    <row r="38" spans="1:24">
      <c r="A38" s="571"/>
      <c r="B38" s="596"/>
      <c r="C38" s="626"/>
      <c r="D38" s="627" t="s">
        <v>4082</v>
      </c>
      <c r="E38" s="627"/>
      <c r="F38" s="627"/>
      <c r="G38" s="627"/>
      <c r="H38" s="627"/>
      <c r="I38" s="627"/>
      <c r="J38" s="627"/>
      <c r="K38" s="627"/>
      <c r="L38" s="627"/>
      <c r="M38" s="627"/>
      <c r="N38" s="627"/>
      <c r="O38" s="627"/>
      <c r="P38" s="628"/>
      <c r="Q38" s="571"/>
    </row>
    <row r="39" spans="1:24">
      <c r="A39" s="571"/>
      <c r="B39" s="596"/>
      <c r="C39" s="626"/>
      <c r="D39" s="627"/>
      <c r="E39" s="627"/>
      <c r="F39" s="627"/>
      <c r="G39" s="627"/>
      <c r="H39" s="627"/>
      <c r="I39" s="627"/>
      <c r="J39" s="627"/>
      <c r="K39" s="627"/>
      <c r="L39" s="627"/>
      <c r="M39" s="627"/>
      <c r="N39" s="627"/>
      <c r="O39" s="627"/>
      <c r="P39" s="628"/>
      <c r="Q39" s="571"/>
    </row>
    <row r="40" spans="1:24">
      <c r="A40" s="571"/>
      <c r="B40" s="597" t="s">
        <v>4083</v>
      </c>
      <c r="C40" s="598"/>
      <c r="D40" s="598"/>
      <c r="E40" s="598"/>
      <c r="F40" s="598"/>
      <c r="G40" s="598"/>
      <c r="H40" s="635" t="s">
        <v>4084</v>
      </c>
      <c r="I40" s="635"/>
      <c r="J40" s="635"/>
      <c r="K40" s="636" t="s">
        <v>4085</v>
      </c>
      <c r="L40" s="636"/>
      <c r="M40" s="636"/>
      <c r="N40" s="636"/>
      <c r="O40" s="636"/>
      <c r="P40" s="637"/>
      <c r="Q40" s="571"/>
    </row>
    <row r="41" spans="1:24" ht="15.75" thickBot="1">
      <c r="A41" s="571"/>
      <c r="B41" s="599"/>
      <c r="C41" s="600"/>
      <c r="D41" s="600"/>
      <c r="E41" s="600"/>
      <c r="F41" s="600"/>
      <c r="G41" s="600"/>
      <c r="H41" s="638"/>
      <c r="I41" s="638"/>
      <c r="J41" s="638"/>
      <c r="K41" s="639"/>
      <c r="L41" s="639"/>
      <c r="M41" s="639"/>
      <c r="N41" s="639"/>
      <c r="O41" s="639"/>
      <c r="P41" s="640"/>
      <c r="Q41" s="571"/>
    </row>
    <row r="42" spans="1:24">
      <c r="A42" s="571"/>
      <c r="B42" s="571"/>
      <c r="C42" s="572"/>
      <c r="D42" s="572"/>
      <c r="E42" s="572"/>
      <c r="F42" s="571"/>
      <c r="G42" s="571"/>
      <c r="H42" s="571"/>
      <c r="I42" s="571"/>
      <c r="J42" s="571"/>
      <c r="K42" s="571"/>
      <c r="L42" s="571"/>
      <c r="M42" s="571"/>
      <c r="N42" s="571"/>
      <c r="O42" s="571"/>
      <c r="P42" s="571"/>
      <c r="Q42" s="571"/>
    </row>
    <row r="43" spans="1:24">
      <c r="Q43" s="602"/>
    </row>
    <row r="44" spans="1:24">
      <c r="Q44" s="602"/>
    </row>
    <row r="45" spans="1:24">
      <c r="Q45" s="602"/>
    </row>
    <row r="46" spans="1:24">
      <c r="Q46" s="602"/>
    </row>
    <row r="47" spans="1:24">
      <c r="Q47" s="602"/>
    </row>
    <row r="48" spans="1:24">
      <c r="Q48" s="602"/>
    </row>
    <row r="49" spans="17:17">
      <c r="Q49" s="602"/>
    </row>
    <row r="50" spans="17:17">
      <c r="Q50" s="602"/>
    </row>
    <row r="51" spans="17:17">
      <c r="Q51" s="602"/>
    </row>
  </sheetData>
  <sheetProtection password="CFE7" sheet="1" objects="1" scenarios="1"/>
  <mergeCells count="71">
    <mergeCell ref="C12:P12"/>
    <mergeCell ref="C14:P14"/>
    <mergeCell ref="D35:F37"/>
    <mergeCell ref="G35:I37"/>
    <mergeCell ref="J35:M37"/>
    <mergeCell ref="N35:P37"/>
    <mergeCell ref="D38:P39"/>
    <mergeCell ref="B40:G41"/>
    <mergeCell ref="H40:J41"/>
    <mergeCell ref="K40:P41"/>
    <mergeCell ref="D30:P30"/>
    <mergeCell ref="D31:P31"/>
    <mergeCell ref="D32:P32"/>
    <mergeCell ref="G33:H33"/>
    <mergeCell ref="I33:P33"/>
    <mergeCell ref="D34:P34"/>
    <mergeCell ref="C27:P27"/>
    <mergeCell ref="B28:E29"/>
    <mergeCell ref="F28:I29"/>
    <mergeCell ref="J28:K29"/>
    <mergeCell ref="L28:P29"/>
    <mergeCell ref="B23:B24"/>
    <mergeCell ref="C23:P23"/>
    <mergeCell ref="C24:P24"/>
    <mergeCell ref="B25:B26"/>
    <mergeCell ref="C25:P25"/>
    <mergeCell ref="C26:P26"/>
    <mergeCell ref="B19:B20"/>
    <mergeCell ref="C19:P19"/>
    <mergeCell ref="C20:P20"/>
    <mergeCell ref="B21:B22"/>
    <mergeCell ref="C21:P21"/>
    <mergeCell ref="C22:P22"/>
    <mergeCell ref="S14:U15"/>
    <mergeCell ref="B15:B16"/>
    <mergeCell ref="C15:P15"/>
    <mergeCell ref="C16:P16"/>
    <mergeCell ref="B17:B18"/>
    <mergeCell ref="C17:P17"/>
    <mergeCell ref="C18:P18"/>
    <mergeCell ref="S11:U11"/>
    <mergeCell ref="B11:B12"/>
    <mergeCell ref="C11:P11"/>
    <mergeCell ref="W11:Y11"/>
    <mergeCell ref="S12:U13"/>
    <mergeCell ref="W12:Y12"/>
    <mergeCell ref="B13:B14"/>
    <mergeCell ref="C13:P13"/>
    <mergeCell ref="W13:Y13"/>
    <mergeCell ref="B9:B10"/>
    <mergeCell ref="C9:P9"/>
    <mergeCell ref="S9:U10"/>
    <mergeCell ref="W9:Y10"/>
    <mergeCell ref="C10:P10"/>
    <mergeCell ref="B5:B6"/>
    <mergeCell ref="C5:P5"/>
    <mergeCell ref="S5:U6"/>
    <mergeCell ref="W5:Y6"/>
    <mergeCell ref="C6:P6"/>
    <mergeCell ref="B7:B8"/>
    <mergeCell ref="C7:P7"/>
    <mergeCell ref="S7:U8"/>
    <mergeCell ref="W7:Y8"/>
    <mergeCell ref="C8:P8"/>
    <mergeCell ref="B2:P2"/>
    <mergeCell ref="S2:U2"/>
    <mergeCell ref="W2:Y2"/>
    <mergeCell ref="B3:P3"/>
    <mergeCell ref="S3:U4"/>
    <mergeCell ref="W3:Y4"/>
    <mergeCell ref="B4:P4"/>
  </mergeCells>
  <hyperlinks>
    <hyperlink ref="G35:I37" r:id="rId1" display="http://www.rajsevak.com/VIJAY-KUMAR-PRAJAPAT-SOFTWARE/"/>
    <hyperlink ref="J35:M37" r:id="rId2" display="http://www.ashwinisharma.com/p/vijay-kumar-excel-sheet-expert.html"/>
    <hyperlink ref="N35:P37" r:id="rId3" display="http://www.shalasugam.com/vijay-kumar-excel-expert/"/>
    <hyperlink ref="D35" r:id="rId4" display="http://rajteacher.net/vijay-kumar-prajapat"/>
    <hyperlink ref="D35:F37" r:id="rId5" display="https://rajteachers.net/vijay-kumar-prajapat"/>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dimension ref="A1:T19"/>
  <sheetViews>
    <sheetView topLeftCell="C4" workbookViewId="0">
      <selection activeCell="J10" sqref="J10"/>
    </sheetView>
  </sheetViews>
  <sheetFormatPr defaultRowHeight="15"/>
  <cols>
    <col min="1" max="1" width="5.42578125" customWidth="1"/>
    <col min="2" max="2" width="17.42578125" bestFit="1" customWidth="1"/>
    <col min="5" max="5" width="14.85546875" bestFit="1" customWidth="1"/>
    <col min="10" max="10" width="15" bestFit="1" customWidth="1"/>
    <col min="15" max="15" width="11.140625" bestFit="1" customWidth="1"/>
  </cols>
  <sheetData>
    <row r="1" spans="1:20" ht="21.6" customHeight="1">
      <c r="A1" s="567" t="str">
        <f>master!D5</f>
        <v>jktdh; mPp ek/;fed fo|ky; vkyfu;kokl</v>
      </c>
      <c r="B1" s="567"/>
      <c r="C1" s="567"/>
      <c r="D1" s="567"/>
      <c r="E1" s="567"/>
      <c r="F1" s="567"/>
      <c r="G1" s="567"/>
      <c r="H1" s="567"/>
      <c r="I1" s="567"/>
      <c r="J1" s="567"/>
      <c r="K1" s="567"/>
      <c r="L1" s="567"/>
      <c r="M1" s="567"/>
      <c r="N1" s="567"/>
      <c r="O1" s="567"/>
      <c r="P1" s="567"/>
      <c r="Q1" s="567"/>
      <c r="R1" s="567"/>
      <c r="S1" s="567"/>
      <c r="T1" s="567"/>
    </row>
    <row r="2" spans="1:20" ht="19.5" thickBot="1">
      <c r="A2" s="427" t="s">
        <v>1109</v>
      </c>
      <c r="B2" s="427"/>
      <c r="C2" s="427"/>
      <c r="D2" s="427"/>
      <c r="E2" s="427"/>
      <c r="F2" s="427"/>
      <c r="G2" s="427"/>
      <c r="H2" s="427"/>
      <c r="I2" s="427"/>
      <c r="J2" s="427"/>
      <c r="K2" s="427"/>
      <c r="L2" s="427"/>
      <c r="M2" s="427"/>
      <c r="N2" s="427"/>
      <c r="O2" s="427"/>
      <c r="P2" s="81"/>
    </row>
    <row r="3" spans="1:20">
      <c r="A3" s="82"/>
      <c r="B3" s="83"/>
      <c r="C3" s="84"/>
      <c r="D3" s="84"/>
      <c r="E3" s="84"/>
      <c r="F3" s="428" t="s">
        <v>425</v>
      </c>
      <c r="G3" s="429"/>
      <c r="H3" s="429"/>
      <c r="I3" s="429"/>
      <c r="J3" s="430"/>
      <c r="K3" s="431" t="s">
        <v>426</v>
      </c>
      <c r="L3" s="429"/>
      <c r="M3" s="429"/>
      <c r="N3" s="429"/>
      <c r="O3" s="430"/>
      <c r="P3" s="85"/>
    </row>
    <row r="4" spans="1:20" ht="127.5">
      <c r="A4" s="86" t="s">
        <v>427</v>
      </c>
      <c r="B4" s="42" t="s">
        <v>428</v>
      </c>
      <c r="C4" s="43" t="s">
        <v>429</v>
      </c>
      <c r="D4" s="43" t="s">
        <v>430</v>
      </c>
      <c r="E4" s="43" t="s">
        <v>431</v>
      </c>
      <c r="F4" s="44" t="s">
        <v>432</v>
      </c>
      <c r="G4" s="44" t="s">
        <v>433</v>
      </c>
      <c r="H4" s="44" t="s">
        <v>434</v>
      </c>
      <c r="I4" s="44" t="s">
        <v>435</v>
      </c>
      <c r="J4" s="44" t="s">
        <v>436</v>
      </c>
      <c r="K4" s="45" t="s">
        <v>432</v>
      </c>
      <c r="L4" s="45" t="s">
        <v>433</v>
      </c>
      <c r="M4" s="45" t="s">
        <v>437</v>
      </c>
      <c r="N4" s="45" t="s">
        <v>435</v>
      </c>
      <c r="O4" s="45" t="s">
        <v>438</v>
      </c>
      <c r="P4" s="87" t="s">
        <v>439</v>
      </c>
    </row>
    <row r="5" spans="1:20">
      <c r="A5" s="88"/>
      <c r="B5" s="46">
        <v>1</v>
      </c>
      <c r="C5" s="47">
        <v>2</v>
      </c>
      <c r="D5" s="47">
        <v>3</v>
      </c>
      <c r="E5" s="47">
        <v>4</v>
      </c>
      <c r="F5" s="47">
        <v>5</v>
      </c>
      <c r="G5" s="47">
        <v>6</v>
      </c>
      <c r="H5" s="47">
        <v>7</v>
      </c>
      <c r="I5" s="47">
        <v>8</v>
      </c>
      <c r="J5" s="47">
        <v>9</v>
      </c>
      <c r="K5" s="47">
        <v>10</v>
      </c>
      <c r="L5" s="47">
        <v>11</v>
      </c>
      <c r="M5" s="47">
        <v>12</v>
      </c>
      <c r="N5" s="47">
        <v>13</v>
      </c>
      <c r="O5" s="47">
        <v>14</v>
      </c>
      <c r="P5" s="89">
        <v>15</v>
      </c>
    </row>
    <row r="6" spans="1:20" ht="18.600000000000001" customHeight="1">
      <c r="A6" s="432">
        <v>1</v>
      </c>
      <c r="B6" s="435" t="str">
        <f>A1</f>
        <v>jktdh; mPp ek/;fed fo|ky; vkyfu;kokl</v>
      </c>
      <c r="C6" s="48">
        <v>1</v>
      </c>
      <c r="D6" s="49">
        <f>ENROLLMENT!U7</f>
        <v>26</v>
      </c>
      <c r="E6" s="50" t="s">
        <v>440</v>
      </c>
      <c r="F6" s="37">
        <f>COUNTIFS(Table2[CLASS],"1",Table2[online],"YES")</f>
        <v>18</v>
      </c>
      <c r="G6" s="37">
        <f>COUNTIFS(Table2[CLASS],"1",Table2[online],"NO")</f>
        <v>8</v>
      </c>
      <c r="H6" s="51">
        <f>F6+G6</f>
        <v>26</v>
      </c>
      <c r="I6" s="51">
        <f>D6-H6</f>
        <v>0</v>
      </c>
      <c r="J6" s="48"/>
      <c r="K6" s="568">
        <f t="shared" ref="K6:K13" si="0">F6</f>
        <v>18</v>
      </c>
      <c r="L6" s="568">
        <f>G6</f>
        <v>8</v>
      </c>
      <c r="M6" s="51">
        <f>K6+L6</f>
        <v>26</v>
      </c>
      <c r="N6" s="51">
        <f>D6-M6</f>
        <v>0</v>
      </c>
      <c r="O6" s="48"/>
      <c r="P6" s="90" t="s">
        <v>404</v>
      </c>
    </row>
    <row r="7" spans="1:20" ht="18.600000000000001" customHeight="1">
      <c r="A7" s="433"/>
      <c r="B7" s="436"/>
      <c r="C7" s="48">
        <v>2</v>
      </c>
      <c r="D7" s="49">
        <f>ENROLLMENT!U8</f>
        <v>20</v>
      </c>
      <c r="E7" s="50" t="s">
        <v>440</v>
      </c>
      <c r="F7" s="37">
        <f>COUNTIFS(Table2[CLASS],"2",Table2[online],"YES")</f>
        <v>13</v>
      </c>
      <c r="G7" s="37">
        <f>COUNTIFS(Table2[CLASS],"2",Table2[online],"NO")</f>
        <v>7</v>
      </c>
      <c r="H7" s="51">
        <f t="shared" ref="H7:H13" si="1">F7+G7</f>
        <v>20</v>
      </c>
      <c r="I7" s="51">
        <f t="shared" ref="I7:I13" si="2">D7-H7</f>
        <v>0</v>
      </c>
      <c r="J7" s="48"/>
      <c r="K7" s="568">
        <f t="shared" si="0"/>
        <v>13</v>
      </c>
      <c r="L7" s="568">
        <f t="shared" ref="L7:L13" si="3">G7</f>
        <v>7</v>
      </c>
      <c r="M7" s="51">
        <f t="shared" ref="M7:M13" si="4">K7+L7</f>
        <v>20</v>
      </c>
      <c r="N7" s="51">
        <f t="shared" ref="N7:N13" si="5">D7-M7</f>
        <v>0</v>
      </c>
      <c r="O7" s="48"/>
      <c r="P7" s="90" t="s">
        <v>404</v>
      </c>
    </row>
    <row r="8" spans="1:20" ht="18.600000000000001" customHeight="1">
      <c r="A8" s="433"/>
      <c r="B8" s="436"/>
      <c r="C8" s="48">
        <v>3</v>
      </c>
      <c r="D8" s="49">
        <f>ENROLLMENT!U9</f>
        <v>32</v>
      </c>
      <c r="E8" s="50" t="s">
        <v>440</v>
      </c>
      <c r="F8" s="37">
        <f>COUNTIFS(Table2[CLASS],"3",Table2[online],"YES")</f>
        <v>21</v>
      </c>
      <c r="G8" s="37">
        <f>COUNTIFS(Table2[CLASS],"3",Table2[online],"NO")</f>
        <v>11</v>
      </c>
      <c r="H8" s="51">
        <f t="shared" si="1"/>
        <v>32</v>
      </c>
      <c r="I8" s="51">
        <f t="shared" si="2"/>
        <v>0</v>
      </c>
      <c r="J8" s="48"/>
      <c r="K8" s="568">
        <f t="shared" si="0"/>
        <v>21</v>
      </c>
      <c r="L8" s="568">
        <f t="shared" si="3"/>
        <v>11</v>
      </c>
      <c r="M8" s="51">
        <f t="shared" si="4"/>
        <v>32</v>
      </c>
      <c r="N8" s="51">
        <f t="shared" si="5"/>
        <v>0</v>
      </c>
      <c r="O8" s="48"/>
      <c r="P8" s="90" t="s">
        <v>404</v>
      </c>
    </row>
    <row r="9" spans="1:20" ht="18.600000000000001" customHeight="1">
      <c r="A9" s="433"/>
      <c r="B9" s="436"/>
      <c r="C9" s="48">
        <v>4</v>
      </c>
      <c r="D9" s="49">
        <f>ENROLLMENT!U10</f>
        <v>34</v>
      </c>
      <c r="E9" s="50" t="s">
        <v>440</v>
      </c>
      <c r="F9" s="37">
        <f>COUNTIFS(Table2[CLASS],"4",Table2[online],"YES")</f>
        <v>23</v>
      </c>
      <c r="G9" s="37">
        <f>COUNTIFS(Table2[CLASS],"4",Table2[online],"NO")</f>
        <v>11</v>
      </c>
      <c r="H9" s="51">
        <f t="shared" si="1"/>
        <v>34</v>
      </c>
      <c r="I9" s="51">
        <f t="shared" si="2"/>
        <v>0</v>
      </c>
      <c r="J9" s="48"/>
      <c r="K9" s="568">
        <f t="shared" si="0"/>
        <v>23</v>
      </c>
      <c r="L9" s="568">
        <f t="shared" si="3"/>
        <v>11</v>
      </c>
      <c r="M9" s="51">
        <f t="shared" si="4"/>
        <v>34</v>
      </c>
      <c r="N9" s="51">
        <f t="shared" si="5"/>
        <v>0</v>
      </c>
      <c r="O9" s="48"/>
      <c r="P9" s="90" t="s">
        <v>404</v>
      </c>
    </row>
    <row r="10" spans="1:20" ht="18.600000000000001" customHeight="1">
      <c r="A10" s="433"/>
      <c r="B10" s="436"/>
      <c r="C10" s="48">
        <v>5</v>
      </c>
      <c r="D10" s="49">
        <f>ENROLLMENT!U11</f>
        <v>42</v>
      </c>
      <c r="E10" s="50" t="s">
        <v>440</v>
      </c>
      <c r="F10" s="37">
        <f>COUNTIFS(Table2[CLASS],"5",Table2[online],"YES")</f>
        <v>28</v>
      </c>
      <c r="G10" s="37">
        <f>COUNTIFS(Table2[CLASS],"5",Table2[online],"NO")</f>
        <v>14</v>
      </c>
      <c r="H10" s="51">
        <f t="shared" si="1"/>
        <v>42</v>
      </c>
      <c r="I10" s="51">
        <f t="shared" si="2"/>
        <v>0</v>
      </c>
      <c r="J10" s="48"/>
      <c r="K10" s="568">
        <f t="shared" si="0"/>
        <v>28</v>
      </c>
      <c r="L10" s="568">
        <f t="shared" si="3"/>
        <v>14</v>
      </c>
      <c r="M10" s="51">
        <f t="shared" si="4"/>
        <v>42</v>
      </c>
      <c r="N10" s="51">
        <f t="shared" si="5"/>
        <v>0</v>
      </c>
      <c r="O10" s="48"/>
      <c r="P10" s="90" t="s">
        <v>404</v>
      </c>
    </row>
    <row r="11" spans="1:20" ht="18.600000000000001" customHeight="1">
      <c r="A11" s="433"/>
      <c r="B11" s="436"/>
      <c r="C11" s="48">
        <v>6</v>
      </c>
      <c r="D11" s="49">
        <f>ENROLLMENT!U12</f>
        <v>39</v>
      </c>
      <c r="E11" s="50" t="s">
        <v>440</v>
      </c>
      <c r="F11" s="37">
        <f>COUNTIFS(Table2[CLASS],"6",Table2[online],"YES")</f>
        <v>26</v>
      </c>
      <c r="G11" s="37">
        <f>COUNTIFS(Table2[CLASS],"6",Table2[online],"NO")</f>
        <v>13</v>
      </c>
      <c r="H11" s="51">
        <f t="shared" si="1"/>
        <v>39</v>
      </c>
      <c r="I11" s="51">
        <f t="shared" si="2"/>
        <v>0</v>
      </c>
      <c r="J11" s="48"/>
      <c r="K11" s="568">
        <f t="shared" si="0"/>
        <v>26</v>
      </c>
      <c r="L11" s="568">
        <f t="shared" si="3"/>
        <v>13</v>
      </c>
      <c r="M11" s="51">
        <f t="shared" si="4"/>
        <v>39</v>
      </c>
      <c r="N11" s="51">
        <f t="shared" si="5"/>
        <v>0</v>
      </c>
      <c r="O11" s="48"/>
      <c r="P11" s="90" t="s">
        <v>404</v>
      </c>
    </row>
    <row r="12" spans="1:20" ht="18.600000000000001" customHeight="1">
      <c r="A12" s="433"/>
      <c r="B12" s="436"/>
      <c r="C12" s="48">
        <v>7</v>
      </c>
      <c r="D12" s="49">
        <f>ENROLLMENT!U13</f>
        <v>58</v>
      </c>
      <c r="E12" s="50" t="s">
        <v>440</v>
      </c>
      <c r="F12" s="37">
        <f>COUNTIFS(Table2[CLASS],"7",Table2[online],"YES")</f>
        <v>39</v>
      </c>
      <c r="G12" s="37">
        <f>COUNTIFS(Table2[CLASS],"7",Table2[online],"NO")</f>
        <v>19</v>
      </c>
      <c r="H12" s="51">
        <f t="shared" si="1"/>
        <v>58</v>
      </c>
      <c r="I12" s="51">
        <f t="shared" si="2"/>
        <v>0</v>
      </c>
      <c r="J12" s="48"/>
      <c r="K12" s="568">
        <f t="shared" si="0"/>
        <v>39</v>
      </c>
      <c r="L12" s="568">
        <f t="shared" si="3"/>
        <v>19</v>
      </c>
      <c r="M12" s="51">
        <f t="shared" si="4"/>
        <v>58</v>
      </c>
      <c r="N12" s="51">
        <f t="shared" si="5"/>
        <v>0</v>
      </c>
      <c r="O12" s="48"/>
      <c r="P12" s="90" t="s">
        <v>404</v>
      </c>
    </row>
    <row r="13" spans="1:20" ht="18.600000000000001" customHeight="1">
      <c r="A13" s="434"/>
      <c r="B13" s="437"/>
      <c r="C13" s="48">
        <v>8</v>
      </c>
      <c r="D13" s="49">
        <f>ENROLLMENT!U14</f>
        <v>65</v>
      </c>
      <c r="E13" s="50" t="s">
        <v>440</v>
      </c>
      <c r="F13" s="37">
        <f>COUNTIFS(Table2[CLASS],"8",Table2[online],"YES")</f>
        <v>43</v>
      </c>
      <c r="G13" s="37">
        <f>COUNTIFS(Table2[CLASS],"8",Table2[online],"NO")</f>
        <v>22</v>
      </c>
      <c r="H13" s="51">
        <f t="shared" si="1"/>
        <v>65</v>
      </c>
      <c r="I13" s="51">
        <f t="shared" si="2"/>
        <v>0</v>
      </c>
      <c r="J13" s="48"/>
      <c r="K13" s="568">
        <f t="shared" si="0"/>
        <v>43</v>
      </c>
      <c r="L13" s="568">
        <f t="shared" si="3"/>
        <v>22</v>
      </c>
      <c r="M13" s="51">
        <f t="shared" si="4"/>
        <v>65</v>
      </c>
      <c r="N13" s="51">
        <f t="shared" si="5"/>
        <v>0</v>
      </c>
      <c r="O13" s="48"/>
      <c r="P13" s="90" t="s">
        <v>404</v>
      </c>
    </row>
    <row r="14" spans="1:20" ht="15.75" thickBot="1">
      <c r="A14" s="424" t="s">
        <v>441</v>
      </c>
      <c r="B14" s="425"/>
      <c r="C14" s="91"/>
      <c r="D14" s="92">
        <f>SUM(D6:D13)</f>
        <v>316</v>
      </c>
      <c r="E14" s="92">
        <f t="shared" ref="E14:O14" si="6">SUM(E6:E13)</f>
        <v>0</v>
      </c>
      <c r="F14" s="92">
        <f t="shared" si="6"/>
        <v>211</v>
      </c>
      <c r="G14" s="92">
        <f t="shared" si="6"/>
        <v>105</v>
      </c>
      <c r="H14" s="92">
        <f t="shared" si="6"/>
        <v>316</v>
      </c>
      <c r="I14" s="92">
        <f t="shared" si="6"/>
        <v>0</v>
      </c>
      <c r="J14" s="92">
        <f t="shared" si="6"/>
        <v>0</v>
      </c>
      <c r="K14" s="92">
        <f t="shared" si="6"/>
        <v>211</v>
      </c>
      <c r="L14" s="92">
        <f t="shared" si="6"/>
        <v>105</v>
      </c>
      <c r="M14" s="92">
        <f t="shared" si="6"/>
        <v>316</v>
      </c>
      <c r="N14" s="92">
        <f t="shared" si="6"/>
        <v>0</v>
      </c>
      <c r="O14" s="92">
        <f t="shared" si="6"/>
        <v>0</v>
      </c>
      <c r="P14" s="93"/>
    </row>
    <row r="15" spans="1:20" ht="33.6" customHeight="1"/>
    <row r="16" spans="1:20" ht="21" customHeight="1">
      <c r="M16" s="426" t="str">
        <f>ENROLLMENT!R25</f>
        <v>gLrk{kj</v>
      </c>
      <c r="N16" s="426"/>
      <c r="O16" s="426"/>
    </row>
    <row r="17" spans="13:15" ht="18" customHeight="1">
      <c r="M17" s="426" t="str">
        <f>ENROLLMENT!R26</f>
        <v>Jh fnus'k dqekj vks&gt;k</v>
      </c>
      <c r="N17" s="426"/>
      <c r="O17" s="426"/>
    </row>
    <row r="18" spans="13:15" ht="20.45" customHeight="1">
      <c r="M18" s="426" t="str">
        <f>ENROLLMENT!R27</f>
        <v>iz/kkukpk;Z</v>
      </c>
      <c r="N18" s="426"/>
      <c r="O18" s="426"/>
    </row>
    <row r="19" spans="13:15">
      <c r="M19" s="52"/>
      <c r="N19" s="52"/>
      <c r="O19" s="52"/>
    </row>
  </sheetData>
  <sheetProtection password="CFE7" sheet="1" objects="1" scenarios="1"/>
  <mergeCells count="10">
    <mergeCell ref="A1:T1"/>
    <mergeCell ref="A14:B14"/>
    <mergeCell ref="M16:O16"/>
    <mergeCell ref="M17:O17"/>
    <mergeCell ref="M18:O18"/>
    <mergeCell ref="A2:O2"/>
    <mergeCell ref="F3:J3"/>
    <mergeCell ref="K3:O3"/>
    <mergeCell ref="A6:A13"/>
    <mergeCell ref="B6:B13"/>
  </mergeCells>
  <dataValidations count="1">
    <dataValidation type="list" allowBlank="1" sqref="P6:P13">
      <formula1>"YES,NO"</formula1>
    </dataValidation>
  </dataValidations>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dimension ref="A1:N13"/>
  <sheetViews>
    <sheetView workbookViewId="0">
      <selection sqref="A1:M1"/>
    </sheetView>
  </sheetViews>
  <sheetFormatPr defaultRowHeight="15"/>
  <cols>
    <col min="1" max="1" width="4.42578125" customWidth="1"/>
    <col min="2" max="2" width="20.42578125" customWidth="1"/>
    <col min="5" max="5" width="22.7109375" bestFit="1" customWidth="1"/>
    <col min="6" max="6" width="9.85546875" customWidth="1"/>
    <col min="7" max="7" width="9.28515625" customWidth="1"/>
    <col min="8" max="8" width="10.5703125" customWidth="1"/>
    <col min="9" max="9" width="9.7109375" customWidth="1"/>
    <col min="10" max="10" width="10.42578125" customWidth="1"/>
    <col min="11" max="11" width="11" customWidth="1"/>
    <col min="12" max="12" width="10.7109375" customWidth="1"/>
    <col min="13" max="13" width="10.42578125" customWidth="1"/>
    <col min="14" max="14" width="9.5703125" customWidth="1"/>
  </cols>
  <sheetData>
    <row r="1" spans="1:14" ht="25.5" customHeight="1">
      <c r="A1" s="566" t="str">
        <f>master!D5</f>
        <v>jktdh; mPp ek/;fed fo|ky; vkyfu;kokl</v>
      </c>
      <c r="B1" s="566"/>
      <c r="C1" s="566"/>
      <c r="D1" s="566"/>
      <c r="E1" s="566"/>
      <c r="F1" s="566"/>
      <c r="G1" s="566"/>
      <c r="H1" s="566"/>
      <c r="I1" s="566"/>
      <c r="J1" s="566"/>
      <c r="K1" s="566"/>
      <c r="L1" s="566"/>
      <c r="M1" s="566"/>
      <c r="N1" s="96"/>
    </row>
    <row r="2" spans="1:14" ht="18.600000000000001" customHeight="1">
      <c r="A2" s="440" t="s">
        <v>1108</v>
      </c>
      <c r="B2" s="440"/>
      <c r="C2" s="440"/>
      <c r="D2" s="440"/>
      <c r="E2" s="440"/>
      <c r="F2" s="440"/>
      <c r="G2" s="440"/>
      <c r="H2" s="440"/>
      <c r="I2" s="440"/>
      <c r="J2" s="441"/>
      <c r="K2" s="441"/>
      <c r="L2" s="441"/>
      <c r="M2" s="441"/>
      <c r="N2" s="97"/>
    </row>
    <row r="3" spans="1:14">
      <c r="A3" s="442" t="s">
        <v>428</v>
      </c>
      <c r="B3" s="443"/>
      <c r="C3" s="446" t="s">
        <v>429</v>
      </c>
      <c r="D3" s="446" t="s">
        <v>430</v>
      </c>
      <c r="E3" s="446" t="s">
        <v>431</v>
      </c>
      <c r="F3" s="438" t="s">
        <v>425</v>
      </c>
      <c r="G3" s="448"/>
      <c r="H3" s="448"/>
      <c r="I3" s="448"/>
      <c r="J3" s="449" t="s">
        <v>426</v>
      </c>
      <c r="K3" s="449"/>
      <c r="L3" s="449"/>
      <c r="M3" s="449"/>
      <c r="N3" s="449"/>
    </row>
    <row r="4" spans="1:14" ht="147" customHeight="1">
      <c r="A4" s="444"/>
      <c r="B4" s="445"/>
      <c r="C4" s="447"/>
      <c r="D4" s="447"/>
      <c r="E4" s="447"/>
      <c r="F4" s="53" t="s">
        <v>442</v>
      </c>
      <c r="G4" s="53" t="s">
        <v>443</v>
      </c>
      <c r="H4" s="53" t="s">
        <v>444</v>
      </c>
      <c r="I4" s="53" t="s">
        <v>445</v>
      </c>
      <c r="J4" s="53" t="s">
        <v>446</v>
      </c>
      <c r="K4" s="53" t="s">
        <v>447</v>
      </c>
      <c r="L4" s="53" t="s">
        <v>448</v>
      </c>
      <c r="M4" s="53" t="s">
        <v>449</v>
      </c>
      <c r="N4" s="98" t="s">
        <v>439</v>
      </c>
    </row>
    <row r="5" spans="1:14">
      <c r="A5" s="438">
        <v>1</v>
      </c>
      <c r="B5" s="439"/>
      <c r="C5" s="54">
        <v>2</v>
      </c>
      <c r="D5" s="54">
        <v>3</v>
      </c>
      <c r="E5" s="54">
        <v>4</v>
      </c>
      <c r="F5" s="54">
        <v>5</v>
      </c>
      <c r="G5" s="54">
        <v>6</v>
      </c>
      <c r="H5" s="54">
        <v>7</v>
      </c>
      <c r="I5" s="54">
        <v>8</v>
      </c>
      <c r="J5" s="54">
        <v>9</v>
      </c>
      <c r="K5" s="54">
        <v>10</v>
      </c>
      <c r="L5" s="54">
        <v>11</v>
      </c>
      <c r="M5" s="55">
        <v>12</v>
      </c>
      <c r="N5" s="56">
        <v>13</v>
      </c>
    </row>
    <row r="6" spans="1:14">
      <c r="A6" s="57">
        <v>1</v>
      </c>
      <c r="B6" s="95" t="str">
        <f>A1</f>
        <v>jktdh; mPp ek/;fed fo|ky; vkyfu;kokl</v>
      </c>
      <c r="C6" s="58" t="s">
        <v>450</v>
      </c>
      <c r="D6" s="59">
        <f>'PRAPATRA A'!D14</f>
        <v>316</v>
      </c>
      <c r="E6" s="60" t="s">
        <v>440</v>
      </c>
      <c r="F6" s="61">
        <f>'PRAPATRA A'!F14/'PRAPATRA A'!D14</f>
        <v>0.66772151898734178</v>
      </c>
      <c r="G6" s="61">
        <f>'PRAPATRA A'!G14/'PRAPATRA A'!D14</f>
        <v>0.33227848101265822</v>
      </c>
      <c r="H6" s="61">
        <f>F6+G6</f>
        <v>1</v>
      </c>
      <c r="I6" s="61">
        <f>'PRAPATRA A'!I14/'PRAPATRA A'!D14</f>
        <v>0</v>
      </c>
      <c r="J6" s="61">
        <f>F6</f>
        <v>0.66772151898734178</v>
      </c>
      <c r="K6" s="61">
        <f>G6</f>
        <v>0.33227848101265822</v>
      </c>
      <c r="L6" s="61">
        <f>H6</f>
        <v>1</v>
      </c>
      <c r="M6" s="62">
        <f>I6</f>
        <v>0</v>
      </c>
      <c r="N6" s="63" t="s">
        <v>404</v>
      </c>
    </row>
    <row r="9" spans="1:14">
      <c r="K9" s="426" t="str">
        <f>ENROLLMENT!R25</f>
        <v>gLrk{kj</v>
      </c>
      <c r="L9" s="426"/>
      <c r="M9" s="426"/>
    </row>
    <row r="10" spans="1:14">
      <c r="K10" s="426" t="str">
        <f>ENROLLMENT!R26</f>
        <v>Jh fnus'k dqekj vks&gt;k</v>
      </c>
      <c r="L10" s="426"/>
      <c r="M10" s="426"/>
    </row>
    <row r="11" spans="1:14">
      <c r="K11" s="426" t="str">
        <f>ENROLLMENT!R27</f>
        <v>iz/kkukpk;Z</v>
      </c>
      <c r="L11" s="426"/>
      <c r="M11" s="426"/>
    </row>
    <row r="13" spans="1:14" s="94" customFormat="1"/>
  </sheetData>
  <sheetProtection password="CFE7" sheet="1" objects="1" scenarios="1"/>
  <mergeCells count="12">
    <mergeCell ref="A5:B5"/>
    <mergeCell ref="K9:M9"/>
    <mergeCell ref="K10:M10"/>
    <mergeCell ref="K11:M11"/>
    <mergeCell ref="A1:M1"/>
    <mergeCell ref="A2:M2"/>
    <mergeCell ref="A3:B4"/>
    <mergeCell ref="C3:C4"/>
    <mergeCell ref="D3:D4"/>
    <mergeCell ref="E3:E4"/>
    <mergeCell ref="F3:I3"/>
    <mergeCell ref="J3:N3"/>
  </mergeCells>
  <dataValidations count="1">
    <dataValidation type="list" allowBlank="1" sqref="N6">
      <formula1>"YES,NO"</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M24"/>
  <sheetViews>
    <sheetView topLeftCell="A4" workbookViewId="0">
      <selection activeCell="L16" sqref="L16"/>
    </sheetView>
  </sheetViews>
  <sheetFormatPr defaultRowHeight="15"/>
  <cols>
    <col min="1" max="1" width="18.140625" customWidth="1"/>
    <col min="13" max="13" width="10.5703125" customWidth="1"/>
  </cols>
  <sheetData>
    <row r="1" spans="1:13" ht="33.75" customHeight="1">
      <c r="A1" s="564" t="str">
        <f>master!D5</f>
        <v>jktdh; mPp ek/;fed fo|ky; vkyfu;kokl</v>
      </c>
      <c r="B1" s="565"/>
      <c r="C1" s="565"/>
      <c r="D1" s="565"/>
      <c r="E1" s="565"/>
      <c r="F1" s="565"/>
      <c r="G1" s="565"/>
      <c r="H1" s="565"/>
      <c r="I1" s="565"/>
      <c r="J1" s="565"/>
      <c r="K1" s="565"/>
      <c r="L1" s="565"/>
      <c r="M1" s="565"/>
    </row>
    <row r="2" spans="1:13" ht="18.75">
      <c r="A2" s="460" t="s">
        <v>1107</v>
      </c>
      <c r="B2" s="461"/>
      <c r="C2" s="461"/>
      <c r="D2" s="461"/>
      <c r="E2" s="461"/>
      <c r="F2" s="461"/>
      <c r="G2" s="461"/>
      <c r="H2" s="461"/>
      <c r="I2" s="461"/>
      <c r="J2" s="461"/>
      <c r="K2" s="461"/>
      <c r="L2" s="461"/>
      <c r="M2" s="462"/>
    </row>
    <row r="3" spans="1:13" ht="15.75">
      <c r="A3" s="118"/>
      <c r="B3" s="119"/>
      <c r="C3" s="119"/>
      <c r="D3" s="450" t="s">
        <v>451</v>
      </c>
      <c r="E3" s="451"/>
      <c r="F3" s="451"/>
      <c r="G3" s="451"/>
      <c r="H3" s="452"/>
      <c r="I3" s="453" t="s">
        <v>452</v>
      </c>
      <c r="J3" s="451"/>
      <c r="K3" s="452"/>
      <c r="L3" s="463"/>
      <c r="M3" s="464"/>
    </row>
    <row r="4" spans="1:13" ht="127.5">
      <c r="A4" s="120" t="s">
        <v>428</v>
      </c>
      <c r="B4" s="121" t="s">
        <v>429</v>
      </c>
      <c r="C4" s="121" t="s">
        <v>430</v>
      </c>
      <c r="D4" s="122" t="s">
        <v>453</v>
      </c>
      <c r="E4" s="122" t="s">
        <v>454</v>
      </c>
      <c r="F4" s="123" t="s">
        <v>455</v>
      </c>
      <c r="G4" s="124" t="s">
        <v>456</v>
      </c>
      <c r="H4" s="124" t="s">
        <v>457</v>
      </c>
      <c r="I4" s="125" t="s">
        <v>458</v>
      </c>
      <c r="J4" s="125" t="s">
        <v>459</v>
      </c>
      <c r="K4" s="125" t="s">
        <v>460</v>
      </c>
      <c r="L4" s="126" t="s">
        <v>439</v>
      </c>
      <c r="M4" s="127" t="s">
        <v>461</v>
      </c>
    </row>
    <row r="5" spans="1:13">
      <c r="A5" s="128">
        <v>1</v>
      </c>
      <c r="B5" s="129">
        <v>2</v>
      </c>
      <c r="C5" s="129">
        <v>3</v>
      </c>
      <c r="D5" s="129">
        <v>4</v>
      </c>
      <c r="E5" s="129">
        <v>5</v>
      </c>
      <c r="F5" s="129">
        <v>6</v>
      </c>
      <c r="G5" s="129">
        <v>7</v>
      </c>
      <c r="H5" s="130">
        <v>8</v>
      </c>
      <c r="I5" s="130">
        <v>9</v>
      </c>
      <c r="J5" s="130">
        <v>10</v>
      </c>
      <c r="K5" s="130">
        <v>11</v>
      </c>
      <c r="L5" s="131">
        <v>23</v>
      </c>
      <c r="M5" s="132">
        <v>24</v>
      </c>
    </row>
    <row r="6" spans="1:13">
      <c r="A6" s="454" t="str">
        <f>A1</f>
        <v>jktdh; mPp ek/;fed fo|ky; vkyfu;kokl</v>
      </c>
      <c r="B6" s="65">
        <v>1</v>
      </c>
      <c r="C6" s="64">
        <f>ENROLLMENT!U7</f>
        <v>26</v>
      </c>
      <c r="D6" s="65">
        <f>'PRAPATRA A'!F6</f>
        <v>18</v>
      </c>
      <c r="E6" s="65">
        <v>0</v>
      </c>
      <c r="F6" s="65">
        <f>'PRAPATRA A'!G6</f>
        <v>8</v>
      </c>
      <c r="G6" s="99">
        <v>0</v>
      </c>
      <c r="H6" s="456">
        <f>COUNTA(master!F11:H16)</f>
        <v>0</v>
      </c>
      <c r="I6" s="100">
        <f>C6</f>
        <v>26</v>
      </c>
      <c r="J6" s="66">
        <v>0</v>
      </c>
      <c r="K6" s="66">
        <v>0</v>
      </c>
      <c r="L6" s="133" t="s">
        <v>404</v>
      </c>
      <c r="M6" s="67">
        <f>C6</f>
        <v>26</v>
      </c>
    </row>
    <row r="7" spans="1:13">
      <c r="A7" s="455"/>
      <c r="B7" s="65">
        <v>2</v>
      </c>
      <c r="C7" s="64">
        <f>ENROLLMENT!U8</f>
        <v>20</v>
      </c>
      <c r="D7" s="65">
        <f>'PRAPATRA A'!F7</f>
        <v>13</v>
      </c>
      <c r="E7" s="65">
        <v>0</v>
      </c>
      <c r="F7" s="65">
        <f>'PRAPATRA A'!G7</f>
        <v>7</v>
      </c>
      <c r="G7" s="99">
        <v>0</v>
      </c>
      <c r="H7" s="456"/>
      <c r="I7" s="100">
        <f t="shared" ref="I7:I13" si="0">C7</f>
        <v>20</v>
      </c>
      <c r="J7" s="66">
        <v>0</v>
      </c>
      <c r="K7" s="66">
        <v>0</v>
      </c>
      <c r="L7" s="133" t="s">
        <v>404</v>
      </c>
      <c r="M7" s="67">
        <f t="shared" ref="M7:M13" si="1">C7</f>
        <v>20</v>
      </c>
    </row>
    <row r="8" spans="1:13">
      <c r="A8" s="455"/>
      <c r="B8" s="65">
        <v>3</v>
      </c>
      <c r="C8" s="64">
        <f>ENROLLMENT!U9</f>
        <v>32</v>
      </c>
      <c r="D8" s="65">
        <f>'PRAPATRA A'!F8</f>
        <v>21</v>
      </c>
      <c r="E8" s="65">
        <v>0</v>
      </c>
      <c r="F8" s="65">
        <f>'PRAPATRA A'!G8</f>
        <v>11</v>
      </c>
      <c r="G8" s="99">
        <v>0</v>
      </c>
      <c r="H8" s="456"/>
      <c r="I8" s="100">
        <f t="shared" si="0"/>
        <v>32</v>
      </c>
      <c r="J8" s="66">
        <v>0</v>
      </c>
      <c r="K8" s="66">
        <v>0</v>
      </c>
      <c r="L8" s="133" t="s">
        <v>404</v>
      </c>
      <c r="M8" s="67">
        <f t="shared" si="1"/>
        <v>32</v>
      </c>
    </row>
    <row r="9" spans="1:13">
      <c r="A9" s="455"/>
      <c r="B9" s="65">
        <v>4</v>
      </c>
      <c r="C9" s="64">
        <f>ENROLLMENT!U10</f>
        <v>34</v>
      </c>
      <c r="D9" s="65">
        <f>'PRAPATRA A'!F9</f>
        <v>23</v>
      </c>
      <c r="E9" s="65">
        <v>0</v>
      </c>
      <c r="F9" s="65">
        <f>'PRAPATRA A'!G9</f>
        <v>11</v>
      </c>
      <c r="G9" s="99">
        <v>0</v>
      </c>
      <c r="H9" s="456"/>
      <c r="I9" s="100">
        <f t="shared" si="0"/>
        <v>34</v>
      </c>
      <c r="J9" s="66">
        <v>0</v>
      </c>
      <c r="K9" s="66">
        <v>0</v>
      </c>
      <c r="L9" s="133" t="s">
        <v>404</v>
      </c>
      <c r="M9" s="67">
        <f t="shared" si="1"/>
        <v>34</v>
      </c>
    </row>
    <row r="10" spans="1:13">
      <c r="A10" s="455"/>
      <c r="B10" s="65">
        <v>5</v>
      </c>
      <c r="C10" s="64">
        <f>ENROLLMENT!U11</f>
        <v>42</v>
      </c>
      <c r="D10" s="65">
        <f>'PRAPATRA A'!F10</f>
        <v>28</v>
      </c>
      <c r="E10" s="65">
        <v>0</v>
      </c>
      <c r="F10" s="65">
        <f>'PRAPATRA A'!G10</f>
        <v>14</v>
      </c>
      <c r="G10" s="99">
        <v>0</v>
      </c>
      <c r="H10" s="456"/>
      <c r="I10" s="100">
        <f t="shared" si="0"/>
        <v>42</v>
      </c>
      <c r="J10" s="66">
        <v>0</v>
      </c>
      <c r="K10" s="66">
        <v>0</v>
      </c>
      <c r="L10" s="133" t="s">
        <v>404</v>
      </c>
      <c r="M10" s="67">
        <f t="shared" si="1"/>
        <v>42</v>
      </c>
    </row>
    <row r="11" spans="1:13">
      <c r="A11" s="455"/>
      <c r="B11" s="65">
        <v>6</v>
      </c>
      <c r="C11" s="64">
        <f>ENROLLMENT!U12</f>
        <v>39</v>
      </c>
      <c r="D11" s="65">
        <f>'PRAPATRA A'!F11</f>
        <v>26</v>
      </c>
      <c r="E11" s="65">
        <v>0</v>
      </c>
      <c r="F11" s="65">
        <f>'PRAPATRA A'!G11</f>
        <v>13</v>
      </c>
      <c r="G11" s="99">
        <v>0</v>
      </c>
      <c r="H11" s="457">
        <f>COUNTA(master!I11:K16)</f>
        <v>0</v>
      </c>
      <c r="I11" s="100">
        <f t="shared" si="0"/>
        <v>39</v>
      </c>
      <c r="J11" s="66">
        <v>0</v>
      </c>
      <c r="K11" s="66">
        <v>0</v>
      </c>
      <c r="L11" s="133" t="s">
        <v>404</v>
      </c>
      <c r="M11" s="67">
        <f t="shared" si="1"/>
        <v>39</v>
      </c>
    </row>
    <row r="12" spans="1:13">
      <c r="A12" s="455"/>
      <c r="B12" s="65">
        <v>7</v>
      </c>
      <c r="C12" s="64">
        <f>ENROLLMENT!U13</f>
        <v>58</v>
      </c>
      <c r="D12" s="65">
        <f>'PRAPATRA A'!F12</f>
        <v>39</v>
      </c>
      <c r="E12" s="65">
        <v>0</v>
      </c>
      <c r="F12" s="65">
        <f>'PRAPATRA A'!G12</f>
        <v>19</v>
      </c>
      <c r="G12" s="99">
        <v>0</v>
      </c>
      <c r="H12" s="458"/>
      <c r="I12" s="100">
        <f t="shared" si="0"/>
        <v>58</v>
      </c>
      <c r="J12" s="66">
        <v>0</v>
      </c>
      <c r="K12" s="66">
        <v>0</v>
      </c>
      <c r="L12" s="133" t="s">
        <v>404</v>
      </c>
      <c r="M12" s="67">
        <f t="shared" si="1"/>
        <v>58</v>
      </c>
    </row>
    <row r="13" spans="1:13">
      <c r="A13" s="455"/>
      <c r="B13" s="134">
        <v>8</v>
      </c>
      <c r="C13" s="64">
        <f>ENROLLMENT!U14</f>
        <v>65</v>
      </c>
      <c r="D13" s="65">
        <f>'PRAPATRA A'!F13</f>
        <v>43</v>
      </c>
      <c r="E13" s="65">
        <v>0</v>
      </c>
      <c r="F13" s="65">
        <f>'PRAPATRA A'!G13</f>
        <v>22</v>
      </c>
      <c r="G13" s="99">
        <v>0</v>
      </c>
      <c r="H13" s="459"/>
      <c r="I13" s="100">
        <f t="shared" si="0"/>
        <v>65</v>
      </c>
      <c r="J13" s="66">
        <v>0</v>
      </c>
      <c r="K13" s="66">
        <v>0</v>
      </c>
      <c r="L13" s="135" t="s">
        <v>404</v>
      </c>
      <c r="M13" s="67">
        <f t="shared" si="1"/>
        <v>65</v>
      </c>
    </row>
    <row r="14" spans="1:13" ht="25.5" customHeight="1">
      <c r="A14" s="136" t="s">
        <v>462</v>
      </c>
      <c r="B14" s="137"/>
      <c r="C14" s="68">
        <f>SUM(C6:C13)</f>
        <v>316</v>
      </c>
      <c r="D14" s="68">
        <f t="shared" ref="D14:G14" si="2">SUM(D6:D13)</f>
        <v>211</v>
      </c>
      <c r="E14" s="68">
        <f t="shared" si="2"/>
        <v>0</v>
      </c>
      <c r="F14" s="68">
        <f t="shared" si="2"/>
        <v>105</v>
      </c>
      <c r="G14" s="68">
        <f t="shared" si="2"/>
        <v>0</v>
      </c>
      <c r="H14" s="68">
        <f t="shared" ref="H14" si="3">SUM(H6:H13)</f>
        <v>0</v>
      </c>
      <c r="I14" s="68">
        <f t="shared" ref="I14" si="4">SUM(I6:I13)</f>
        <v>316</v>
      </c>
      <c r="J14" s="68">
        <f t="shared" ref="J14" si="5">SUM(J6:J13)</f>
        <v>0</v>
      </c>
      <c r="K14" s="68">
        <f t="shared" ref="K14" si="6">SUM(K6:K13)</f>
        <v>0</v>
      </c>
      <c r="L14" s="68">
        <f t="shared" ref="L14" si="7">SUM(L6:L13)</f>
        <v>0</v>
      </c>
      <c r="M14" s="68">
        <f t="shared" ref="M14" si="8">SUM(M6:M13)</f>
        <v>316</v>
      </c>
    </row>
    <row r="15" spans="1:13">
      <c r="A15" s="138"/>
      <c r="B15" s="138"/>
      <c r="C15" s="138"/>
      <c r="D15" s="138"/>
      <c r="E15" s="138"/>
      <c r="F15" s="138"/>
      <c r="G15" s="138"/>
      <c r="H15" s="138"/>
      <c r="I15" s="138"/>
      <c r="J15" s="138"/>
      <c r="K15" s="138"/>
      <c r="L15" s="138"/>
      <c r="M15" s="138"/>
    </row>
    <row r="16" spans="1:13">
      <c r="A16" s="138"/>
      <c r="B16" s="138"/>
      <c r="C16" s="138"/>
      <c r="D16" s="138"/>
      <c r="E16" s="138"/>
      <c r="F16" s="138"/>
      <c r="G16" s="138"/>
      <c r="H16" s="138"/>
      <c r="I16" s="138"/>
      <c r="J16" s="138"/>
      <c r="K16" s="138"/>
      <c r="L16" s="138"/>
      <c r="M16" s="138"/>
    </row>
    <row r="17" spans="1:13">
      <c r="A17" s="138"/>
      <c r="B17" s="138"/>
      <c r="C17" s="138"/>
      <c r="D17" s="138"/>
      <c r="E17" s="138"/>
      <c r="F17" s="138"/>
      <c r="G17" s="138"/>
      <c r="H17" s="138"/>
      <c r="I17" s="138"/>
      <c r="J17" s="138"/>
      <c r="K17" s="138"/>
      <c r="L17" s="138"/>
      <c r="M17" s="138"/>
    </row>
    <row r="18" spans="1:13">
      <c r="A18" s="138"/>
      <c r="B18" s="138"/>
      <c r="C18" s="138"/>
      <c r="D18" s="138"/>
      <c r="E18" s="138"/>
      <c r="F18" s="138"/>
      <c r="G18" s="138"/>
      <c r="H18" s="138"/>
      <c r="I18" s="138"/>
      <c r="J18" s="426" t="str">
        <f>ENROLLMENT!R25</f>
        <v>gLrk{kj</v>
      </c>
      <c r="K18" s="426"/>
      <c r="L18" s="138"/>
      <c r="M18" s="138"/>
    </row>
    <row r="19" spans="1:13">
      <c r="A19" s="138"/>
      <c r="B19" s="138"/>
      <c r="C19" s="138"/>
      <c r="D19" s="138"/>
      <c r="E19" s="138"/>
      <c r="F19" s="138"/>
      <c r="G19" s="138"/>
      <c r="H19" s="138"/>
      <c r="I19" s="138"/>
      <c r="J19" s="139" t="str">
        <f>ENROLLMENT!R26</f>
        <v>Jh fnus'k dqekj vks&gt;k</v>
      </c>
      <c r="K19" s="138"/>
      <c r="L19" s="138"/>
      <c r="M19" s="138"/>
    </row>
    <row r="20" spans="1:13">
      <c r="A20" s="138"/>
      <c r="B20" s="138"/>
      <c r="C20" s="138"/>
      <c r="D20" s="138"/>
      <c r="E20" s="138"/>
      <c r="F20" s="138"/>
      <c r="G20" s="138"/>
      <c r="H20" s="138"/>
      <c r="I20" s="138"/>
      <c r="J20" s="426" t="str">
        <f>ENROLLMENT!R27</f>
        <v>iz/kkukpk;Z</v>
      </c>
      <c r="K20" s="426"/>
      <c r="L20" s="138"/>
      <c r="M20" s="138"/>
    </row>
    <row r="21" spans="1:13">
      <c r="A21" s="138"/>
      <c r="B21" s="138"/>
      <c r="C21" s="138"/>
      <c r="D21" s="138"/>
      <c r="E21" s="138"/>
      <c r="F21" s="138"/>
      <c r="G21" s="138"/>
      <c r="H21" s="138"/>
      <c r="I21" s="138"/>
      <c r="J21" s="138"/>
      <c r="K21" s="138"/>
      <c r="L21" s="138"/>
      <c r="M21" s="138"/>
    </row>
    <row r="22" spans="1:13">
      <c r="A22" s="138"/>
      <c r="B22" s="138"/>
      <c r="C22" s="138"/>
      <c r="D22" s="138"/>
      <c r="E22" s="138"/>
      <c r="F22" s="138"/>
      <c r="G22" s="138"/>
      <c r="H22" s="138"/>
      <c r="I22" s="138"/>
      <c r="J22" s="138"/>
      <c r="K22" s="138"/>
      <c r="L22" s="138"/>
      <c r="M22" s="138"/>
    </row>
    <row r="23" spans="1:13">
      <c r="A23" s="138"/>
      <c r="B23" s="138"/>
      <c r="C23" s="138"/>
      <c r="D23" s="138"/>
      <c r="E23" s="138"/>
      <c r="F23" s="138"/>
      <c r="G23" s="138"/>
      <c r="H23" s="138"/>
      <c r="I23" s="138"/>
      <c r="J23" s="138"/>
      <c r="K23" s="138"/>
      <c r="L23" s="138"/>
      <c r="M23" s="138"/>
    </row>
    <row r="24" spans="1:13">
      <c r="A24" s="138"/>
      <c r="B24" s="138"/>
      <c r="C24" s="138"/>
      <c r="D24" s="138"/>
      <c r="E24" s="138"/>
      <c r="F24" s="138"/>
      <c r="G24" s="138"/>
      <c r="H24" s="138"/>
      <c r="I24" s="138"/>
      <c r="J24" s="138"/>
      <c r="K24" s="138"/>
      <c r="L24" s="138"/>
      <c r="M24" s="138"/>
    </row>
  </sheetData>
  <mergeCells count="10">
    <mergeCell ref="J18:K18"/>
    <mergeCell ref="J20:K20"/>
    <mergeCell ref="A1:M1"/>
    <mergeCell ref="D3:H3"/>
    <mergeCell ref="I3:K3"/>
    <mergeCell ref="A6:A13"/>
    <mergeCell ref="H6:H10"/>
    <mergeCell ref="H11:H13"/>
    <mergeCell ref="A2:M2"/>
    <mergeCell ref="L3:M3"/>
  </mergeCells>
  <dataValidations count="1">
    <dataValidation type="list" allowBlank="1" sqref="L6:L13">
      <formula1>"YES,NO"</formula1>
    </dataValidation>
  </dataValidations>
  <pageMargins left="0.7" right="0.7" top="0.75" bottom="0.75" header="0.3" footer="0.3"/>
  <pageSetup paperSize="9" orientation="landscape" horizontalDpi="0" verticalDpi="0" r:id="rId1"/>
</worksheet>
</file>

<file path=xl/worksheets/sheet13.xml><?xml version="1.0" encoding="utf-8"?>
<worksheet xmlns="http://schemas.openxmlformats.org/spreadsheetml/2006/main" xmlns:r="http://schemas.openxmlformats.org/officeDocument/2006/relationships">
  <dimension ref="A1:AM632"/>
  <sheetViews>
    <sheetView workbookViewId="0">
      <selection activeCell="M10" sqref="M10"/>
    </sheetView>
  </sheetViews>
  <sheetFormatPr defaultRowHeight="15.75"/>
  <cols>
    <col min="1" max="1" width="3.85546875" customWidth="1"/>
    <col min="2" max="2" width="16.42578125" style="69" customWidth="1"/>
    <col min="3" max="11" width="3.140625" customWidth="1"/>
    <col min="12" max="32" width="3.85546875" customWidth="1"/>
    <col min="33" max="33" width="9.42578125" customWidth="1"/>
    <col min="34" max="34" width="10.42578125" customWidth="1"/>
    <col min="35" max="35" width="9.140625" customWidth="1"/>
    <col min="36" max="36" width="10.42578125" customWidth="1"/>
    <col min="37" max="45" width="9.140625" customWidth="1"/>
  </cols>
  <sheetData>
    <row r="1" spans="1:39" ht="25.5" customHeight="1">
      <c r="A1" s="466" t="str">
        <f>master!D5</f>
        <v>jktdh; mPp ek/;fed fo|ky; vkyfu;kokl</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0"/>
      <c r="AD1" s="40"/>
      <c r="AE1" s="40"/>
      <c r="AF1" s="40"/>
    </row>
    <row r="2" spans="1:39" ht="15.75" customHeight="1">
      <c r="A2" s="104"/>
      <c r="B2" s="114" t="s">
        <v>383</v>
      </c>
      <c r="C2" s="115" t="s">
        <v>1031</v>
      </c>
      <c r="D2" s="116"/>
      <c r="E2" s="116"/>
      <c r="F2" s="105"/>
      <c r="G2" s="465" t="s">
        <v>1046</v>
      </c>
      <c r="H2" s="465"/>
      <c r="I2" s="465"/>
      <c r="J2" s="465"/>
      <c r="K2" s="465"/>
      <c r="L2" s="465"/>
      <c r="M2" s="465"/>
      <c r="N2" s="465"/>
      <c r="O2" s="465"/>
      <c r="P2" s="465"/>
      <c r="Q2" s="465"/>
      <c r="R2" s="465"/>
      <c r="S2" s="465"/>
      <c r="T2" s="465"/>
      <c r="U2" s="465"/>
      <c r="V2" s="465"/>
      <c r="W2" s="465"/>
      <c r="X2" s="465"/>
      <c r="Y2" s="465"/>
      <c r="Z2" s="105"/>
      <c r="AA2" s="105"/>
      <c r="AB2" s="105"/>
      <c r="AC2" s="105"/>
      <c r="AD2" s="105"/>
      <c r="AE2" s="105"/>
      <c r="AF2" s="105"/>
    </row>
    <row r="3" spans="1:39" ht="15.75" customHeight="1">
      <c r="A3" s="106"/>
      <c r="B3" s="117">
        <v>10</v>
      </c>
      <c r="C3" s="471" t="s">
        <v>59</v>
      </c>
      <c r="D3" s="471"/>
      <c r="E3" s="471"/>
      <c r="F3" s="107"/>
      <c r="G3" s="107"/>
      <c r="H3" s="107"/>
      <c r="I3" s="107"/>
      <c r="J3" s="107"/>
      <c r="K3" s="107"/>
      <c r="L3" s="107"/>
      <c r="M3" s="107"/>
      <c r="N3" s="107"/>
      <c r="O3" s="107"/>
      <c r="P3" s="107"/>
      <c r="Q3" s="107"/>
      <c r="R3" s="107"/>
      <c r="S3" s="107"/>
      <c r="T3" s="107"/>
      <c r="U3" s="107"/>
      <c r="V3" s="107"/>
      <c r="W3" s="107"/>
      <c r="X3" s="470" t="s">
        <v>1044</v>
      </c>
      <c r="Y3" s="470"/>
      <c r="Z3" s="470"/>
      <c r="AA3" s="469" t="s">
        <v>1032</v>
      </c>
      <c r="AB3" s="469"/>
      <c r="AC3" s="469"/>
      <c r="AD3" s="469">
        <v>2021</v>
      </c>
      <c r="AE3" s="469"/>
      <c r="AF3" s="107"/>
      <c r="AI3">
        <v>9</v>
      </c>
      <c r="AJ3" t="s">
        <v>1032</v>
      </c>
      <c r="AL3">
        <v>9</v>
      </c>
      <c r="AM3" t="s">
        <v>59</v>
      </c>
    </row>
    <row r="4" spans="1:39" ht="14.45" hidden="1" customHeight="1">
      <c r="A4" s="108" t="s">
        <v>463</v>
      </c>
      <c r="B4" s="109"/>
      <c r="C4" s="467"/>
      <c r="D4" s="468"/>
      <c r="E4" s="468"/>
      <c r="F4" s="468"/>
      <c r="G4" s="468"/>
      <c r="H4" s="468"/>
      <c r="I4" s="468"/>
      <c r="J4" s="468"/>
      <c r="K4" s="468"/>
      <c r="L4" s="468"/>
      <c r="M4" s="468"/>
      <c r="N4" s="468"/>
      <c r="O4" s="468"/>
      <c r="P4" s="468"/>
      <c r="Q4" s="468"/>
      <c r="R4" s="468"/>
      <c r="S4" s="468"/>
      <c r="T4" s="468"/>
      <c r="U4" s="468"/>
      <c r="V4" s="468"/>
      <c r="W4" s="468"/>
      <c r="X4" s="468"/>
      <c r="Y4" s="468"/>
      <c r="Z4" s="468"/>
      <c r="AA4" s="468"/>
      <c r="AB4" s="468"/>
      <c r="AC4" s="468"/>
      <c r="AD4" s="468"/>
      <c r="AE4" s="468"/>
      <c r="AF4" s="468"/>
      <c r="AG4" s="101"/>
      <c r="AH4">
        <v>2020</v>
      </c>
      <c r="AI4">
        <v>10</v>
      </c>
      <c r="AJ4" t="s">
        <v>1033</v>
      </c>
      <c r="AL4">
        <v>10</v>
      </c>
      <c r="AM4" t="s">
        <v>522</v>
      </c>
    </row>
    <row r="5" spans="1:39" ht="14.45" customHeight="1">
      <c r="A5" s="108" t="s">
        <v>463</v>
      </c>
      <c r="B5" s="110" t="s">
        <v>33</v>
      </c>
      <c r="C5" s="111">
        <v>1</v>
      </c>
      <c r="D5" s="111">
        <v>2</v>
      </c>
      <c r="E5" s="111">
        <v>3</v>
      </c>
      <c r="F5" s="111">
        <v>4</v>
      </c>
      <c r="G5" s="111">
        <v>5</v>
      </c>
      <c r="H5" s="111">
        <v>6</v>
      </c>
      <c r="I5" s="111">
        <v>7</v>
      </c>
      <c r="J5" s="111">
        <v>8</v>
      </c>
      <c r="K5" s="111">
        <v>9</v>
      </c>
      <c r="L5" s="111">
        <v>10</v>
      </c>
      <c r="M5" s="111">
        <v>11</v>
      </c>
      <c r="N5" s="111">
        <v>12</v>
      </c>
      <c r="O5" s="111">
        <v>13</v>
      </c>
      <c r="P5" s="111">
        <v>14</v>
      </c>
      <c r="Q5" s="111">
        <v>15</v>
      </c>
      <c r="R5" s="111">
        <v>16</v>
      </c>
      <c r="S5" s="111">
        <v>17</v>
      </c>
      <c r="T5" s="111">
        <v>18</v>
      </c>
      <c r="U5" s="111">
        <v>19</v>
      </c>
      <c r="V5" s="111">
        <v>20</v>
      </c>
      <c r="W5" s="111">
        <v>21</v>
      </c>
      <c r="X5" s="111">
        <v>22</v>
      </c>
      <c r="Y5" s="111">
        <v>23</v>
      </c>
      <c r="Z5" s="111">
        <v>24</v>
      </c>
      <c r="AA5" s="111">
        <v>25</v>
      </c>
      <c r="AB5" s="111">
        <v>26</v>
      </c>
      <c r="AC5" s="111">
        <v>27</v>
      </c>
      <c r="AD5" s="111">
        <v>28</v>
      </c>
      <c r="AE5" s="111">
        <v>29</v>
      </c>
      <c r="AF5" s="111">
        <v>30</v>
      </c>
      <c r="AH5">
        <v>2021</v>
      </c>
      <c r="AI5">
        <v>11</v>
      </c>
      <c r="AJ5" t="s">
        <v>1034</v>
      </c>
      <c r="AL5">
        <v>11</v>
      </c>
      <c r="AM5" t="s">
        <v>1045</v>
      </c>
    </row>
    <row r="6" spans="1:39" ht="23.1" customHeight="1">
      <c r="A6" s="112">
        <v>1</v>
      </c>
      <c r="B6" s="113" t="s">
        <v>575</v>
      </c>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H6" t="s">
        <v>522</v>
      </c>
      <c r="AI6">
        <v>1</v>
      </c>
      <c r="AJ6" t="s">
        <v>1035</v>
      </c>
      <c r="AL6">
        <v>12</v>
      </c>
    </row>
    <row r="7" spans="1:39" ht="23.1" customHeight="1">
      <c r="A7" s="112">
        <v>2</v>
      </c>
      <c r="B7" s="113" t="s">
        <v>577</v>
      </c>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H7" t="s">
        <v>1045</v>
      </c>
      <c r="AI7">
        <v>2</v>
      </c>
      <c r="AJ7" t="s">
        <v>1036</v>
      </c>
      <c r="AL7">
        <v>1</v>
      </c>
    </row>
    <row r="8" spans="1:39" ht="23.1" customHeight="1">
      <c r="A8" s="112">
        <v>3</v>
      </c>
      <c r="B8" s="113" t="s">
        <v>579</v>
      </c>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I8">
        <v>3</v>
      </c>
      <c r="AJ8" t="s">
        <v>1037</v>
      </c>
      <c r="AL8">
        <v>2</v>
      </c>
    </row>
    <row r="9" spans="1:39" ht="23.1" customHeight="1">
      <c r="A9" s="112">
        <v>4</v>
      </c>
      <c r="B9" s="113" t="s">
        <v>249</v>
      </c>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I9">
        <v>4</v>
      </c>
      <c r="AJ9" t="s">
        <v>1038</v>
      </c>
      <c r="AL9">
        <v>3</v>
      </c>
    </row>
    <row r="10" spans="1:39" ht="23.1" customHeight="1">
      <c r="A10" s="112">
        <v>5</v>
      </c>
      <c r="B10" s="113" t="s">
        <v>582</v>
      </c>
      <c r="C10" s="112"/>
      <c r="D10" s="112"/>
      <c r="E10" s="112"/>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I10">
        <v>5</v>
      </c>
      <c r="AJ10" t="s">
        <v>1039</v>
      </c>
      <c r="AL10">
        <v>4</v>
      </c>
    </row>
    <row r="11" spans="1:39" ht="23.1" customHeight="1">
      <c r="A11" s="112">
        <v>6</v>
      </c>
      <c r="B11" s="113" t="s">
        <v>585</v>
      </c>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I11">
        <v>6</v>
      </c>
      <c r="AJ11" t="s">
        <v>1040</v>
      </c>
      <c r="AL11">
        <v>5</v>
      </c>
    </row>
    <row r="12" spans="1:39" ht="23.1" customHeight="1">
      <c r="A12" s="112">
        <v>7</v>
      </c>
      <c r="B12" s="113" t="s">
        <v>587</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I12">
        <v>7</v>
      </c>
      <c r="AJ12" t="s">
        <v>1041</v>
      </c>
      <c r="AL12">
        <v>6</v>
      </c>
    </row>
    <row r="13" spans="1:39" ht="23.1" customHeight="1">
      <c r="A13" s="112">
        <v>8</v>
      </c>
      <c r="B13" s="113" t="s">
        <v>590</v>
      </c>
      <c r="C13" s="112"/>
      <c r="D13" s="112"/>
      <c r="E13" s="112"/>
      <c r="F13" s="112"/>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I13">
        <v>8</v>
      </c>
      <c r="AJ13" t="s">
        <v>1042</v>
      </c>
      <c r="AL13">
        <v>7</v>
      </c>
    </row>
    <row r="14" spans="1:39" ht="23.1" customHeight="1">
      <c r="A14" s="112">
        <v>9</v>
      </c>
      <c r="B14" s="113" t="s">
        <v>350</v>
      </c>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J14" t="s">
        <v>1043</v>
      </c>
      <c r="AL14">
        <v>8</v>
      </c>
    </row>
    <row r="15" spans="1:39" ht="23.1" customHeight="1">
      <c r="A15" s="112">
        <v>10</v>
      </c>
      <c r="B15" s="113" t="s">
        <v>594</v>
      </c>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row>
    <row r="16" spans="1:39" ht="23.1" customHeight="1">
      <c r="A16" s="112">
        <v>11</v>
      </c>
      <c r="B16" s="113" t="s">
        <v>596</v>
      </c>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row>
    <row r="17" spans="1:32" ht="23.1" customHeight="1">
      <c r="A17" s="112">
        <v>12</v>
      </c>
      <c r="B17" s="113" t="s">
        <v>599</v>
      </c>
      <c r="C17" s="112"/>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row>
    <row r="18" spans="1:32" ht="15">
      <c r="A18" s="112">
        <v>13</v>
      </c>
      <c r="B18" s="113" t="s">
        <v>602</v>
      </c>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row>
    <row r="19" spans="1:32" ht="15">
      <c r="A19" s="112">
        <v>14</v>
      </c>
      <c r="B19" s="113" t="s">
        <v>604</v>
      </c>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row>
    <row r="20" spans="1:32" ht="15">
      <c r="A20" s="112">
        <v>15</v>
      </c>
      <c r="B20" s="113" t="s">
        <v>606</v>
      </c>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row>
    <row r="21" spans="1:32" ht="15">
      <c r="A21" s="112">
        <v>16</v>
      </c>
      <c r="B21" s="113" t="s">
        <v>155</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row>
    <row r="22" spans="1:32" ht="15">
      <c r="A22" s="112">
        <v>17</v>
      </c>
      <c r="B22" s="113" t="s">
        <v>610</v>
      </c>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row>
    <row r="23" spans="1:32" ht="15">
      <c r="A23" s="112">
        <v>18</v>
      </c>
      <c r="B23" s="113" t="s">
        <v>613</v>
      </c>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row>
    <row r="24" spans="1:32" ht="15">
      <c r="A24" s="112">
        <v>19</v>
      </c>
      <c r="B24" s="113" t="s">
        <v>614</v>
      </c>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row>
    <row r="25" spans="1:32" ht="15">
      <c r="A25" s="112">
        <v>20</v>
      </c>
      <c r="B25" s="113" t="s">
        <v>618</v>
      </c>
      <c r="C25" s="112"/>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row>
    <row r="26" spans="1:32" ht="15">
      <c r="A26" s="112">
        <v>21</v>
      </c>
      <c r="B26" s="113" t="s">
        <v>620</v>
      </c>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row>
    <row r="27" spans="1:32" ht="15">
      <c r="A27" s="112">
        <v>22</v>
      </c>
      <c r="B27" s="113" t="s">
        <v>623</v>
      </c>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row>
    <row r="28" spans="1:32" ht="15">
      <c r="A28" s="112">
        <v>23</v>
      </c>
      <c r="B28" s="113" t="s">
        <v>625</v>
      </c>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row>
    <row r="29" spans="1:32" ht="15">
      <c r="A29" s="112">
        <v>24</v>
      </c>
      <c r="B29" s="113" t="s">
        <v>121</v>
      </c>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row>
    <row r="30" spans="1:32" ht="15">
      <c r="A30" s="112">
        <v>25</v>
      </c>
      <c r="B30" s="113" t="s">
        <v>629</v>
      </c>
      <c r="C30" s="112"/>
      <c r="D30" s="112"/>
      <c r="E30" s="11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row>
    <row r="31" spans="1:32" ht="15">
      <c r="A31" s="112">
        <v>26</v>
      </c>
      <c r="B31" s="113" t="s">
        <v>631</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row>
    <row r="32" spans="1:32" ht="15">
      <c r="A32" s="112">
        <v>27</v>
      </c>
      <c r="B32" s="113" t="s">
        <v>634</v>
      </c>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row>
    <row r="33" spans="1:32" ht="15">
      <c r="A33" s="112">
        <v>28</v>
      </c>
      <c r="B33" s="113" t="s">
        <v>637</v>
      </c>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row>
    <row r="34" spans="1:32" ht="15">
      <c r="A34" s="112">
        <v>29</v>
      </c>
      <c r="B34" s="113" t="s">
        <v>266</v>
      </c>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row>
    <row r="35" spans="1:32" ht="15">
      <c r="A35" s="112">
        <v>30</v>
      </c>
      <c r="B35" s="113" t="s">
        <v>641</v>
      </c>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row>
    <row r="36" spans="1:32" ht="15">
      <c r="A36" s="112">
        <v>31</v>
      </c>
      <c r="B36" s="113" t="s">
        <v>644</v>
      </c>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row>
    <row r="37" spans="1:32" ht="15">
      <c r="A37" s="112">
        <v>32</v>
      </c>
      <c r="B37" s="113" t="s">
        <v>175</v>
      </c>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row>
    <row r="38" spans="1:32" ht="15">
      <c r="A38" s="112">
        <v>33</v>
      </c>
      <c r="B38" s="113" t="s">
        <v>648</v>
      </c>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row>
    <row r="39" spans="1:32" ht="15">
      <c r="A39" s="112">
        <v>34</v>
      </c>
      <c r="B39" s="113" t="s">
        <v>651</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row>
    <row r="40" spans="1:32" ht="15">
      <c r="A40" s="112">
        <v>35</v>
      </c>
      <c r="B40" s="113" t="s">
        <v>653</v>
      </c>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row>
    <row r="41" spans="1:32" ht="15">
      <c r="A41" s="112">
        <v>36</v>
      </c>
      <c r="B41" s="113" t="s">
        <v>655</v>
      </c>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row>
    <row r="42" spans="1:32" ht="23.25">
      <c r="A42" s="112">
        <v>37</v>
      </c>
      <c r="B42" s="113" t="s">
        <v>657</v>
      </c>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row>
    <row r="43" spans="1:32" ht="15">
      <c r="A43" s="112">
        <v>38</v>
      </c>
      <c r="B43" s="113" t="s">
        <v>659</v>
      </c>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row>
    <row r="44" spans="1:32" ht="15">
      <c r="A44" s="112">
        <v>39</v>
      </c>
      <c r="B44" s="113" t="s">
        <v>662</v>
      </c>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row>
    <row r="45" spans="1:32" ht="15">
      <c r="A45" s="112">
        <v>40</v>
      </c>
      <c r="B45" s="113" t="s">
        <v>547</v>
      </c>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row>
    <row r="46" spans="1:32" ht="15">
      <c r="A46" s="112">
        <v>41</v>
      </c>
      <c r="B46" s="113" t="s">
        <v>665</v>
      </c>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row>
    <row r="47" spans="1:32" ht="15">
      <c r="A47" s="112">
        <v>42</v>
      </c>
      <c r="B47" s="113" t="s">
        <v>668</v>
      </c>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row>
    <row r="48" spans="1:32" ht="15">
      <c r="A48" s="112">
        <v>43</v>
      </c>
      <c r="B48" s="113" t="s">
        <v>670</v>
      </c>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row>
    <row r="49" spans="1:32" ht="15">
      <c r="A49" s="112">
        <v>44</v>
      </c>
      <c r="B49" s="113" t="s">
        <v>673</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row>
    <row r="50" spans="1:32" ht="15">
      <c r="A50" s="112">
        <v>45</v>
      </c>
      <c r="B50" s="113" t="s">
        <v>676</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row>
    <row r="51" spans="1:32" ht="15">
      <c r="A51" s="112">
        <v>46</v>
      </c>
      <c r="B51" s="113" t="s">
        <v>290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row>
    <row r="52" spans="1:32" ht="15">
      <c r="A52" s="112">
        <v>47</v>
      </c>
      <c r="B52" s="113" t="s">
        <v>680</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row>
    <row r="53" spans="1:32" ht="15">
      <c r="A53" s="112">
        <v>48</v>
      </c>
      <c r="B53" s="113" t="s">
        <v>682</v>
      </c>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row>
    <row r="54" spans="1:32" ht="15">
      <c r="A54" s="112">
        <v>49</v>
      </c>
      <c r="B54" s="113" t="s">
        <v>685</v>
      </c>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row>
    <row r="55" spans="1:32" ht="15">
      <c r="A55" s="112">
        <v>50</v>
      </c>
      <c r="B55" s="113" t="s">
        <v>688</v>
      </c>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row>
    <row r="56" spans="1:32" ht="23.25">
      <c r="A56" s="112">
        <v>51</v>
      </c>
      <c r="B56" s="113" t="s">
        <v>690</v>
      </c>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row>
    <row r="57" spans="1:32" ht="15">
      <c r="A57" s="112">
        <v>52</v>
      </c>
      <c r="B57" s="113" t="s">
        <v>692</v>
      </c>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row>
    <row r="58" spans="1:32" ht="15">
      <c r="A58" s="112">
        <v>53</v>
      </c>
      <c r="B58" s="113" t="s">
        <v>615</v>
      </c>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row>
    <row r="59" spans="1:32" ht="15">
      <c r="A59" s="112">
        <v>54</v>
      </c>
      <c r="B59" s="113" t="s">
        <v>695</v>
      </c>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row>
    <row r="60" spans="1:32" ht="15">
      <c r="A60" s="112">
        <v>55</v>
      </c>
      <c r="B60" s="113" t="s">
        <v>697</v>
      </c>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row>
    <row r="61" spans="1:32" ht="15">
      <c r="A61" s="112">
        <v>56</v>
      </c>
      <c r="B61" s="113" t="s">
        <v>699</v>
      </c>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row>
    <row r="62" spans="1:32" ht="15">
      <c r="A62" s="112">
        <v>57</v>
      </c>
      <c r="B62" s="113" t="s">
        <v>702</v>
      </c>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row>
    <row r="63" spans="1:32" ht="15">
      <c r="A63" s="112">
        <v>58</v>
      </c>
      <c r="B63" s="113" t="s">
        <v>704</v>
      </c>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row>
    <row r="64" spans="1:32" ht="15">
      <c r="A64" s="112">
        <v>59</v>
      </c>
      <c r="B64" s="113" t="s">
        <v>706</v>
      </c>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row>
    <row r="65" spans="1:32" ht="15">
      <c r="A65" s="112">
        <v>60</v>
      </c>
      <c r="B65" s="113" t="s">
        <v>708</v>
      </c>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row>
    <row r="66" spans="1:32" ht="15">
      <c r="A66" s="112">
        <v>61</v>
      </c>
      <c r="B66" s="113" t="s">
        <v>711</v>
      </c>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row>
    <row r="67" spans="1:32" ht="15">
      <c r="A67" s="112">
        <v>62</v>
      </c>
      <c r="B67" s="113" t="s">
        <v>713</v>
      </c>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row>
    <row r="68" spans="1:32" ht="15">
      <c r="A68" s="112">
        <v>63</v>
      </c>
      <c r="B68" s="113" t="s">
        <v>715</v>
      </c>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row>
    <row r="69" spans="1:32" ht="15">
      <c r="A69" s="112">
        <v>64</v>
      </c>
      <c r="B69" s="113" t="s">
        <v>111</v>
      </c>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row>
    <row r="70" spans="1:32" ht="15">
      <c r="A70" s="112">
        <v>65</v>
      </c>
      <c r="B70" s="113" t="s">
        <v>719</v>
      </c>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row>
    <row r="71" spans="1:32" ht="15">
      <c r="A71" s="112">
        <v>66</v>
      </c>
      <c r="B71" s="113" t="s">
        <v>722</v>
      </c>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row>
    <row r="72" spans="1:32" ht="15">
      <c r="A72" s="112">
        <v>67</v>
      </c>
      <c r="B72" s="113" t="s">
        <v>724</v>
      </c>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row>
    <row r="73" spans="1:32" ht="15">
      <c r="A73" s="112">
        <v>68</v>
      </c>
      <c r="B73" s="113" t="s">
        <v>726</v>
      </c>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row>
    <row r="74" spans="1:32" ht="15">
      <c r="A74" s="112">
        <v>69</v>
      </c>
      <c r="B74" s="113" t="s">
        <v>729</v>
      </c>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row>
    <row r="75" spans="1:32" ht="15">
      <c r="A75" s="112">
        <v>70</v>
      </c>
      <c r="B75" s="113" t="s">
        <v>732</v>
      </c>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row>
    <row r="76" spans="1:32" ht="15">
      <c r="A76" s="112">
        <v>71</v>
      </c>
      <c r="B76" s="113" t="s">
        <v>735</v>
      </c>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row>
    <row r="77" spans="1:32" ht="15">
      <c r="A77" s="112">
        <v>72</v>
      </c>
      <c r="B77" s="113" t="s">
        <v>737</v>
      </c>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row>
    <row r="78" spans="1:32" ht="15">
      <c r="A78" s="112">
        <v>73</v>
      </c>
      <c r="B78" s="113" t="s">
        <v>740</v>
      </c>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row>
    <row r="79" spans="1:32" ht="15">
      <c r="A79" s="112">
        <v>74</v>
      </c>
      <c r="B79" s="113" t="s">
        <v>742</v>
      </c>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row>
    <row r="80" spans="1:32" ht="15">
      <c r="A80" s="112">
        <v>75</v>
      </c>
      <c r="B80" s="113" t="s">
        <v>744</v>
      </c>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row>
    <row r="81" spans="2:2" ht="15">
      <c r="B81"/>
    </row>
    <row r="82" spans="2:2" ht="15">
      <c r="B82"/>
    </row>
    <row r="83" spans="2:2" ht="15">
      <c r="B83"/>
    </row>
    <row r="84" spans="2:2" ht="15">
      <c r="B84"/>
    </row>
    <row r="85" spans="2:2" ht="15">
      <c r="B85"/>
    </row>
    <row r="86" spans="2:2" ht="15">
      <c r="B86"/>
    </row>
    <row r="87" spans="2:2" ht="15">
      <c r="B87"/>
    </row>
    <row r="88" spans="2:2" ht="15">
      <c r="B88"/>
    </row>
    <row r="89" spans="2:2" ht="15">
      <c r="B89"/>
    </row>
    <row r="90" spans="2:2" ht="15">
      <c r="B90"/>
    </row>
    <row r="91" spans="2:2" ht="15">
      <c r="B91"/>
    </row>
    <row r="92" spans="2:2" ht="15">
      <c r="B92"/>
    </row>
    <row r="93" spans="2:2" ht="15">
      <c r="B93"/>
    </row>
    <row r="94" spans="2:2" ht="15">
      <c r="B94"/>
    </row>
    <row r="95" spans="2:2" ht="15">
      <c r="B95"/>
    </row>
    <row r="96" spans="2:2" ht="15">
      <c r="B96"/>
    </row>
    <row r="97" spans="2:2" ht="15">
      <c r="B97"/>
    </row>
    <row r="98" spans="2:2" ht="15">
      <c r="B98"/>
    </row>
    <row r="99" spans="2:2" ht="15">
      <c r="B99"/>
    </row>
    <row r="100" spans="2:2" ht="15">
      <c r="B100"/>
    </row>
    <row r="101" spans="2:2" ht="15">
      <c r="B101"/>
    </row>
    <row r="102" spans="2:2" ht="15">
      <c r="B102"/>
    </row>
    <row r="103" spans="2:2" ht="15">
      <c r="B103"/>
    </row>
    <row r="104" spans="2:2" ht="15">
      <c r="B104"/>
    </row>
    <row r="105" spans="2:2" ht="15">
      <c r="B105"/>
    </row>
    <row r="106" spans="2:2" ht="15">
      <c r="B106"/>
    </row>
    <row r="107" spans="2:2" ht="15">
      <c r="B107"/>
    </row>
    <row r="108" spans="2:2" ht="15">
      <c r="B108"/>
    </row>
    <row r="109" spans="2:2" ht="15">
      <c r="B109"/>
    </row>
    <row r="110" spans="2:2" ht="15">
      <c r="B110"/>
    </row>
    <row r="111" spans="2:2" ht="15">
      <c r="B111"/>
    </row>
    <row r="112" spans="2:2" ht="15">
      <c r="B112"/>
    </row>
    <row r="113" spans="2:2" ht="15">
      <c r="B113"/>
    </row>
    <row r="114" spans="2:2" ht="15">
      <c r="B114"/>
    </row>
    <row r="115" spans="2:2" ht="15">
      <c r="B115"/>
    </row>
    <row r="116" spans="2:2" ht="15">
      <c r="B116"/>
    </row>
    <row r="117" spans="2:2" ht="15">
      <c r="B117"/>
    </row>
    <row r="118" spans="2:2" ht="15">
      <c r="B118"/>
    </row>
    <row r="119" spans="2:2" ht="15">
      <c r="B119"/>
    </row>
    <row r="120" spans="2:2" ht="15">
      <c r="B120"/>
    </row>
    <row r="121" spans="2:2" ht="15">
      <c r="B121"/>
    </row>
    <row r="122" spans="2:2" ht="15">
      <c r="B122"/>
    </row>
    <row r="123" spans="2:2" ht="15">
      <c r="B123"/>
    </row>
    <row r="124" spans="2:2" ht="15">
      <c r="B124"/>
    </row>
    <row r="125" spans="2:2" ht="15">
      <c r="B125"/>
    </row>
    <row r="126" spans="2:2" ht="15">
      <c r="B126"/>
    </row>
    <row r="127" spans="2:2" ht="15">
      <c r="B127"/>
    </row>
    <row r="128" spans="2:2" ht="15">
      <c r="B128"/>
    </row>
    <row r="129" spans="2:2" ht="15">
      <c r="B129"/>
    </row>
    <row r="130" spans="2:2" ht="15">
      <c r="B130"/>
    </row>
    <row r="131" spans="2:2" ht="15">
      <c r="B131"/>
    </row>
    <row r="132" spans="2:2" ht="15">
      <c r="B132"/>
    </row>
    <row r="133" spans="2:2" ht="15">
      <c r="B133"/>
    </row>
    <row r="134" spans="2:2" ht="15">
      <c r="B134"/>
    </row>
    <row r="135" spans="2:2" ht="15">
      <c r="B135"/>
    </row>
    <row r="136" spans="2:2" ht="15">
      <c r="B136"/>
    </row>
    <row r="137" spans="2:2" ht="15">
      <c r="B137"/>
    </row>
    <row r="138" spans="2:2" ht="15">
      <c r="B138"/>
    </row>
    <row r="139" spans="2:2" ht="15">
      <c r="B139"/>
    </row>
    <row r="140" spans="2:2" ht="15">
      <c r="B140"/>
    </row>
    <row r="141" spans="2:2" ht="15">
      <c r="B141"/>
    </row>
    <row r="142" spans="2:2" ht="15">
      <c r="B142"/>
    </row>
    <row r="143" spans="2:2" ht="15">
      <c r="B143"/>
    </row>
    <row r="144" spans="2:2" ht="15">
      <c r="B144"/>
    </row>
    <row r="145" spans="2:2" ht="15">
      <c r="B145"/>
    </row>
    <row r="146" spans="2:2" ht="15">
      <c r="B146"/>
    </row>
    <row r="147" spans="2:2" ht="15">
      <c r="B147"/>
    </row>
    <row r="148" spans="2:2" ht="15">
      <c r="B148"/>
    </row>
    <row r="149" spans="2:2" ht="15">
      <c r="B149"/>
    </row>
    <row r="150" spans="2:2" ht="15">
      <c r="B150"/>
    </row>
    <row r="151" spans="2:2" ht="15">
      <c r="B151"/>
    </row>
    <row r="152" spans="2:2" ht="15">
      <c r="B152"/>
    </row>
    <row r="153" spans="2:2" ht="15">
      <c r="B153"/>
    </row>
    <row r="154" spans="2:2" ht="15">
      <c r="B154"/>
    </row>
    <row r="155" spans="2:2" ht="15">
      <c r="B155"/>
    </row>
    <row r="156" spans="2:2" ht="15">
      <c r="B156"/>
    </row>
    <row r="157" spans="2:2" ht="15">
      <c r="B157"/>
    </row>
    <row r="158" spans="2:2" ht="15">
      <c r="B158"/>
    </row>
    <row r="159" spans="2:2" ht="15">
      <c r="B159"/>
    </row>
    <row r="160" spans="2:2" ht="15">
      <c r="B160"/>
    </row>
    <row r="161" spans="2:2" ht="15">
      <c r="B161"/>
    </row>
    <row r="162" spans="2:2" ht="15">
      <c r="B162"/>
    </row>
    <row r="163" spans="2:2" ht="15">
      <c r="B163"/>
    </row>
    <row r="164" spans="2:2" ht="15">
      <c r="B164"/>
    </row>
    <row r="165" spans="2:2" ht="15">
      <c r="B165"/>
    </row>
    <row r="166" spans="2:2" ht="15">
      <c r="B166"/>
    </row>
    <row r="167" spans="2:2" ht="15">
      <c r="B167"/>
    </row>
    <row r="168" spans="2:2" ht="15">
      <c r="B168"/>
    </row>
    <row r="169" spans="2:2" ht="15">
      <c r="B169"/>
    </row>
    <row r="170" spans="2:2" ht="15">
      <c r="B170"/>
    </row>
    <row r="171" spans="2:2" ht="15">
      <c r="B171"/>
    </row>
    <row r="172" spans="2:2" ht="15">
      <c r="B172"/>
    </row>
    <row r="173" spans="2:2" ht="15">
      <c r="B173"/>
    </row>
    <row r="174" spans="2:2" ht="15">
      <c r="B174"/>
    </row>
    <row r="175" spans="2:2" ht="15">
      <c r="B175"/>
    </row>
    <row r="176" spans="2:2" ht="15">
      <c r="B176"/>
    </row>
    <row r="177" spans="2:2" ht="15">
      <c r="B177"/>
    </row>
    <row r="178" spans="2:2" ht="15">
      <c r="B178"/>
    </row>
    <row r="179" spans="2:2" ht="15">
      <c r="B179"/>
    </row>
    <row r="180" spans="2:2" ht="15">
      <c r="B180"/>
    </row>
    <row r="181" spans="2:2" ht="15">
      <c r="B181"/>
    </row>
    <row r="182" spans="2:2" ht="15">
      <c r="B182"/>
    </row>
    <row r="183" spans="2:2" ht="15">
      <c r="B183"/>
    </row>
    <row r="184" spans="2:2" ht="15">
      <c r="B184"/>
    </row>
    <row r="185" spans="2:2" ht="15">
      <c r="B185"/>
    </row>
    <row r="186" spans="2:2" ht="15">
      <c r="B186"/>
    </row>
    <row r="187" spans="2:2" ht="15">
      <c r="B187"/>
    </row>
    <row r="188" spans="2:2" ht="15">
      <c r="B188"/>
    </row>
    <row r="189" spans="2:2" ht="15">
      <c r="B189"/>
    </row>
    <row r="190" spans="2:2" ht="15">
      <c r="B190"/>
    </row>
    <row r="191" spans="2:2" ht="15">
      <c r="B191"/>
    </row>
    <row r="192" spans="2:2" ht="15">
      <c r="B192"/>
    </row>
    <row r="193" spans="2:2" ht="15">
      <c r="B193"/>
    </row>
    <row r="194" spans="2:2" ht="15">
      <c r="B194"/>
    </row>
    <row r="195" spans="2:2" ht="15">
      <c r="B195"/>
    </row>
    <row r="196" spans="2:2" ht="15">
      <c r="B196"/>
    </row>
    <row r="197" spans="2:2" ht="15">
      <c r="B197"/>
    </row>
    <row r="198" spans="2:2" ht="15">
      <c r="B198"/>
    </row>
    <row r="199" spans="2:2" ht="15">
      <c r="B199"/>
    </row>
    <row r="200" spans="2:2" ht="15">
      <c r="B200"/>
    </row>
    <row r="201" spans="2:2" ht="15">
      <c r="B201"/>
    </row>
    <row r="202" spans="2:2" ht="15">
      <c r="B202"/>
    </row>
    <row r="203" spans="2:2" ht="15">
      <c r="B203"/>
    </row>
    <row r="204" spans="2:2" ht="15">
      <c r="B204"/>
    </row>
    <row r="205" spans="2:2" ht="15">
      <c r="B205"/>
    </row>
    <row r="206" spans="2:2" ht="15">
      <c r="B206"/>
    </row>
    <row r="207" spans="2:2" ht="15">
      <c r="B207"/>
    </row>
    <row r="208" spans="2:2" ht="15">
      <c r="B208"/>
    </row>
    <row r="209" spans="2:2" ht="15">
      <c r="B209"/>
    </row>
    <row r="210" spans="2:2" ht="15">
      <c r="B210"/>
    </row>
    <row r="211" spans="2:2" ht="15">
      <c r="B211"/>
    </row>
    <row r="212" spans="2:2" ht="15">
      <c r="B212"/>
    </row>
    <row r="213" spans="2:2" ht="15">
      <c r="B213"/>
    </row>
    <row r="214" spans="2:2" ht="15">
      <c r="B214"/>
    </row>
    <row r="215" spans="2:2" ht="15">
      <c r="B215"/>
    </row>
    <row r="216" spans="2:2" ht="15">
      <c r="B216"/>
    </row>
    <row r="217" spans="2:2" ht="15">
      <c r="B217"/>
    </row>
    <row r="218" spans="2:2" ht="15">
      <c r="B218"/>
    </row>
    <row r="219" spans="2:2" ht="15">
      <c r="B219"/>
    </row>
    <row r="220" spans="2:2" ht="15">
      <c r="B220"/>
    </row>
    <row r="221" spans="2:2" ht="15">
      <c r="B221"/>
    </row>
    <row r="222" spans="2:2" ht="15">
      <c r="B222"/>
    </row>
    <row r="223" spans="2:2" ht="15">
      <c r="B223"/>
    </row>
    <row r="224" spans="2:2" ht="15">
      <c r="B224"/>
    </row>
    <row r="225" spans="2:2" ht="15">
      <c r="B225"/>
    </row>
    <row r="226" spans="2:2" ht="15">
      <c r="B226"/>
    </row>
    <row r="227" spans="2:2" ht="15">
      <c r="B227"/>
    </row>
    <row r="228" spans="2:2" ht="15">
      <c r="B228"/>
    </row>
    <row r="229" spans="2:2" ht="15">
      <c r="B229"/>
    </row>
    <row r="230" spans="2:2" ht="15">
      <c r="B230"/>
    </row>
    <row r="231" spans="2:2" ht="15">
      <c r="B231"/>
    </row>
    <row r="232" spans="2:2" ht="15">
      <c r="B232"/>
    </row>
    <row r="233" spans="2:2" ht="15">
      <c r="B233"/>
    </row>
    <row r="234" spans="2:2" ht="15">
      <c r="B234"/>
    </row>
    <row r="235" spans="2:2" ht="15">
      <c r="B235"/>
    </row>
    <row r="236" spans="2:2" ht="15">
      <c r="B236"/>
    </row>
    <row r="237" spans="2:2" ht="15">
      <c r="B237"/>
    </row>
    <row r="238" spans="2:2" ht="15">
      <c r="B238"/>
    </row>
    <row r="239" spans="2:2" ht="15">
      <c r="B239"/>
    </row>
    <row r="240" spans="2:2" ht="15">
      <c r="B240"/>
    </row>
    <row r="241" spans="2:2" ht="15">
      <c r="B241"/>
    </row>
    <row r="242" spans="2:2" ht="15">
      <c r="B242"/>
    </row>
    <row r="243" spans="2:2" ht="15">
      <c r="B243"/>
    </row>
    <row r="244" spans="2:2" ht="15">
      <c r="B244"/>
    </row>
    <row r="245" spans="2:2" ht="15">
      <c r="B245"/>
    </row>
    <row r="246" spans="2:2" ht="15">
      <c r="B246"/>
    </row>
    <row r="247" spans="2:2" ht="15">
      <c r="B247"/>
    </row>
    <row r="248" spans="2:2" ht="15">
      <c r="B248"/>
    </row>
    <row r="249" spans="2:2" ht="15">
      <c r="B249"/>
    </row>
    <row r="250" spans="2:2" ht="15">
      <c r="B250"/>
    </row>
    <row r="251" spans="2:2" ht="15">
      <c r="B251"/>
    </row>
    <row r="252" spans="2:2" ht="15">
      <c r="B252"/>
    </row>
    <row r="253" spans="2:2" ht="15">
      <c r="B253"/>
    </row>
    <row r="254" spans="2:2" ht="15">
      <c r="B254"/>
    </row>
    <row r="255" spans="2:2" ht="15">
      <c r="B255"/>
    </row>
    <row r="256" spans="2:2" ht="15">
      <c r="B256"/>
    </row>
    <row r="257" spans="2:2" ht="15">
      <c r="B257"/>
    </row>
    <row r="258" spans="2:2" ht="15">
      <c r="B258"/>
    </row>
    <row r="259" spans="2:2" ht="15">
      <c r="B259"/>
    </row>
    <row r="260" spans="2:2" ht="15">
      <c r="B260"/>
    </row>
    <row r="261" spans="2:2" ht="15">
      <c r="B261"/>
    </row>
    <row r="262" spans="2:2" ht="15">
      <c r="B262"/>
    </row>
    <row r="263" spans="2:2" ht="15">
      <c r="B263"/>
    </row>
    <row r="264" spans="2:2" ht="15">
      <c r="B264"/>
    </row>
    <row r="265" spans="2:2" ht="15">
      <c r="B265"/>
    </row>
    <row r="266" spans="2:2" ht="15">
      <c r="B266"/>
    </row>
    <row r="267" spans="2:2" ht="15">
      <c r="B267"/>
    </row>
    <row r="268" spans="2:2" ht="15">
      <c r="B268"/>
    </row>
    <row r="269" spans="2:2" ht="15">
      <c r="B269"/>
    </row>
    <row r="270" spans="2:2" ht="15">
      <c r="B270"/>
    </row>
    <row r="271" spans="2:2" ht="15">
      <c r="B271"/>
    </row>
    <row r="272" spans="2:2" ht="15">
      <c r="B272"/>
    </row>
    <row r="273" spans="2:2" ht="15">
      <c r="B273"/>
    </row>
    <row r="274" spans="2:2" ht="15">
      <c r="B274"/>
    </row>
    <row r="275" spans="2:2" ht="15">
      <c r="B275"/>
    </row>
    <row r="276" spans="2:2" ht="15">
      <c r="B276"/>
    </row>
    <row r="277" spans="2:2" ht="15">
      <c r="B277"/>
    </row>
    <row r="278" spans="2:2" ht="15">
      <c r="B278"/>
    </row>
    <row r="279" spans="2:2" ht="15">
      <c r="B279"/>
    </row>
    <row r="280" spans="2:2" ht="15">
      <c r="B280"/>
    </row>
    <row r="281" spans="2:2" ht="15">
      <c r="B281"/>
    </row>
    <row r="282" spans="2:2" ht="15">
      <c r="B282"/>
    </row>
    <row r="283" spans="2:2" ht="15">
      <c r="B283"/>
    </row>
    <row r="284" spans="2:2" ht="15">
      <c r="B284"/>
    </row>
    <row r="285" spans="2:2" ht="15">
      <c r="B285"/>
    </row>
    <row r="286" spans="2:2" ht="15">
      <c r="B286"/>
    </row>
    <row r="287" spans="2:2" ht="15">
      <c r="B287"/>
    </row>
    <row r="288" spans="2:2" ht="15">
      <c r="B288"/>
    </row>
    <row r="289" spans="2:2" ht="15">
      <c r="B289"/>
    </row>
    <row r="290" spans="2:2" ht="15">
      <c r="B290"/>
    </row>
    <row r="291" spans="2:2" ht="15">
      <c r="B291"/>
    </row>
    <row r="292" spans="2:2" ht="15">
      <c r="B292"/>
    </row>
    <row r="293" spans="2:2" ht="15">
      <c r="B293"/>
    </row>
    <row r="294" spans="2:2" ht="15">
      <c r="B294"/>
    </row>
    <row r="295" spans="2:2" ht="15">
      <c r="B295"/>
    </row>
    <row r="296" spans="2:2" ht="15">
      <c r="B296"/>
    </row>
    <row r="297" spans="2:2" ht="15">
      <c r="B297"/>
    </row>
    <row r="298" spans="2:2" ht="15">
      <c r="B298"/>
    </row>
    <row r="299" spans="2:2" ht="15">
      <c r="B299"/>
    </row>
    <row r="300" spans="2:2" ht="15">
      <c r="B300"/>
    </row>
    <row r="301" spans="2:2" ht="15">
      <c r="B301"/>
    </row>
    <row r="302" spans="2:2" ht="15">
      <c r="B302"/>
    </row>
    <row r="303" spans="2:2" ht="15">
      <c r="B303"/>
    </row>
    <row r="304" spans="2:2" ht="15">
      <c r="B304"/>
    </row>
    <row r="305" spans="2:2" ht="15">
      <c r="B305"/>
    </row>
    <row r="306" spans="2:2" ht="15">
      <c r="B306"/>
    </row>
    <row r="307" spans="2:2" ht="15">
      <c r="B307"/>
    </row>
    <row r="308" spans="2:2" ht="15">
      <c r="B308"/>
    </row>
    <row r="309" spans="2:2" ht="15">
      <c r="B309"/>
    </row>
    <row r="310" spans="2:2" ht="15">
      <c r="B310"/>
    </row>
    <row r="311" spans="2:2" ht="15">
      <c r="B311"/>
    </row>
    <row r="312" spans="2:2" ht="15">
      <c r="B312"/>
    </row>
    <row r="313" spans="2:2" ht="15">
      <c r="B313"/>
    </row>
    <row r="314" spans="2:2" ht="15">
      <c r="B314"/>
    </row>
    <row r="315" spans="2:2" ht="15">
      <c r="B315"/>
    </row>
    <row r="316" spans="2:2" ht="15">
      <c r="B316"/>
    </row>
    <row r="317" spans="2:2" ht="15">
      <c r="B317"/>
    </row>
    <row r="318" spans="2:2" ht="15">
      <c r="B318"/>
    </row>
    <row r="319" spans="2:2" ht="15">
      <c r="B319"/>
    </row>
    <row r="320" spans="2:2" ht="15">
      <c r="B320"/>
    </row>
    <row r="321" spans="2:2" ht="15">
      <c r="B321"/>
    </row>
    <row r="322" spans="2:2" ht="15">
      <c r="B322"/>
    </row>
    <row r="323" spans="2:2" ht="15">
      <c r="B323"/>
    </row>
    <row r="324" spans="2:2" ht="15">
      <c r="B324"/>
    </row>
    <row r="325" spans="2:2" ht="15">
      <c r="B325"/>
    </row>
    <row r="326" spans="2:2" ht="15">
      <c r="B326"/>
    </row>
    <row r="327" spans="2:2" ht="15">
      <c r="B327"/>
    </row>
    <row r="328" spans="2:2" ht="15">
      <c r="B328"/>
    </row>
    <row r="329" spans="2:2" ht="15">
      <c r="B329"/>
    </row>
    <row r="330" spans="2:2" ht="15">
      <c r="B330"/>
    </row>
    <row r="331" spans="2:2" ht="15">
      <c r="B331"/>
    </row>
    <row r="332" spans="2:2" ht="15">
      <c r="B332"/>
    </row>
    <row r="333" spans="2:2" ht="15">
      <c r="B333"/>
    </row>
    <row r="334" spans="2:2" ht="15">
      <c r="B334"/>
    </row>
    <row r="335" spans="2:2" ht="15">
      <c r="B335"/>
    </row>
    <row r="336" spans="2:2" ht="15">
      <c r="B336"/>
    </row>
    <row r="337" spans="2:2" ht="15">
      <c r="B337"/>
    </row>
    <row r="338" spans="2:2" ht="15">
      <c r="B338"/>
    </row>
    <row r="339" spans="2:2" ht="15">
      <c r="B339"/>
    </row>
    <row r="340" spans="2:2" ht="15">
      <c r="B340"/>
    </row>
    <row r="341" spans="2:2" ht="15">
      <c r="B341"/>
    </row>
    <row r="342" spans="2:2" ht="15">
      <c r="B342"/>
    </row>
    <row r="343" spans="2:2" ht="15">
      <c r="B343"/>
    </row>
    <row r="344" spans="2:2" ht="15">
      <c r="B344"/>
    </row>
    <row r="345" spans="2:2" ht="15">
      <c r="B345"/>
    </row>
    <row r="346" spans="2:2" ht="15">
      <c r="B346"/>
    </row>
    <row r="347" spans="2:2" ht="15">
      <c r="B347"/>
    </row>
    <row r="348" spans="2:2" ht="15">
      <c r="B348"/>
    </row>
    <row r="349" spans="2:2" ht="15">
      <c r="B349"/>
    </row>
    <row r="350" spans="2:2" ht="15">
      <c r="B350"/>
    </row>
    <row r="351" spans="2:2" ht="15">
      <c r="B351"/>
    </row>
    <row r="352" spans="2:2" ht="15">
      <c r="B352"/>
    </row>
    <row r="353" spans="2:2" ht="15">
      <c r="B353"/>
    </row>
    <row r="354" spans="2:2" ht="15">
      <c r="B354"/>
    </row>
    <row r="355" spans="2:2" ht="15">
      <c r="B355"/>
    </row>
    <row r="356" spans="2:2" ht="15">
      <c r="B356"/>
    </row>
    <row r="357" spans="2:2" ht="15">
      <c r="B357"/>
    </row>
    <row r="358" spans="2:2" ht="15">
      <c r="B358"/>
    </row>
    <row r="359" spans="2:2" ht="15">
      <c r="B359"/>
    </row>
    <row r="360" spans="2:2" ht="15">
      <c r="B360"/>
    </row>
    <row r="361" spans="2:2" ht="15">
      <c r="B361"/>
    </row>
    <row r="362" spans="2:2" ht="15">
      <c r="B362"/>
    </row>
    <row r="363" spans="2:2" ht="15">
      <c r="B363"/>
    </row>
    <row r="364" spans="2:2" ht="15">
      <c r="B364"/>
    </row>
    <row r="365" spans="2:2" ht="15">
      <c r="B365"/>
    </row>
    <row r="366" spans="2:2" ht="15">
      <c r="B366"/>
    </row>
    <row r="367" spans="2:2" ht="15">
      <c r="B367"/>
    </row>
    <row r="368" spans="2:2" ht="15">
      <c r="B368"/>
    </row>
    <row r="369" spans="2:2" ht="15">
      <c r="B369"/>
    </row>
    <row r="370" spans="2:2" ht="15">
      <c r="B370"/>
    </row>
    <row r="371" spans="2:2" ht="15">
      <c r="B371"/>
    </row>
    <row r="372" spans="2:2" ht="15">
      <c r="B372"/>
    </row>
    <row r="373" spans="2:2" ht="15">
      <c r="B373"/>
    </row>
    <row r="374" spans="2:2" ht="15">
      <c r="B374"/>
    </row>
    <row r="375" spans="2:2" ht="15">
      <c r="B375"/>
    </row>
    <row r="376" spans="2:2" ht="15">
      <c r="B376"/>
    </row>
    <row r="377" spans="2:2" ht="15">
      <c r="B377"/>
    </row>
    <row r="378" spans="2:2" ht="15">
      <c r="B378"/>
    </row>
    <row r="379" spans="2:2" ht="15">
      <c r="B379"/>
    </row>
    <row r="380" spans="2:2" ht="15">
      <c r="B380"/>
    </row>
    <row r="381" spans="2:2" ht="15">
      <c r="B381"/>
    </row>
    <row r="382" spans="2:2" ht="15">
      <c r="B382"/>
    </row>
    <row r="383" spans="2:2" ht="15">
      <c r="B383"/>
    </row>
    <row r="384" spans="2:2" ht="15">
      <c r="B384"/>
    </row>
    <row r="385" spans="2:2" ht="15">
      <c r="B385"/>
    </row>
    <row r="386" spans="2:2" ht="15">
      <c r="B386"/>
    </row>
    <row r="387" spans="2:2" ht="15">
      <c r="B387"/>
    </row>
    <row r="388" spans="2:2" ht="15">
      <c r="B388"/>
    </row>
    <row r="389" spans="2:2" ht="15">
      <c r="B389"/>
    </row>
    <row r="390" spans="2:2" ht="15">
      <c r="B390"/>
    </row>
    <row r="391" spans="2:2" ht="15">
      <c r="B391"/>
    </row>
    <row r="392" spans="2:2" ht="15">
      <c r="B392"/>
    </row>
    <row r="393" spans="2:2" ht="15">
      <c r="B393"/>
    </row>
    <row r="394" spans="2:2" ht="15">
      <c r="B394"/>
    </row>
    <row r="395" spans="2:2" ht="15">
      <c r="B395"/>
    </row>
    <row r="396" spans="2:2" ht="15">
      <c r="B396"/>
    </row>
    <row r="397" spans="2:2" ht="15">
      <c r="B397"/>
    </row>
    <row r="398" spans="2:2" ht="15">
      <c r="B398"/>
    </row>
    <row r="399" spans="2:2" ht="15">
      <c r="B399"/>
    </row>
    <row r="400" spans="2:2" ht="15">
      <c r="B400"/>
    </row>
    <row r="401" spans="2:2" ht="15">
      <c r="B401"/>
    </row>
    <row r="402" spans="2:2" ht="15">
      <c r="B402"/>
    </row>
    <row r="403" spans="2:2" ht="15">
      <c r="B403"/>
    </row>
    <row r="404" spans="2:2" ht="15">
      <c r="B404"/>
    </row>
    <row r="405" spans="2:2" ht="15">
      <c r="B405"/>
    </row>
    <row r="406" spans="2:2" ht="15">
      <c r="B406"/>
    </row>
    <row r="407" spans="2:2" ht="15">
      <c r="B407"/>
    </row>
    <row r="408" spans="2:2" ht="15">
      <c r="B408"/>
    </row>
    <row r="409" spans="2:2" ht="15">
      <c r="B409"/>
    </row>
    <row r="410" spans="2:2" ht="15">
      <c r="B410"/>
    </row>
    <row r="411" spans="2:2" ht="15">
      <c r="B411"/>
    </row>
    <row r="412" spans="2:2" ht="15">
      <c r="B412"/>
    </row>
    <row r="413" spans="2:2" ht="15">
      <c r="B413"/>
    </row>
    <row r="414" spans="2:2" ht="15">
      <c r="B414"/>
    </row>
    <row r="415" spans="2:2" ht="15">
      <c r="B415"/>
    </row>
    <row r="416" spans="2:2" ht="15">
      <c r="B416"/>
    </row>
    <row r="417" spans="2:2" ht="15">
      <c r="B417"/>
    </row>
    <row r="418" spans="2:2" ht="15">
      <c r="B418"/>
    </row>
    <row r="419" spans="2:2" ht="15">
      <c r="B419"/>
    </row>
    <row r="420" spans="2:2" ht="15">
      <c r="B420"/>
    </row>
    <row r="421" spans="2:2" ht="15">
      <c r="B421"/>
    </row>
    <row r="422" spans="2:2" ht="15">
      <c r="B422"/>
    </row>
    <row r="423" spans="2:2" ht="15">
      <c r="B423"/>
    </row>
    <row r="424" spans="2:2" ht="15">
      <c r="B424"/>
    </row>
    <row r="425" spans="2:2" ht="15">
      <c r="B425"/>
    </row>
    <row r="426" spans="2:2" ht="15">
      <c r="B426"/>
    </row>
    <row r="427" spans="2:2" ht="15">
      <c r="B427"/>
    </row>
    <row r="428" spans="2:2" ht="15">
      <c r="B428"/>
    </row>
    <row r="429" spans="2:2" ht="15">
      <c r="B429"/>
    </row>
    <row r="430" spans="2:2" ht="15">
      <c r="B430"/>
    </row>
    <row r="431" spans="2:2" ht="15">
      <c r="B431"/>
    </row>
    <row r="432" spans="2:2" ht="15">
      <c r="B432"/>
    </row>
    <row r="433" spans="2:2" ht="15">
      <c r="B433"/>
    </row>
    <row r="434" spans="2:2" ht="15">
      <c r="B434"/>
    </row>
    <row r="435" spans="2:2" ht="15">
      <c r="B435"/>
    </row>
    <row r="436" spans="2:2" ht="15">
      <c r="B436"/>
    </row>
    <row r="437" spans="2:2" ht="15">
      <c r="B437"/>
    </row>
    <row r="438" spans="2:2" ht="15">
      <c r="B438"/>
    </row>
    <row r="439" spans="2:2" ht="15">
      <c r="B439"/>
    </row>
    <row r="440" spans="2:2" ht="15">
      <c r="B440"/>
    </row>
    <row r="441" spans="2:2" ht="15">
      <c r="B441"/>
    </row>
    <row r="442" spans="2:2" ht="15">
      <c r="B442"/>
    </row>
    <row r="443" spans="2:2" ht="15">
      <c r="B443"/>
    </row>
    <row r="444" spans="2:2" ht="15">
      <c r="B444"/>
    </row>
    <row r="445" spans="2:2" ht="15">
      <c r="B445"/>
    </row>
    <row r="446" spans="2:2" ht="15">
      <c r="B446"/>
    </row>
    <row r="447" spans="2:2" ht="15">
      <c r="B447"/>
    </row>
    <row r="448" spans="2:2" ht="15">
      <c r="B448"/>
    </row>
    <row r="449" spans="2:2" ht="15">
      <c r="B449"/>
    </row>
    <row r="450" spans="2:2" ht="15">
      <c r="B450"/>
    </row>
    <row r="451" spans="2:2" ht="15">
      <c r="B451"/>
    </row>
    <row r="452" spans="2:2" ht="15">
      <c r="B452"/>
    </row>
    <row r="453" spans="2:2" ht="15">
      <c r="B453"/>
    </row>
    <row r="454" spans="2:2" ht="15">
      <c r="B454"/>
    </row>
    <row r="455" spans="2:2" ht="15">
      <c r="B455"/>
    </row>
    <row r="456" spans="2:2" ht="15">
      <c r="B456"/>
    </row>
    <row r="457" spans="2:2" ht="15">
      <c r="B457"/>
    </row>
    <row r="458" spans="2:2" ht="15">
      <c r="B458"/>
    </row>
    <row r="459" spans="2:2" ht="15">
      <c r="B459"/>
    </row>
    <row r="460" spans="2:2" ht="15">
      <c r="B460"/>
    </row>
    <row r="461" spans="2:2" ht="15">
      <c r="B461"/>
    </row>
    <row r="462" spans="2:2" ht="15">
      <c r="B462"/>
    </row>
    <row r="463" spans="2:2" ht="15">
      <c r="B463"/>
    </row>
    <row r="464" spans="2:2" ht="15">
      <c r="B464"/>
    </row>
    <row r="465" spans="2:2" ht="15">
      <c r="B465"/>
    </row>
    <row r="466" spans="2:2" ht="15">
      <c r="B466"/>
    </row>
    <row r="467" spans="2:2" ht="15">
      <c r="B467"/>
    </row>
    <row r="468" spans="2:2" ht="15">
      <c r="B468"/>
    </row>
    <row r="469" spans="2:2" ht="15">
      <c r="B469"/>
    </row>
    <row r="470" spans="2:2" ht="15">
      <c r="B470"/>
    </row>
    <row r="471" spans="2:2" ht="15">
      <c r="B471"/>
    </row>
    <row r="472" spans="2:2" ht="15">
      <c r="B472"/>
    </row>
    <row r="473" spans="2:2" ht="15">
      <c r="B473"/>
    </row>
    <row r="474" spans="2:2" ht="15">
      <c r="B474"/>
    </row>
    <row r="475" spans="2:2" ht="15">
      <c r="B475"/>
    </row>
    <row r="476" spans="2:2" ht="15">
      <c r="B476"/>
    </row>
    <row r="477" spans="2:2" ht="15">
      <c r="B477"/>
    </row>
    <row r="478" spans="2:2" ht="15">
      <c r="B478"/>
    </row>
    <row r="479" spans="2:2" ht="15">
      <c r="B479"/>
    </row>
    <row r="480" spans="2:2" ht="15">
      <c r="B480"/>
    </row>
    <row r="481" spans="2:2" ht="15">
      <c r="B481"/>
    </row>
    <row r="482" spans="2:2" ht="15">
      <c r="B482"/>
    </row>
    <row r="483" spans="2:2" ht="15">
      <c r="B483"/>
    </row>
    <row r="484" spans="2:2" ht="15">
      <c r="B484"/>
    </row>
    <row r="485" spans="2:2" ht="15">
      <c r="B485"/>
    </row>
    <row r="486" spans="2:2" ht="15">
      <c r="B486"/>
    </row>
    <row r="487" spans="2:2" ht="15">
      <c r="B487"/>
    </row>
    <row r="488" spans="2:2" ht="15">
      <c r="B488"/>
    </row>
    <row r="489" spans="2:2" ht="15">
      <c r="B489"/>
    </row>
    <row r="490" spans="2:2" ht="15">
      <c r="B490"/>
    </row>
    <row r="491" spans="2:2" ht="15">
      <c r="B491"/>
    </row>
    <row r="492" spans="2:2" ht="15">
      <c r="B492"/>
    </row>
    <row r="493" spans="2:2" ht="15">
      <c r="B493"/>
    </row>
    <row r="494" spans="2:2" ht="15">
      <c r="B494"/>
    </row>
    <row r="495" spans="2:2" ht="15">
      <c r="B495"/>
    </row>
    <row r="496" spans="2:2" ht="15">
      <c r="B496"/>
    </row>
    <row r="497" spans="2:2" ht="15">
      <c r="B497"/>
    </row>
    <row r="498" spans="2:2" ht="15">
      <c r="B498"/>
    </row>
    <row r="499" spans="2:2" ht="15">
      <c r="B499"/>
    </row>
    <row r="500" spans="2:2" ht="15">
      <c r="B500"/>
    </row>
    <row r="501" spans="2:2" ht="15">
      <c r="B501"/>
    </row>
    <row r="502" spans="2:2" ht="15">
      <c r="B502"/>
    </row>
    <row r="503" spans="2:2" ht="15">
      <c r="B503"/>
    </row>
    <row r="504" spans="2:2" ht="15">
      <c r="B504"/>
    </row>
    <row r="505" spans="2:2" ht="15">
      <c r="B505"/>
    </row>
    <row r="506" spans="2:2" ht="15">
      <c r="B506"/>
    </row>
    <row r="507" spans="2:2" ht="15">
      <c r="B507"/>
    </row>
    <row r="508" spans="2:2" ht="15">
      <c r="B508"/>
    </row>
    <row r="509" spans="2:2" ht="15">
      <c r="B509"/>
    </row>
    <row r="510" spans="2:2" ht="15">
      <c r="B510"/>
    </row>
    <row r="511" spans="2:2" ht="15">
      <c r="B511"/>
    </row>
    <row r="512" spans="2:2" ht="15">
      <c r="B512"/>
    </row>
    <row r="513" spans="2:2" ht="15">
      <c r="B513"/>
    </row>
    <row r="514" spans="2:2" ht="15">
      <c r="B514"/>
    </row>
    <row r="515" spans="2:2" ht="15">
      <c r="B515"/>
    </row>
    <row r="516" spans="2:2" ht="15">
      <c r="B516"/>
    </row>
    <row r="517" spans="2:2" ht="15">
      <c r="B517"/>
    </row>
    <row r="518" spans="2:2" ht="15">
      <c r="B518"/>
    </row>
    <row r="519" spans="2:2" ht="15">
      <c r="B519"/>
    </row>
    <row r="520" spans="2:2" ht="15">
      <c r="B520"/>
    </row>
    <row r="521" spans="2:2" ht="15">
      <c r="B521"/>
    </row>
    <row r="522" spans="2:2" ht="15">
      <c r="B522"/>
    </row>
    <row r="523" spans="2:2" ht="15">
      <c r="B523"/>
    </row>
    <row r="524" spans="2:2" ht="15">
      <c r="B524"/>
    </row>
    <row r="525" spans="2:2" ht="15">
      <c r="B525"/>
    </row>
    <row r="526" spans="2:2" ht="15">
      <c r="B526"/>
    </row>
    <row r="527" spans="2:2" ht="15">
      <c r="B527"/>
    </row>
    <row r="528" spans="2:2" ht="15">
      <c r="B528"/>
    </row>
    <row r="529" spans="2:2" ht="15">
      <c r="B529"/>
    </row>
    <row r="530" spans="2:2" ht="15">
      <c r="B530"/>
    </row>
    <row r="531" spans="2:2" ht="15">
      <c r="B531"/>
    </row>
    <row r="532" spans="2:2" ht="15">
      <c r="B532"/>
    </row>
    <row r="533" spans="2:2" ht="15">
      <c r="B533"/>
    </row>
    <row r="534" spans="2:2" ht="15">
      <c r="B534"/>
    </row>
    <row r="535" spans="2:2" ht="15">
      <c r="B535"/>
    </row>
    <row r="536" spans="2:2" ht="15">
      <c r="B536"/>
    </row>
    <row r="537" spans="2:2" ht="15">
      <c r="B537"/>
    </row>
    <row r="538" spans="2:2" ht="15">
      <c r="B538"/>
    </row>
    <row r="539" spans="2:2" ht="15">
      <c r="B539"/>
    </row>
    <row r="540" spans="2:2" ht="15">
      <c r="B540"/>
    </row>
    <row r="541" spans="2:2" ht="15">
      <c r="B541"/>
    </row>
    <row r="542" spans="2:2" ht="15">
      <c r="B542"/>
    </row>
    <row r="543" spans="2:2" ht="15">
      <c r="B543"/>
    </row>
    <row r="544" spans="2:2" ht="15">
      <c r="B544"/>
    </row>
    <row r="545" spans="2:2" ht="15">
      <c r="B545"/>
    </row>
    <row r="546" spans="2:2" ht="15">
      <c r="B546"/>
    </row>
    <row r="547" spans="2:2" ht="15">
      <c r="B547"/>
    </row>
    <row r="548" spans="2:2" ht="15">
      <c r="B548"/>
    </row>
    <row r="549" spans="2:2" ht="15">
      <c r="B549"/>
    </row>
    <row r="550" spans="2:2" ht="15">
      <c r="B550"/>
    </row>
    <row r="551" spans="2:2" ht="15">
      <c r="B551"/>
    </row>
    <row r="552" spans="2:2" ht="15">
      <c r="B552"/>
    </row>
    <row r="553" spans="2:2" ht="15">
      <c r="B553"/>
    </row>
    <row r="554" spans="2:2" ht="15">
      <c r="B554"/>
    </row>
    <row r="555" spans="2:2" ht="15">
      <c r="B555"/>
    </row>
    <row r="556" spans="2:2" ht="15">
      <c r="B556"/>
    </row>
    <row r="557" spans="2:2" ht="15">
      <c r="B557"/>
    </row>
    <row r="558" spans="2:2" ht="15">
      <c r="B558"/>
    </row>
    <row r="559" spans="2:2" ht="15">
      <c r="B559"/>
    </row>
    <row r="560" spans="2:2" ht="15">
      <c r="B560"/>
    </row>
    <row r="561" spans="2:2" ht="15">
      <c r="B561"/>
    </row>
    <row r="562" spans="2:2" ht="15">
      <c r="B562"/>
    </row>
    <row r="563" spans="2:2" ht="15">
      <c r="B563"/>
    </row>
    <row r="564" spans="2:2" ht="15">
      <c r="B564"/>
    </row>
    <row r="565" spans="2:2" ht="15">
      <c r="B565"/>
    </row>
    <row r="566" spans="2:2" ht="15">
      <c r="B566"/>
    </row>
    <row r="567" spans="2:2" ht="15">
      <c r="B567"/>
    </row>
    <row r="568" spans="2:2" ht="15">
      <c r="B568"/>
    </row>
    <row r="569" spans="2:2" ht="15">
      <c r="B569"/>
    </row>
    <row r="570" spans="2:2" ht="15">
      <c r="B570"/>
    </row>
    <row r="571" spans="2:2" ht="15">
      <c r="B571"/>
    </row>
    <row r="572" spans="2:2" ht="15">
      <c r="B572"/>
    </row>
    <row r="573" spans="2:2" ht="15">
      <c r="B573"/>
    </row>
    <row r="574" spans="2:2" ht="15">
      <c r="B574"/>
    </row>
    <row r="575" spans="2:2" ht="15">
      <c r="B575"/>
    </row>
    <row r="576" spans="2:2" ht="15">
      <c r="B576"/>
    </row>
    <row r="577" spans="2:2" ht="15">
      <c r="B577"/>
    </row>
    <row r="578" spans="2:2" ht="15">
      <c r="B578"/>
    </row>
    <row r="579" spans="2:2" ht="15">
      <c r="B579"/>
    </row>
    <row r="580" spans="2:2" ht="15">
      <c r="B580"/>
    </row>
    <row r="581" spans="2:2" ht="15">
      <c r="B581"/>
    </row>
    <row r="582" spans="2:2" ht="15">
      <c r="B582"/>
    </row>
    <row r="583" spans="2:2" ht="15">
      <c r="B583"/>
    </row>
    <row r="584" spans="2:2" ht="15">
      <c r="B584"/>
    </row>
    <row r="585" spans="2:2" ht="15">
      <c r="B585"/>
    </row>
    <row r="586" spans="2:2" ht="15">
      <c r="B586"/>
    </row>
    <row r="587" spans="2:2" ht="15">
      <c r="B587"/>
    </row>
    <row r="588" spans="2:2" ht="15">
      <c r="B588"/>
    </row>
    <row r="589" spans="2:2" ht="15">
      <c r="B589"/>
    </row>
    <row r="590" spans="2:2" ht="15">
      <c r="B590"/>
    </row>
    <row r="591" spans="2:2" ht="15">
      <c r="B591"/>
    </row>
    <row r="592" spans="2:2" ht="15">
      <c r="B592"/>
    </row>
    <row r="593" spans="2:2" ht="15">
      <c r="B593"/>
    </row>
    <row r="594" spans="2:2" ht="15">
      <c r="B594"/>
    </row>
    <row r="595" spans="2:2" ht="15">
      <c r="B595"/>
    </row>
    <row r="596" spans="2:2" ht="15">
      <c r="B596"/>
    </row>
    <row r="597" spans="2:2" ht="15">
      <c r="B597"/>
    </row>
    <row r="598" spans="2:2" ht="15">
      <c r="B598"/>
    </row>
    <row r="599" spans="2:2" ht="15">
      <c r="B599"/>
    </row>
    <row r="600" spans="2:2" ht="15">
      <c r="B600"/>
    </row>
    <row r="601" spans="2:2" ht="15">
      <c r="B601"/>
    </row>
    <row r="602" spans="2:2" ht="15">
      <c r="B602"/>
    </row>
    <row r="603" spans="2:2" ht="15">
      <c r="B603"/>
    </row>
    <row r="604" spans="2:2" ht="15">
      <c r="B604"/>
    </row>
    <row r="605" spans="2:2" ht="15">
      <c r="B605"/>
    </row>
    <row r="606" spans="2:2" ht="15">
      <c r="B606"/>
    </row>
    <row r="607" spans="2:2" ht="15">
      <c r="B607"/>
    </row>
    <row r="608" spans="2:2" ht="15">
      <c r="B608"/>
    </row>
    <row r="609" spans="2:2" ht="15">
      <c r="B609"/>
    </row>
    <row r="610" spans="2:2" ht="15">
      <c r="B610"/>
    </row>
    <row r="611" spans="2:2" ht="15">
      <c r="B611"/>
    </row>
    <row r="612" spans="2:2" ht="15">
      <c r="B612"/>
    </row>
    <row r="613" spans="2:2" ht="15">
      <c r="B613"/>
    </row>
    <row r="614" spans="2:2" ht="15">
      <c r="B614"/>
    </row>
    <row r="615" spans="2:2" ht="15">
      <c r="B615"/>
    </row>
    <row r="616" spans="2:2" ht="15">
      <c r="B616"/>
    </row>
    <row r="617" spans="2:2" ht="15">
      <c r="B617"/>
    </row>
    <row r="618" spans="2:2" ht="15">
      <c r="B618"/>
    </row>
    <row r="619" spans="2:2" ht="15">
      <c r="B619"/>
    </row>
    <row r="620" spans="2:2" ht="15">
      <c r="B620"/>
    </row>
    <row r="621" spans="2:2" ht="15">
      <c r="B621"/>
    </row>
    <row r="622" spans="2:2" ht="15">
      <c r="B622"/>
    </row>
    <row r="623" spans="2:2" ht="15">
      <c r="B623"/>
    </row>
    <row r="624" spans="2:2" ht="15">
      <c r="B624"/>
    </row>
    <row r="625" spans="2:2" ht="15">
      <c r="B625"/>
    </row>
    <row r="626" spans="2:2" ht="15">
      <c r="B626"/>
    </row>
    <row r="627" spans="2:2" ht="15">
      <c r="B627"/>
    </row>
    <row r="628" spans="2:2" ht="15">
      <c r="B628"/>
    </row>
    <row r="629" spans="2:2" ht="15">
      <c r="B629"/>
    </row>
    <row r="630" spans="2:2" ht="15">
      <c r="B630"/>
    </row>
    <row r="631" spans="2:2" ht="15">
      <c r="B631"/>
    </row>
    <row r="632" spans="2:2" ht="15">
      <c r="B632"/>
    </row>
  </sheetData>
  <mergeCells count="7">
    <mergeCell ref="G2:Y2"/>
    <mergeCell ref="A1:AB1"/>
    <mergeCell ref="C4:AF4"/>
    <mergeCell ref="AD3:AE3"/>
    <mergeCell ref="X3:Z3"/>
    <mergeCell ref="C3:E3"/>
    <mergeCell ref="AA3:AC3"/>
  </mergeCells>
  <dataValidations count="6">
    <dataValidation type="list" allowBlank="1" showInputMessage="1" showErrorMessage="1" sqref="K3">
      <formula1>$AJ$3:$AJ$12</formula1>
    </dataValidation>
    <dataValidation type="list" allowBlank="1" showInputMessage="1" showErrorMessage="1" sqref="L3 AD3">
      <formula1>$AH$4:$AH$5</formula1>
    </dataValidation>
    <dataValidation type="list" allowBlank="1" showInputMessage="1" showErrorMessage="1" sqref="I3">
      <formula1>$AH$6:$AH$7</formula1>
    </dataValidation>
    <dataValidation type="list" allowBlank="1" showInputMessage="1" showErrorMessage="1" sqref="B3">
      <formula1>$AL$3:$AL$15</formula1>
    </dataValidation>
    <dataValidation type="list" allowBlank="1" showInputMessage="1" showErrorMessage="1" sqref="C3:E3">
      <formula1>$AM$3:$AM$5</formula1>
    </dataValidation>
    <dataValidation type="list" allowBlank="1" showInputMessage="1" showErrorMessage="1" sqref="AA3:AC3">
      <formula1>$AJ$3:$AJ$14</formula1>
    </dataValidation>
  </dataValidations>
  <pageMargins left="0.7" right="0.7" top="0.75" bottom="0.75" header="0.3" footer="0.3"/>
  <pageSetup paperSize="9" orientation="landscape" horizontalDpi="0" verticalDpi="0" r:id="rId1"/>
  <ignoredErrors>
    <ignoredError sqref="A1" unlockedFormula="1"/>
  </ignoredErrors>
  <drawing r:id="rId2"/>
</worksheet>
</file>

<file path=xl/worksheets/sheet14.xml><?xml version="1.0" encoding="utf-8"?>
<worksheet xmlns="http://schemas.openxmlformats.org/spreadsheetml/2006/main" xmlns:r="http://schemas.openxmlformats.org/officeDocument/2006/relationships">
  <dimension ref="A1:AE45"/>
  <sheetViews>
    <sheetView zoomScale="85" zoomScaleNormal="85" workbookViewId="0">
      <selection activeCell="N13" sqref="N13"/>
    </sheetView>
  </sheetViews>
  <sheetFormatPr defaultRowHeight="15"/>
  <cols>
    <col min="1" max="1" width="3.140625" customWidth="1"/>
    <col min="2" max="2" width="5.42578125" customWidth="1"/>
    <col min="3" max="3" width="21" customWidth="1"/>
    <col min="4" max="4" width="22" hidden="1" customWidth="1"/>
    <col min="5" max="14" width="3.140625" customWidth="1"/>
    <col min="15" max="19" width="3.85546875" customWidth="1"/>
    <col min="20" max="20" width="5" customWidth="1"/>
    <col min="21" max="21" width="2.85546875" customWidth="1"/>
    <col min="22" max="23" width="3.85546875" customWidth="1"/>
    <col min="24" max="32" width="4" customWidth="1"/>
    <col min="33" max="37" width="3.85546875" customWidth="1"/>
  </cols>
  <sheetData>
    <row r="1" spans="1:31" ht="15.75" thickBot="1">
      <c r="A1" s="70"/>
      <c r="B1" s="70"/>
      <c r="C1" s="70"/>
      <c r="D1" s="70"/>
      <c r="E1" s="70"/>
      <c r="F1" s="70"/>
      <c r="G1" s="70"/>
      <c r="H1" s="70"/>
      <c r="I1" s="70"/>
      <c r="J1" s="70"/>
      <c r="K1" s="70"/>
      <c r="L1" s="70"/>
      <c r="M1" s="70"/>
      <c r="N1" s="70"/>
      <c r="O1" s="70"/>
      <c r="P1" s="70"/>
      <c r="Q1" s="70"/>
      <c r="R1" s="70"/>
      <c r="S1" s="70"/>
      <c r="T1" s="70"/>
      <c r="U1" s="70"/>
    </row>
    <row r="2" spans="1:31" ht="23.25">
      <c r="A2" s="70"/>
      <c r="B2" s="255"/>
      <c r="C2" s="476" t="s">
        <v>1074</v>
      </c>
      <c r="D2" s="476"/>
      <c r="E2" s="476"/>
      <c r="F2" s="476"/>
      <c r="G2" s="476"/>
      <c r="H2" s="476"/>
      <c r="I2" s="476"/>
      <c r="J2" s="476"/>
      <c r="K2" s="476"/>
      <c r="L2" s="476"/>
      <c r="M2" s="476"/>
      <c r="N2" s="476"/>
      <c r="O2" s="476"/>
      <c r="P2" s="476"/>
      <c r="Q2" s="476"/>
      <c r="R2" s="476"/>
      <c r="S2" s="272"/>
      <c r="T2" s="256"/>
      <c r="U2" s="70"/>
    </row>
    <row r="3" spans="1:31" ht="29.25" customHeight="1">
      <c r="A3" s="70"/>
      <c r="B3" s="257" t="s">
        <v>1083</v>
      </c>
      <c r="C3" s="258"/>
      <c r="D3" s="258"/>
      <c r="E3" s="258"/>
      <c r="F3" s="481" t="s">
        <v>1057</v>
      </c>
      <c r="G3" s="481"/>
      <c r="H3" s="477"/>
      <c r="I3" s="477"/>
      <c r="J3" s="478" t="s">
        <v>1075</v>
      </c>
      <c r="K3" s="478"/>
      <c r="L3" s="478"/>
      <c r="M3" s="478"/>
      <c r="N3" s="478"/>
      <c r="O3" s="478"/>
      <c r="P3" s="479"/>
      <c r="Q3" s="479"/>
      <c r="R3" s="479"/>
      <c r="S3" s="479"/>
      <c r="T3" s="480"/>
      <c r="U3" s="205"/>
      <c r="V3" s="200"/>
      <c r="W3" s="200"/>
      <c r="X3" s="200"/>
      <c r="Y3" s="482"/>
      <c r="Z3" s="482"/>
      <c r="AA3" s="482"/>
      <c r="AB3" s="482"/>
      <c r="AC3" s="482"/>
      <c r="AD3" s="482"/>
      <c r="AE3" s="482"/>
    </row>
    <row r="4" spans="1:31" ht="15.75" thickBot="1">
      <c r="A4" s="70"/>
      <c r="B4" s="259"/>
      <c r="C4" s="11"/>
      <c r="D4" s="11"/>
      <c r="E4" s="11"/>
      <c r="F4" s="260"/>
      <c r="G4" s="260"/>
      <c r="H4" s="11"/>
      <c r="I4" s="11"/>
      <c r="J4" s="11"/>
      <c r="K4" s="11"/>
      <c r="L4" s="11"/>
      <c r="M4" s="11"/>
      <c r="N4" s="11"/>
      <c r="O4" s="11"/>
      <c r="P4" s="11"/>
      <c r="Q4" s="11"/>
      <c r="R4" s="11"/>
      <c r="S4" s="260"/>
      <c r="T4" s="261"/>
      <c r="U4" s="206"/>
      <c r="V4" s="52"/>
      <c r="W4" s="52"/>
      <c r="X4" s="52"/>
      <c r="Y4" s="52"/>
      <c r="Z4" s="52"/>
      <c r="AA4" s="52"/>
      <c r="AB4" s="52"/>
      <c r="AC4" s="52"/>
      <c r="AD4" s="52"/>
      <c r="AE4" s="52"/>
    </row>
    <row r="5" spans="1:31">
      <c r="A5" s="70"/>
      <c r="B5" s="474" t="s">
        <v>1076</v>
      </c>
      <c r="C5" s="472" t="s">
        <v>1077</v>
      </c>
      <c r="D5" s="209"/>
      <c r="E5" s="483" t="s">
        <v>1078</v>
      </c>
      <c r="F5" s="484"/>
      <c r="G5" s="484"/>
      <c r="H5" s="485"/>
      <c r="I5" s="483" t="s">
        <v>4048</v>
      </c>
      <c r="J5" s="484"/>
      <c r="K5" s="484"/>
      <c r="L5" s="485"/>
      <c r="M5" s="483" t="s">
        <v>4049</v>
      </c>
      <c r="N5" s="484"/>
      <c r="O5" s="484"/>
      <c r="P5" s="485"/>
      <c r="Q5" s="486" t="s">
        <v>4050</v>
      </c>
      <c r="R5" s="486"/>
      <c r="S5" s="486"/>
      <c r="T5" s="487"/>
      <c r="U5" s="70"/>
    </row>
    <row r="6" spans="1:31" ht="75" customHeight="1" thickBot="1">
      <c r="A6" s="70"/>
      <c r="B6" s="475"/>
      <c r="C6" s="473"/>
      <c r="D6" s="210"/>
      <c r="E6" s="211" t="s">
        <v>1079</v>
      </c>
      <c r="F6" s="211" t="s">
        <v>1080</v>
      </c>
      <c r="G6" s="211" t="s">
        <v>1081</v>
      </c>
      <c r="H6" s="211" t="s">
        <v>1082</v>
      </c>
      <c r="I6" s="211" t="s">
        <v>1079</v>
      </c>
      <c r="J6" s="211" t="s">
        <v>1080</v>
      </c>
      <c r="K6" s="211" t="s">
        <v>1081</v>
      </c>
      <c r="L6" s="211" t="s">
        <v>1082</v>
      </c>
      <c r="M6" s="211" t="s">
        <v>1079</v>
      </c>
      <c r="N6" s="211" t="s">
        <v>1080</v>
      </c>
      <c r="O6" s="211" t="s">
        <v>1081</v>
      </c>
      <c r="P6" s="211" t="s">
        <v>1082</v>
      </c>
      <c r="Q6" s="211" t="s">
        <v>1079</v>
      </c>
      <c r="R6" s="211" t="s">
        <v>1080</v>
      </c>
      <c r="S6" s="211" t="s">
        <v>1081</v>
      </c>
      <c r="T6" s="262" t="s">
        <v>1082</v>
      </c>
      <c r="U6" s="70"/>
    </row>
    <row r="7" spans="1:31">
      <c r="A7" s="70"/>
      <c r="B7" s="263"/>
      <c r="C7" s="208"/>
      <c r="D7" s="208"/>
      <c r="E7" s="207"/>
      <c r="F7" s="207"/>
      <c r="G7" s="207"/>
      <c r="H7" s="207"/>
      <c r="I7" s="207"/>
      <c r="J7" s="207"/>
      <c r="K7" s="207"/>
      <c r="L7" s="207"/>
      <c r="M7" s="207"/>
      <c r="N7" s="207"/>
      <c r="O7" s="207"/>
      <c r="P7" s="207"/>
      <c r="Q7" s="207"/>
      <c r="R7" s="207"/>
      <c r="S7" s="207"/>
      <c r="T7" s="264"/>
      <c r="U7" s="70"/>
    </row>
    <row r="8" spans="1:31">
      <c r="A8" s="70"/>
      <c r="B8" s="273"/>
      <c r="C8" s="201"/>
      <c r="D8" s="201"/>
      <c r="E8" s="201"/>
      <c r="F8" s="201"/>
      <c r="G8" s="201"/>
      <c r="H8" s="201"/>
      <c r="I8" s="201"/>
      <c r="J8" s="201"/>
      <c r="K8" s="201"/>
      <c r="L8" s="201"/>
      <c r="M8" s="201"/>
      <c r="N8" s="201"/>
      <c r="O8" s="201"/>
      <c r="P8" s="201"/>
      <c r="Q8" s="201"/>
      <c r="R8" s="201"/>
      <c r="S8" s="201"/>
      <c r="T8" s="265"/>
      <c r="U8" s="70"/>
    </row>
    <row r="9" spans="1:31">
      <c r="A9" s="70"/>
      <c r="B9" s="273"/>
      <c r="C9" s="201"/>
      <c r="D9" s="201"/>
      <c r="E9" s="201"/>
      <c r="F9" s="201"/>
      <c r="G9" s="201"/>
      <c r="H9" s="201"/>
      <c r="I9" s="201"/>
      <c r="J9" s="201"/>
      <c r="K9" s="201"/>
      <c r="L9" s="201"/>
      <c r="M9" s="201"/>
      <c r="N9" s="201"/>
      <c r="O9" s="201"/>
      <c r="P9" s="201"/>
      <c r="Q9" s="201"/>
      <c r="R9" s="201"/>
      <c r="S9" s="201"/>
      <c r="T9" s="265"/>
      <c r="U9" s="70"/>
    </row>
    <row r="10" spans="1:31">
      <c r="A10" s="70"/>
      <c r="B10" s="273"/>
      <c r="C10" s="201"/>
      <c r="D10" s="201"/>
      <c r="E10" s="201"/>
      <c r="F10" s="201"/>
      <c r="G10" s="201"/>
      <c r="H10" s="201"/>
      <c r="I10" s="201"/>
      <c r="J10" s="201"/>
      <c r="K10" s="201"/>
      <c r="L10" s="201"/>
      <c r="M10" s="201"/>
      <c r="N10" s="201"/>
      <c r="O10" s="201"/>
      <c r="P10" s="201"/>
      <c r="Q10" s="201"/>
      <c r="R10" s="201"/>
      <c r="S10" s="201"/>
      <c r="T10" s="265"/>
      <c r="U10" s="70"/>
    </row>
    <row r="11" spans="1:31">
      <c r="A11" s="70"/>
      <c r="B11" s="273"/>
      <c r="C11" s="201"/>
      <c r="D11" s="201"/>
      <c r="E11" s="201"/>
      <c r="F11" s="201"/>
      <c r="G11" s="201"/>
      <c r="H11" s="201"/>
      <c r="I11" s="201"/>
      <c r="J11" s="201"/>
      <c r="K11" s="201"/>
      <c r="L11" s="201"/>
      <c r="M11" s="201"/>
      <c r="N11" s="201"/>
      <c r="O11" s="201"/>
      <c r="P11" s="201"/>
      <c r="Q11" s="201"/>
      <c r="R11" s="201"/>
      <c r="S11" s="201"/>
      <c r="T11" s="265"/>
      <c r="U11" s="70"/>
    </row>
    <row r="12" spans="1:31">
      <c r="A12" s="70"/>
      <c r="B12" s="273"/>
      <c r="C12" s="201"/>
      <c r="D12" s="201"/>
      <c r="E12" s="201"/>
      <c r="F12" s="201"/>
      <c r="G12" s="201"/>
      <c r="H12" s="201"/>
      <c r="I12" s="201"/>
      <c r="J12" s="201"/>
      <c r="K12" s="201"/>
      <c r="L12" s="201"/>
      <c r="M12" s="201"/>
      <c r="N12" s="201"/>
      <c r="O12" s="201"/>
      <c r="P12" s="201"/>
      <c r="Q12" s="201"/>
      <c r="R12" s="201"/>
      <c r="S12" s="201"/>
      <c r="T12" s="265"/>
      <c r="U12" s="70"/>
    </row>
    <row r="13" spans="1:31">
      <c r="A13" s="70"/>
      <c r="B13" s="273"/>
      <c r="C13" s="201"/>
      <c r="D13" s="201"/>
      <c r="E13" s="201"/>
      <c r="F13" s="201"/>
      <c r="G13" s="201"/>
      <c r="H13" s="201"/>
      <c r="I13" s="201"/>
      <c r="J13" s="201"/>
      <c r="K13" s="201"/>
      <c r="L13" s="201"/>
      <c r="M13" s="201"/>
      <c r="N13" s="201"/>
      <c r="O13" s="201"/>
      <c r="P13" s="201"/>
      <c r="Q13" s="201"/>
      <c r="R13" s="201"/>
      <c r="S13" s="201"/>
      <c r="T13" s="265"/>
      <c r="U13" s="70"/>
    </row>
    <row r="14" spans="1:31">
      <c r="A14" s="70"/>
      <c r="B14" s="273"/>
      <c r="C14" s="201"/>
      <c r="D14" s="201"/>
      <c r="E14" s="201"/>
      <c r="F14" s="201"/>
      <c r="G14" s="201"/>
      <c r="H14" s="201"/>
      <c r="I14" s="201"/>
      <c r="J14" s="201"/>
      <c r="K14" s="201"/>
      <c r="L14" s="201"/>
      <c r="M14" s="201"/>
      <c r="N14" s="201"/>
      <c r="O14" s="201"/>
      <c r="P14" s="201"/>
      <c r="Q14" s="201"/>
      <c r="R14" s="201"/>
      <c r="S14" s="201"/>
      <c r="T14" s="265"/>
      <c r="U14" s="70"/>
    </row>
    <row r="15" spans="1:31">
      <c r="A15" s="70"/>
      <c r="B15" s="273"/>
      <c r="C15" s="201"/>
      <c r="D15" s="201"/>
      <c r="E15" s="201"/>
      <c r="F15" s="201"/>
      <c r="G15" s="201"/>
      <c r="H15" s="201"/>
      <c r="I15" s="201"/>
      <c r="J15" s="201"/>
      <c r="K15" s="201"/>
      <c r="L15" s="201"/>
      <c r="M15" s="201"/>
      <c r="N15" s="201"/>
      <c r="O15" s="201"/>
      <c r="P15" s="201"/>
      <c r="Q15" s="201"/>
      <c r="R15" s="201"/>
      <c r="S15" s="201"/>
      <c r="T15" s="265"/>
      <c r="U15" s="70"/>
    </row>
    <row r="16" spans="1:31">
      <c r="A16" s="70"/>
      <c r="B16" s="273"/>
      <c r="C16" s="201"/>
      <c r="D16" s="201"/>
      <c r="E16" s="201"/>
      <c r="F16" s="201"/>
      <c r="G16" s="201"/>
      <c r="H16" s="201"/>
      <c r="I16" s="201"/>
      <c r="J16" s="201"/>
      <c r="K16" s="201"/>
      <c r="L16" s="201"/>
      <c r="M16" s="201"/>
      <c r="N16" s="201"/>
      <c r="O16" s="201"/>
      <c r="P16" s="201"/>
      <c r="Q16" s="201"/>
      <c r="R16" s="201"/>
      <c r="S16" s="201"/>
      <c r="T16" s="265"/>
      <c r="U16" s="70"/>
    </row>
    <row r="17" spans="1:21">
      <c r="A17" s="70"/>
      <c r="B17" s="273"/>
      <c r="C17" s="201"/>
      <c r="D17" s="201"/>
      <c r="E17" s="201"/>
      <c r="F17" s="201"/>
      <c r="G17" s="201"/>
      <c r="H17" s="201"/>
      <c r="I17" s="201"/>
      <c r="J17" s="201"/>
      <c r="K17" s="201"/>
      <c r="L17" s="201"/>
      <c r="M17" s="201"/>
      <c r="N17" s="201"/>
      <c r="O17" s="201"/>
      <c r="P17" s="201"/>
      <c r="Q17" s="201"/>
      <c r="R17" s="201"/>
      <c r="S17" s="201"/>
      <c r="T17" s="265"/>
      <c r="U17" s="70"/>
    </row>
    <row r="18" spans="1:21">
      <c r="A18" s="70"/>
      <c r="B18" s="273"/>
      <c r="C18" s="201"/>
      <c r="D18" s="201"/>
      <c r="E18" s="201"/>
      <c r="F18" s="201"/>
      <c r="G18" s="201"/>
      <c r="H18" s="201"/>
      <c r="I18" s="201"/>
      <c r="J18" s="201"/>
      <c r="K18" s="201"/>
      <c r="L18" s="201"/>
      <c r="M18" s="201"/>
      <c r="N18" s="201"/>
      <c r="O18" s="201"/>
      <c r="P18" s="201"/>
      <c r="Q18" s="201"/>
      <c r="R18" s="201"/>
      <c r="S18" s="201"/>
      <c r="T18" s="265"/>
      <c r="U18" s="70"/>
    </row>
    <row r="19" spans="1:21">
      <c r="A19" s="70"/>
      <c r="B19" s="273"/>
      <c r="C19" s="201"/>
      <c r="D19" s="201"/>
      <c r="E19" s="201"/>
      <c r="F19" s="201"/>
      <c r="G19" s="201"/>
      <c r="H19" s="201"/>
      <c r="I19" s="201"/>
      <c r="J19" s="201"/>
      <c r="K19" s="201"/>
      <c r="L19" s="201"/>
      <c r="M19" s="201"/>
      <c r="N19" s="201"/>
      <c r="O19" s="201"/>
      <c r="P19" s="201"/>
      <c r="Q19" s="201"/>
      <c r="R19" s="201"/>
      <c r="S19" s="201"/>
      <c r="T19" s="265"/>
      <c r="U19" s="70"/>
    </row>
    <row r="20" spans="1:21">
      <c r="A20" s="70"/>
      <c r="B20" s="273"/>
      <c r="C20" s="201"/>
      <c r="D20" s="201"/>
      <c r="E20" s="201"/>
      <c r="F20" s="201"/>
      <c r="G20" s="201"/>
      <c r="H20" s="201"/>
      <c r="I20" s="201"/>
      <c r="J20" s="201"/>
      <c r="K20" s="201"/>
      <c r="L20" s="201"/>
      <c r="M20" s="201"/>
      <c r="N20" s="201"/>
      <c r="O20" s="201"/>
      <c r="P20" s="201"/>
      <c r="Q20" s="201"/>
      <c r="R20" s="201"/>
      <c r="S20" s="201"/>
      <c r="T20" s="265"/>
      <c r="U20" s="70"/>
    </row>
    <row r="21" spans="1:21">
      <c r="A21" s="70"/>
      <c r="B21" s="273"/>
      <c r="C21" s="201"/>
      <c r="D21" s="201"/>
      <c r="E21" s="201"/>
      <c r="F21" s="201"/>
      <c r="G21" s="201"/>
      <c r="H21" s="201"/>
      <c r="I21" s="201"/>
      <c r="J21" s="201"/>
      <c r="K21" s="201"/>
      <c r="L21" s="201"/>
      <c r="M21" s="201"/>
      <c r="N21" s="201"/>
      <c r="O21" s="201"/>
      <c r="P21" s="201"/>
      <c r="Q21" s="201"/>
      <c r="R21" s="201"/>
      <c r="S21" s="201"/>
      <c r="T21" s="265"/>
      <c r="U21" s="70"/>
    </row>
    <row r="22" spans="1:21">
      <c r="A22" s="70"/>
      <c r="B22" s="273"/>
      <c r="C22" s="201"/>
      <c r="D22" s="201"/>
      <c r="E22" s="201"/>
      <c r="F22" s="201"/>
      <c r="G22" s="201"/>
      <c r="H22" s="201"/>
      <c r="I22" s="201"/>
      <c r="J22" s="201"/>
      <c r="K22" s="201"/>
      <c r="L22" s="201"/>
      <c r="M22" s="201"/>
      <c r="N22" s="201"/>
      <c r="O22" s="201"/>
      <c r="P22" s="201"/>
      <c r="Q22" s="201"/>
      <c r="R22" s="201"/>
      <c r="S22" s="201"/>
      <c r="T22" s="265"/>
      <c r="U22" s="70"/>
    </row>
    <row r="23" spans="1:21">
      <c r="A23" s="70"/>
      <c r="B23" s="273"/>
      <c r="C23" s="201"/>
      <c r="D23" s="201"/>
      <c r="E23" s="201"/>
      <c r="F23" s="201"/>
      <c r="G23" s="201"/>
      <c r="H23" s="201"/>
      <c r="I23" s="201"/>
      <c r="J23" s="201"/>
      <c r="K23" s="201"/>
      <c r="L23" s="201"/>
      <c r="M23" s="201"/>
      <c r="N23" s="201"/>
      <c r="O23" s="201"/>
      <c r="P23" s="201"/>
      <c r="Q23" s="201"/>
      <c r="R23" s="201"/>
      <c r="S23" s="201"/>
      <c r="T23" s="265"/>
      <c r="U23" s="70"/>
    </row>
    <row r="24" spans="1:21">
      <c r="A24" s="70"/>
      <c r="B24" s="273"/>
      <c r="C24" s="201"/>
      <c r="D24" s="201"/>
      <c r="E24" s="201"/>
      <c r="F24" s="201"/>
      <c r="G24" s="201"/>
      <c r="H24" s="201"/>
      <c r="I24" s="201"/>
      <c r="J24" s="201"/>
      <c r="K24" s="201"/>
      <c r="L24" s="201"/>
      <c r="M24" s="201"/>
      <c r="N24" s="201"/>
      <c r="O24" s="201"/>
      <c r="P24" s="201"/>
      <c r="Q24" s="201"/>
      <c r="R24" s="201"/>
      <c r="S24" s="201"/>
      <c r="T24" s="265"/>
      <c r="U24" s="70"/>
    </row>
    <row r="25" spans="1:21">
      <c r="A25" s="70"/>
      <c r="B25" s="273"/>
      <c r="C25" s="201"/>
      <c r="D25" s="201"/>
      <c r="E25" s="201"/>
      <c r="F25" s="201"/>
      <c r="G25" s="201"/>
      <c r="H25" s="201"/>
      <c r="I25" s="201"/>
      <c r="J25" s="201"/>
      <c r="K25" s="201"/>
      <c r="L25" s="201"/>
      <c r="M25" s="201"/>
      <c r="N25" s="201"/>
      <c r="O25" s="201"/>
      <c r="P25" s="201"/>
      <c r="Q25" s="201"/>
      <c r="R25" s="201"/>
      <c r="S25" s="201"/>
      <c r="T25" s="265"/>
      <c r="U25" s="70"/>
    </row>
    <row r="26" spans="1:21">
      <c r="A26" s="70"/>
      <c r="B26" s="273"/>
      <c r="C26" s="201"/>
      <c r="D26" s="201"/>
      <c r="E26" s="201"/>
      <c r="F26" s="201"/>
      <c r="G26" s="201"/>
      <c r="H26" s="201"/>
      <c r="I26" s="201"/>
      <c r="J26" s="201"/>
      <c r="K26" s="201"/>
      <c r="L26" s="201"/>
      <c r="M26" s="201"/>
      <c r="N26" s="201"/>
      <c r="O26" s="201"/>
      <c r="P26" s="201"/>
      <c r="Q26" s="201"/>
      <c r="R26" s="201"/>
      <c r="S26" s="201"/>
      <c r="T26" s="265"/>
      <c r="U26" s="70"/>
    </row>
    <row r="27" spans="1:21">
      <c r="A27" s="70"/>
      <c r="B27" s="273"/>
      <c r="C27" s="201"/>
      <c r="D27" s="201"/>
      <c r="E27" s="201"/>
      <c r="F27" s="201"/>
      <c r="G27" s="201"/>
      <c r="H27" s="201"/>
      <c r="I27" s="201"/>
      <c r="J27" s="201"/>
      <c r="K27" s="201"/>
      <c r="L27" s="201"/>
      <c r="M27" s="201"/>
      <c r="N27" s="201"/>
      <c r="O27" s="201"/>
      <c r="P27" s="201"/>
      <c r="Q27" s="201"/>
      <c r="R27" s="201"/>
      <c r="S27" s="201"/>
      <c r="T27" s="265"/>
      <c r="U27" s="70"/>
    </row>
    <row r="28" spans="1:21">
      <c r="A28" s="70"/>
      <c r="B28" s="273"/>
      <c r="C28" s="201"/>
      <c r="D28" s="201"/>
      <c r="E28" s="201"/>
      <c r="F28" s="201"/>
      <c r="G28" s="201"/>
      <c r="H28" s="201"/>
      <c r="I28" s="201"/>
      <c r="J28" s="201"/>
      <c r="K28" s="201"/>
      <c r="L28" s="201"/>
      <c r="M28" s="201"/>
      <c r="N28" s="201"/>
      <c r="O28" s="201"/>
      <c r="P28" s="201"/>
      <c r="Q28" s="201"/>
      <c r="R28" s="201"/>
      <c r="S28" s="201"/>
      <c r="T28" s="265"/>
      <c r="U28" s="70"/>
    </row>
    <row r="29" spans="1:21">
      <c r="A29" s="70"/>
      <c r="B29" s="273"/>
      <c r="C29" s="201"/>
      <c r="D29" s="201"/>
      <c r="E29" s="201"/>
      <c r="F29" s="201"/>
      <c r="G29" s="201"/>
      <c r="H29" s="201"/>
      <c r="I29" s="201"/>
      <c r="J29" s="201"/>
      <c r="K29" s="201"/>
      <c r="L29" s="201"/>
      <c r="M29" s="201"/>
      <c r="N29" s="201"/>
      <c r="O29" s="201"/>
      <c r="P29" s="201"/>
      <c r="Q29" s="201"/>
      <c r="R29" s="201"/>
      <c r="S29" s="201"/>
      <c r="T29" s="265"/>
      <c r="U29" s="70"/>
    </row>
    <row r="30" spans="1:21">
      <c r="A30" s="70"/>
      <c r="B30" s="273"/>
      <c r="C30" s="201"/>
      <c r="D30" s="201"/>
      <c r="E30" s="201"/>
      <c r="F30" s="201"/>
      <c r="G30" s="201"/>
      <c r="H30" s="201"/>
      <c r="I30" s="201"/>
      <c r="J30" s="201"/>
      <c r="K30" s="201"/>
      <c r="L30" s="201"/>
      <c r="M30" s="201"/>
      <c r="N30" s="201"/>
      <c r="O30" s="201"/>
      <c r="P30" s="201"/>
      <c r="Q30" s="201"/>
      <c r="R30" s="201"/>
      <c r="S30" s="201"/>
      <c r="T30" s="265"/>
      <c r="U30" s="70"/>
    </row>
    <row r="31" spans="1:21">
      <c r="A31" s="70"/>
      <c r="B31" s="273"/>
      <c r="C31" s="201"/>
      <c r="D31" s="201"/>
      <c r="E31" s="201"/>
      <c r="F31" s="201"/>
      <c r="G31" s="201"/>
      <c r="H31" s="201"/>
      <c r="I31" s="201"/>
      <c r="J31" s="201"/>
      <c r="K31" s="201"/>
      <c r="L31" s="201"/>
      <c r="M31" s="201"/>
      <c r="N31" s="201"/>
      <c r="O31" s="201"/>
      <c r="P31" s="201"/>
      <c r="Q31" s="201"/>
      <c r="R31" s="201"/>
      <c r="S31" s="201"/>
      <c r="T31" s="265"/>
      <c r="U31" s="70"/>
    </row>
    <row r="32" spans="1:21">
      <c r="A32" s="70"/>
      <c r="B32" s="273"/>
      <c r="C32" s="201"/>
      <c r="D32" s="201"/>
      <c r="E32" s="201"/>
      <c r="F32" s="201"/>
      <c r="G32" s="201"/>
      <c r="H32" s="201"/>
      <c r="I32" s="201"/>
      <c r="J32" s="201"/>
      <c r="K32" s="201"/>
      <c r="L32" s="201"/>
      <c r="M32" s="201"/>
      <c r="N32" s="201"/>
      <c r="O32" s="201"/>
      <c r="P32" s="201"/>
      <c r="Q32" s="201"/>
      <c r="R32" s="201"/>
      <c r="S32" s="201"/>
      <c r="T32" s="265"/>
      <c r="U32" s="70"/>
    </row>
    <row r="33" spans="1:21">
      <c r="A33" s="70"/>
      <c r="B33" s="273"/>
      <c r="C33" s="201"/>
      <c r="D33" s="201"/>
      <c r="E33" s="201"/>
      <c r="F33" s="201"/>
      <c r="G33" s="201"/>
      <c r="H33" s="201"/>
      <c r="I33" s="201"/>
      <c r="J33" s="201"/>
      <c r="K33" s="201"/>
      <c r="L33" s="201"/>
      <c r="M33" s="201"/>
      <c r="N33" s="201"/>
      <c r="O33" s="201"/>
      <c r="P33" s="201"/>
      <c r="Q33" s="201"/>
      <c r="R33" s="201"/>
      <c r="S33" s="201"/>
      <c r="T33" s="265"/>
      <c r="U33" s="70"/>
    </row>
    <row r="34" spans="1:21">
      <c r="A34" s="70"/>
      <c r="B34" s="273"/>
      <c r="C34" s="201"/>
      <c r="D34" s="201"/>
      <c r="E34" s="201"/>
      <c r="F34" s="201"/>
      <c r="G34" s="201"/>
      <c r="H34" s="201"/>
      <c r="I34" s="201"/>
      <c r="J34" s="201"/>
      <c r="K34" s="201"/>
      <c r="L34" s="201"/>
      <c r="M34" s="201"/>
      <c r="N34" s="201"/>
      <c r="O34" s="201"/>
      <c r="P34" s="201"/>
      <c r="Q34" s="201"/>
      <c r="R34" s="201"/>
      <c r="S34" s="201"/>
      <c r="T34" s="265"/>
      <c r="U34" s="70"/>
    </row>
    <row r="35" spans="1:21">
      <c r="A35" s="70"/>
      <c r="B35" s="273"/>
      <c r="C35" s="201"/>
      <c r="D35" s="201"/>
      <c r="E35" s="201"/>
      <c r="F35" s="201"/>
      <c r="G35" s="201"/>
      <c r="H35" s="201"/>
      <c r="I35" s="201"/>
      <c r="J35" s="201"/>
      <c r="K35" s="201"/>
      <c r="L35" s="201"/>
      <c r="M35" s="201"/>
      <c r="N35" s="201"/>
      <c r="O35" s="201"/>
      <c r="P35" s="201"/>
      <c r="Q35" s="201"/>
      <c r="R35" s="201"/>
      <c r="S35" s="201"/>
      <c r="T35" s="265"/>
      <c r="U35" s="70"/>
    </row>
    <row r="36" spans="1:21">
      <c r="A36" s="70"/>
      <c r="B36" s="273"/>
      <c r="C36" s="201"/>
      <c r="D36" s="201"/>
      <c r="E36" s="201"/>
      <c r="F36" s="201"/>
      <c r="G36" s="201"/>
      <c r="H36" s="201"/>
      <c r="I36" s="201"/>
      <c r="J36" s="201"/>
      <c r="K36" s="201"/>
      <c r="L36" s="201"/>
      <c r="M36" s="201"/>
      <c r="N36" s="201"/>
      <c r="O36" s="201"/>
      <c r="P36" s="201"/>
      <c r="Q36" s="201"/>
      <c r="R36" s="201"/>
      <c r="S36" s="201"/>
      <c r="T36" s="265"/>
      <c r="U36" s="70"/>
    </row>
    <row r="37" spans="1:21">
      <c r="A37" s="70"/>
      <c r="B37" s="273"/>
      <c r="C37" s="201"/>
      <c r="D37" s="201"/>
      <c r="E37" s="201"/>
      <c r="F37" s="201"/>
      <c r="G37" s="201"/>
      <c r="H37" s="201"/>
      <c r="I37" s="201"/>
      <c r="J37" s="201"/>
      <c r="K37" s="201"/>
      <c r="L37" s="201"/>
      <c r="M37" s="201"/>
      <c r="N37" s="201"/>
      <c r="O37" s="201"/>
      <c r="P37" s="201"/>
      <c r="Q37" s="201"/>
      <c r="R37" s="201"/>
      <c r="S37" s="201"/>
      <c r="T37" s="265"/>
      <c r="U37" s="70"/>
    </row>
    <row r="38" spans="1:21">
      <c r="A38" s="70"/>
      <c r="B38" s="273"/>
      <c r="C38" s="201"/>
      <c r="D38" s="201"/>
      <c r="E38" s="201"/>
      <c r="F38" s="201"/>
      <c r="G38" s="201"/>
      <c r="H38" s="201"/>
      <c r="I38" s="201"/>
      <c r="J38" s="201"/>
      <c r="K38" s="201"/>
      <c r="L38" s="201"/>
      <c r="M38" s="201"/>
      <c r="N38" s="201"/>
      <c r="O38" s="201"/>
      <c r="P38" s="201"/>
      <c r="Q38" s="201"/>
      <c r="R38" s="201"/>
      <c r="S38" s="201"/>
      <c r="T38" s="265"/>
      <c r="U38" s="70"/>
    </row>
    <row r="39" spans="1:21">
      <c r="A39" s="70"/>
      <c r="B39" s="273"/>
      <c r="C39" s="201"/>
      <c r="D39" s="201"/>
      <c r="E39" s="201"/>
      <c r="F39" s="201"/>
      <c r="G39" s="201"/>
      <c r="H39" s="201"/>
      <c r="I39" s="201"/>
      <c r="J39" s="201"/>
      <c r="K39" s="201"/>
      <c r="L39" s="201"/>
      <c r="M39" s="201"/>
      <c r="N39" s="201"/>
      <c r="O39" s="201"/>
      <c r="P39" s="201"/>
      <c r="Q39" s="201"/>
      <c r="R39" s="201"/>
      <c r="S39" s="201"/>
      <c r="T39" s="265"/>
      <c r="U39" s="70"/>
    </row>
    <row r="40" spans="1:21">
      <c r="A40" s="70"/>
      <c r="B40" s="273"/>
      <c r="C40" s="201"/>
      <c r="D40" s="201"/>
      <c r="E40" s="201"/>
      <c r="F40" s="201"/>
      <c r="G40" s="201"/>
      <c r="H40" s="201"/>
      <c r="I40" s="201"/>
      <c r="J40" s="201"/>
      <c r="K40" s="201"/>
      <c r="L40" s="201"/>
      <c r="M40" s="201"/>
      <c r="N40" s="201"/>
      <c r="O40" s="201"/>
      <c r="P40" s="201"/>
      <c r="Q40" s="201"/>
      <c r="R40" s="201"/>
      <c r="S40" s="201"/>
      <c r="T40" s="265"/>
      <c r="U40" s="70"/>
    </row>
    <row r="41" spans="1:21">
      <c r="A41" s="70"/>
      <c r="B41" s="266"/>
      <c r="C41" s="11"/>
      <c r="D41" s="11"/>
      <c r="E41" s="11"/>
      <c r="F41" s="11"/>
      <c r="G41" s="11"/>
      <c r="H41" s="11"/>
      <c r="I41" s="11"/>
      <c r="J41" s="11"/>
      <c r="K41" s="11"/>
      <c r="L41" s="11"/>
      <c r="M41" s="11"/>
      <c r="N41" s="11"/>
      <c r="O41" s="11"/>
      <c r="P41" s="11"/>
      <c r="Q41" s="11"/>
      <c r="R41" s="11"/>
      <c r="S41" s="11"/>
      <c r="T41" s="267"/>
      <c r="U41" s="70"/>
    </row>
    <row r="42" spans="1:21">
      <c r="A42" s="70"/>
      <c r="B42" s="266"/>
      <c r="C42" s="11"/>
      <c r="D42" s="11"/>
      <c r="E42" s="11"/>
      <c r="F42" s="11"/>
      <c r="G42" s="11"/>
      <c r="H42" s="11"/>
      <c r="I42" s="11"/>
      <c r="J42" s="11"/>
      <c r="K42" s="11"/>
      <c r="L42" s="11"/>
      <c r="M42" s="11"/>
      <c r="N42" s="11"/>
      <c r="O42" s="11"/>
      <c r="P42" s="11"/>
      <c r="Q42" s="11"/>
      <c r="R42" s="11"/>
      <c r="S42" s="11"/>
      <c r="T42" s="267"/>
      <c r="U42" s="70"/>
    </row>
    <row r="43" spans="1:21">
      <c r="A43" s="70"/>
      <c r="B43" s="266"/>
      <c r="C43" s="11"/>
      <c r="D43" s="11"/>
      <c r="E43" s="11"/>
      <c r="F43" s="11"/>
      <c r="G43" s="11"/>
      <c r="H43" s="11"/>
      <c r="I43" s="11"/>
      <c r="J43" s="11"/>
      <c r="K43" s="11"/>
      <c r="L43" s="11"/>
      <c r="M43" s="11"/>
      <c r="N43" s="11"/>
      <c r="O43" s="11"/>
      <c r="P43" s="11"/>
      <c r="Q43" s="11"/>
      <c r="R43" s="11"/>
      <c r="S43" s="11"/>
      <c r="T43" s="267"/>
      <c r="U43" s="70"/>
    </row>
    <row r="44" spans="1:21" ht="15.75" thickBot="1">
      <c r="A44" s="70"/>
      <c r="B44" s="268"/>
      <c r="C44" s="269"/>
      <c r="D44" s="269"/>
      <c r="E44" s="269"/>
      <c r="F44" s="269"/>
      <c r="G44" s="269"/>
      <c r="H44" s="269"/>
      <c r="I44" s="269"/>
      <c r="J44" s="269"/>
      <c r="K44" s="269"/>
      <c r="L44" s="269"/>
      <c r="M44" s="269"/>
      <c r="N44" s="269"/>
      <c r="O44" s="269"/>
      <c r="P44" s="269"/>
      <c r="Q44" s="269"/>
      <c r="R44" s="269"/>
      <c r="S44" s="269"/>
      <c r="T44" s="270"/>
      <c r="U44" s="70"/>
    </row>
    <row r="45" spans="1:21">
      <c r="A45" s="70"/>
      <c r="B45" s="70"/>
      <c r="C45" s="70"/>
      <c r="D45" s="70"/>
      <c r="E45" s="70"/>
      <c r="F45" s="70"/>
      <c r="G45" s="70"/>
      <c r="H45" s="70"/>
      <c r="I45" s="70"/>
      <c r="J45" s="70"/>
      <c r="K45" s="70"/>
      <c r="L45" s="70"/>
      <c r="M45" s="70"/>
      <c r="N45" s="70"/>
      <c r="O45" s="70"/>
      <c r="P45" s="70"/>
      <c r="Q45" s="70"/>
      <c r="R45" s="70"/>
      <c r="S45" s="70"/>
      <c r="T45" s="70"/>
      <c r="U45" s="70"/>
    </row>
  </sheetData>
  <mergeCells count="12">
    <mergeCell ref="Y3:AE3"/>
    <mergeCell ref="E5:H5"/>
    <mergeCell ref="I5:L5"/>
    <mergeCell ref="M5:P5"/>
    <mergeCell ref="Q5:T5"/>
    <mergeCell ref="C5:C6"/>
    <mergeCell ref="B5:B6"/>
    <mergeCell ref="C2:R2"/>
    <mergeCell ref="H3:I3"/>
    <mergeCell ref="J3:O3"/>
    <mergeCell ref="P3:T3"/>
    <mergeCell ref="F3:G3"/>
  </mergeCell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dimension ref="A1:AA28"/>
  <sheetViews>
    <sheetView workbookViewId="0">
      <selection activeCell="G15" sqref="G15"/>
    </sheetView>
  </sheetViews>
  <sheetFormatPr defaultRowHeight="15"/>
  <cols>
    <col min="1" max="1" width="3.140625" customWidth="1"/>
    <col min="2" max="2" width="5.42578125" customWidth="1"/>
    <col min="3" max="3" width="22.5703125" customWidth="1"/>
    <col min="4" max="4" width="22" hidden="1" customWidth="1"/>
    <col min="5" max="15" width="7.7109375" customWidth="1"/>
    <col min="16" max="16" width="9.42578125" customWidth="1"/>
    <col min="17" max="19" width="3.85546875" customWidth="1"/>
    <col min="20" max="28" width="4" customWidth="1"/>
    <col min="29" max="33" width="3.85546875" customWidth="1"/>
  </cols>
  <sheetData>
    <row r="1" spans="1:27" ht="15.75" thickBot="1">
      <c r="A1" s="70"/>
      <c r="B1" s="70"/>
      <c r="C1" s="70"/>
      <c r="D1" s="70"/>
      <c r="E1" s="70"/>
      <c r="F1" s="70"/>
      <c r="G1" s="70"/>
      <c r="H1" s="70"/>
      <c r="I1" s="70"/>
      <c r="J1" s="70"/>
      <c r="K1" s="70"/>
      <c r="L1" s="70"/>
      <c r="M1" s="70"/>
      <c r="N1" s="70"/>
      <c r="O1" s="70"/>
      <c r="P1" s="70"/>
      <c r="Q1" s="70"/>
    </row>
    <row r="2" spans="1:27" ht="23.25">
      <c r="A2" s="70"/>
      <c r="B2" s="255"/>
      <c r="C2" s="476" t="s">
        <v>1101</v>
      </c>
      <c r="D2" s="476"/>
      <c r="E2" s="476"/>
      <c r="F2" s="476"/>
      <c r="G2" s="476"/>
      <c r="H2" s="476"/>
      <c r="I2" s="476"/>
      <c r="J2" s="476"/>
      <c r="K2" s="476"/>
      <c r="L2" s="476"/>
      <c r="M2" s="476"/>
      <c r="N2" s="476"/>
      <c r="O2" s="476"/>
      <c r="P2" s="256"/>
      <c r="Q2" s="70"/>
    </row>
    <row r="3" spans="1:27" ht="15.75">
      <c r="A3" s="70"/>
      <c r="B3" s="257"/>
      <c r="C3" s="258"/>
      <c r="D3" s="258"/>
      <c r="E3" s="258"/>
      <c r="F3" s="481"/>
      <c r="G3" s="481"/>
      <c r="H3" s="202"/>
      <c r="I3" s="478" t="s">
        <v>1099</v>
      </c>
      <c r="J3" s="478"/>
      <c r="K3" s="478"/>
      <c r="L3" s="478"/>
      <c r="M3" s="478"/>
      <c r="N3" s="479"/>
      <c r="O3" s="479"/>
      <c r="P3" s="480"/>
      <c r="Q3" s="205"/>
      <c r="R3" s="200"/>
      <c r="S3" s="200"/>
      <c r="T3" s="200"/>
      <c r="U3" s="482"/>
      <c r="V3" s="482"/>
      <c r="W3" s="482"/>
      <c r="X3" s="482"/>
      <c r="Y3" s="482"/>
      <c r="Z3" s="482"/>
      <c r="AA3" s="482"/>
    </row>
    <row r="4" spans="1:27" ht="15.75" thickBot="1">
      <c r="A4" s="70"/>
      <c r="B4" s="259"/>
      <c r="C4" s="11"/>
      <c r="D4" s="11"/>
      <c r="E4" s="11"/>
      <c r="F4" s="260"/>
      <c r="G4" s="260"/>
      <c r="H4" s="11"/>
      <c r="I4" s="11"/>
      <c r="J4" s="11"/>
      <c r="K4" s="11"/>
      <c r="L4" s="11"/>
      <c r="M4" s="11"/>
      <c r="N4" s="11"/>
      <c r="O4" s="11"/>
      <c r="P4" s="261"/>
      <c r="Q4" s="206"/>
      <c r="R4" s="199"/>
      <c r="S4" s="199"/>
      <c r="T4" s="199"/>
      <c r="U4" s="199"/>
      <c r="V4" s="199"/>
      <c r="W4" s="199"/>
      <c r="X4" s="199"/>
      <c r="Y4" s="199"/>
      <c r="Z4" s="199"/>
      <c r="AA4" s="199"/>
    </row>
    <row r="5" spans="1:27">
      <c r="A5" s="70"/>
      <c r="B5" s="474" t="s">
        <v>1076</v>
      </c>
      <c r="C5" s="488" t="s">
        <v>1074</v>
      </c>
      <c r="D5" s="209"/>
      <c r="E5" s="486" t="s">
        <v>1078</v>
      </c>
      <c r="F5" s="486"/>
      <c r="G5" s="486"/>
      <c r="H5" s="486" t="s">
        <v>4048</v>
      </c>
      <c r="I5" s="486"/>
      <c r="J5" s="486"/>
      <c r="K5" s="486" t="s">
        <v>4049</v>
      </c>
      <c r="L5" s="486"/>
      <c r="M5" s="486"/>
      <c r="N5" s="486" t="s">
        <v>4050</v>
      </c>
      <c r="O5" s="486"/>
      <c r="P5" s="487"/>
      <c r="Q5" s="70"/>
    </row>
    <row r="6" spans="1:27" ht="54" thickBot="1">
      <c r="A6" s="70"/>
      <c r="B6" s="475"/>
      <c r="C6" s="489"/>
      <c r="D6" s="210"/>
      <c r="E6" s="211" t="s">
        <v>1097</v>
      </c>
      <c r="F6" s="211" t="s">
        <v>1098</v>
      </c>
      <c r="G6" s="211" t="s">
        <v>462</v>
      </c>
      <c r="H6" s="211" t="s">
        <v>1097</v>
      </c>
      <c r="I6" s="211" t="s">
        <v>1098</v>
      </c>
      <c r="J6" s="211" t="s">
        <v>462</v>
      </c>
      <c r="K6" s="211" t="s">
        <v>1097</v>
      </c>
      <c r="L6" s="211" t="s">
        <v>1098</v>
      </c>
      <c r="M6" s="211" t="s">
        <v>462</v>
      </c>
      <c r="N6" s="211" t="s">
        <v>1097</v>
      </c>
      <c r="O6" s="211" t="s">
        <v>1098</v>
      </c>
      <c r="P6" s="262" t="s">
        <v>462</v>
      </c>
      <c r="Q6" s="70"/>
    </row>
    <row r="7" spans="1:27" ht="17.25" customHeight="1">
      <c r="A7" s="70"/>
      <c r="B7" s="263">
        <v>1</v>
      </c>
      <c r="C7" s="208" t="s">
        <v>1084</v>
      </c>
      <c r="D7" s="208"/>
      <c r="E7" s="207"/>
      <c r="F7" s="207"/>
      <c r="G7" s="207"/>
      <c r="H7" s="207"/>
      <c r="I7" s="207"/>
      <c r="J7" s="207"/>
      <c r="K7" s="207"/>
      <c r="L7" s="207"/>
      <c r="M7" s="207"/>
      <c r="N7" s="207"/>
      <c r="O7" s="207"/>
      <c r="P7" s="264"/>
      <c r="Q7" s="70"/>
    </row>
    <row r="8" spans="1:27" ht="17.25" customHeight="1">
      <c r="A8" s="70"/>
      <c r="B8" s="263">
        <v>2</v>
      </c>
      <c r="C8" s="208" t="s">
        <v>1085</v>
      </c>
      <c r="D8" s="201"/>
      <c r="E8" s="201"/>
      <c r="F8" s="201"/>
      <c r="G8" s="201"/>
      <c r="H8" s="201"/>
      <c r="I8" s="201"/>
      <c r="J8" s="201"/>
      <c r="K8" s="201"/>
      <c r="L8" s="201"/>
      <c r="M8" s="201"/>
      <c r="N8" s="201"/>
      <c r="O8" s="201"/>
      <c r="P8" s="265"/>
      <c r="Q8" s="70"/>
    </row>
    <row r="9" spans="1:27" ht="17.25" customHeight="1">
      <c r="A9" s="70"/>
      <c r="B9" s="263">
        <v>3</v>
      </c>
      <c r="C9" s="208" t="s">
        <v>1086</v>
      </c>
      <c r="D9" s="201"/>
      <c r="E9" s="201"/>
      <c r="F9" s="201"/>
      <c r="G9" s="201"/>
      <c r="H9" s="201"/>
      <c r="I9" s="201"/>
      <c r="J9" s="201"/>
      <c r="K9" s="201"/>
      <c r="L9" s="201"/>
      <c r="M9" s="201"/>
      <c r="N9" s="201"/>
      <c r="O9" s="201"/>
      <c r="P9" s="265"/>
      <c r="Q9" s="70"/>
    </row>
    <row r="10" spans="1:27" ht="17.25" customHeight="1">
      <c r="A10" s="70"/>
      <c r="B10" s="263">
        <v>4</v>
      </c>
      <c r="C10" s="208" t="s">
        <v>1087</v>
      </c>
      <c r="D10" s="201"/>
      <c r="E10" s="201"/>
      <c r="F10" s="201"/>
      <c r="G10" s="201"/>
      <c r="H10" s="201"/>
      <c r="I10" s="201"/>
      <c r="J10" s="201"/>
      <c r="K10" s="201"/>
      <c r="L10" s="201"/>
      <c r="M10" s="201"/>
      <c r="N10" s="201"/>
      <c r="O10" s="201"/>
      <c r="P10" s="265"/>
      <c r="Q10" s="70"/>
    </row>
    <row r="11" spans="1:27" ht="17.25" customHeight="1">
      <c r="A11" s="70"/>
      <c r="B11" s="263">
        <v>5</v>
      </c>
      <c r="C11" s="208" t="s">
        <v>1088</v>
      </c>
      <c r="D11" s="201"/>
      <c r="E11" s="201"/>
      <c r="F11" s="201"/>
      <c r="G11" s="201"/>
      <c r="H11" s="201"/>
      <c r="I11" s="201"/>
      <c r="J11" s="201"/>
      <c r="K11" s="201"/>
      <c r="L11" s="201"/>
      <c r="M11" s="201"/>
      <c r="N11" s="201"/>
      <c r="O11" s="201"/>
      <c r="P11" s="265"/>
      <c r="Q11" s="70"/>
    </row>
    <row r="12" spans="1:27" ht="17.25" customHeight="1">
      <c r="A12" s="70"/>
      <c r="B12" s="263">
        <v>6</v>
      </c>
      <c r="C12" s="208" t="s">
        <v>1089</v>
      </c>
      <c r="D12" s="201"/>
      <c r="E12" s="201"/>
      <c r="F12" s="201"/>
      <c r="G12" s="201"/>
      <c r="H12" s="201"/>
      <c r="I12" s="201"/>
      <c r="J12" s="201"/>
      <c r="K12" s="201"/>
      <c r="L12" s="201"/>
      <c r="M12" s="201"/>
      <c r="N12" s="201"/>
      <c r="O12" s="201"/>
      <c r="P12" s="265"/>
      <c r="Q12" s="70"/>
    </row>
    <row r="13" spans="1:27" ht="17.25" customHeight="1">
      <c r="A13" s="70"/>
      <c r="B13" s="263">
        <v>7</v>
      </c>
      <c r="C13" s="208" t="s">
        <v>1090</v>
      </c>
      <c r="D13" s="201"/>
      <c r="E13" s="201"/>
      <c r="F13" s="201"/>
      <c r="G13" s="201"/>
      <c r="H13" s="201"/>
      <c r="I13" s="201"/>
      <c r="J13" s="201"/>
      <c r="K13" s="201"/>
      <c r="L13" s="201"/>
      <c r="M13" s="201"/>
      <c r="N13" s="201"/>
      <c r="O13" s="201"/>
      <c r="P13" s="265"/>
      <c r="Q13" s="70"/>
    </row>
    <row r="14" spans="1:27" ht="17.25" customHeight="1" thickBot="1">
      <c r="A14" s="70"/>
      <c r="B14" s="274">
        <v>8</v>
      </c>
      <c r="C14" s="215" t="s">
        <v>1091</v>
      </c>
      <c r="D14" s="216"/>
      <c r="E14" s="216"/>
      <c r="F14" s="216"/>
      <c r="G14" s="216"/>
      <c r="H14" s="216"/>
      <c r="I14" s="216"/>
      <c r="J14" s="216"/>
      <c r="K14" s="216"/>
      <c r="L14" s="216"/>
      <c r="M14" s="216"/>
      <c r="N14" s="216"/>
      <c r="O14" s="216"/>
      <c r="P14" s="275"/>
      <c r="Q14" s="70"/>
    </row>
    <row r="15" spans="1:27" ht="17.25" customHeight="1" thickBot="1">
      <c r="A15" s="70"/>
      <c r="B15" s="276">
        <v>9</v>
      </c>
      <c r="C15" s="218" t="s">
        <v>462</v>
      </c>
      <c r="D15" s="219"/>
      <c r="E15" s="219"/>
      <c r="F15" s="219"/>
      <c r="G15" s="219"/>
      <c r="H15" s="219"/>
      <c r="I15" s="219"/>
      <c r="J15" s="219"/>
      <c r="K15" s="219"/>
      <c r="L15" s="219"/>
      <c r="M15" s="219"/>
      <c r="N15" s="219"/>
      <c r="O15" s="219"/>
      <c r="P15" s="277"/>
      <c r="Q15" s="70"/>
    </row>
    <row r="16" spans="1:27" ht="17.25" customHeight="1">
      <c r="A16" s="70"/>
      <c r="B16" s="263">
        <v>10</v>
      </c>
      <c r="C16" s="208" t="s">
        <v>1092</v>
      </c>
      <c r="D16" s="207"/>
      <c r="E16" s="207"/>
      <c r="F16" s="207"/>
      <c r="G16" s="207"/>
      <c r="H16" s="207"/>
      <c r="I16" s="207"/>
      <c r="J16" s="207"/>
      <c r="K16" s="207"/>
      <c r="L16" s="207"/>
      <c r="M16" s="207"/>
      <c r="N16" s="207"/>
      <c r="O16" s="207"/>
      <c r="P16" s="264"/>
      <c r="Q16" s="70"/>
    </row>
    <row r="17" spans="1:17" ht="17.25" customHeight="1" thickBot="1">
      <c r="A17" s="70"/>
      <c r="B17" s="274">
        <v>11</v>
      </c>
      <c r="C17" s="215" t="s">
        <v>1093</v>
      </c>
      <c r="D17" s="216"/>
      <c r="E17" s="216"/>
      <c r="F17" s="216"/>
      <c r="G17" s="216"/>
      <c r="H17" s="216"/>
      <c r="I17" s="216"/>
      <c r="J17" s="216"/>
      <c r="K17" s="216"/>
      <c r="L17" s="216"/>
      <c r="M17" s="216"/>
      <c r="N17" s="216"/>
      <c r="O17" s="216"/>
      <c r="P17" s="275"/>
      <c r="Q17" s="70"/>
    </row>
    <row r="18" spans="1:17" ht="17.25" customHeight="1" thickBot="1">
      <c r="A18" s="70"/>
      <c r="B18" s="276">
        <v>12</v>
      </c>
      <c r="C18" s="218" t="s">
        <v>462</v>
      </c>
      <c r="D18" s="219"/>
      <c r="E18" s="219"/>
      <c r="F18" s="219"/>
      <c r="G18" s="219"/>
      <c r="H18" s="219"/>
      <c r="I18" s="219"/>
      <c r="J18" s="219"/>
      <c r="K18" s="219"/>
      <c r="L18" s="219"/>
      <c r="M18" s="219"/>
      <c r="N18" s="219"/>
      <c r="O18" s="219"/>
      <c r="P18" s="277"/>
      <c r="Q18" s="70"/>
    </row>
    <row r="19" spans="1:17" ht="17.25" customHeight="1">
      <c r="A19" s="70"/>
      <c r="B19" s="263">
        <v>13</v>
      </c>
      <c r="C19" s="208" t="s">
        <v>1094</v>
      </c>
      <c r="D19" s="207"/>
      <c r="E19" s="207"/>
      <c r="F19" s="207"/>
      <c r="G19" s="207"/>
      <c r="H19" s="207"/>
      <c r="I19" s="207"/>
      <c r="J19" s="207"/>
      <c r="K19" s="207"/>
      <c r="L19" s="207"/>
      <c r="M19" s="207"/>
      <c r="N19" s="207"/>
      <c r="O19" s="207"/>
      <c r="P19" s="264"/>
      <c r="Q19" s="70"/>
    </row>
    <row r="20" spans="1:17" ht="17.25" customHeight="1" thickBot="1">
      <c r="A20" s="70"/>
      <c r="B20" s="274">
        <v>14</v>
      </c>
      <c r="C20" s="215" t="s">
        <v>1095</v>
      </c>
      <c r="D20" s="216"/>
      <c r="E20" s="216"/>
      <c r="F20" s="216"/>
      <c r="G20" s="216"/>
      <c r="H20" s="216"/>
      <c r="I20" s="216"/>
      <c r="J20" s="216"/>
      <c r="K20" s="216"/>
      <c r="L20" s="216"/>
      <c r="M20" s="216"/>
      <c r="N20" s="216"/>
      <c r="O20" s="216"/>
      <c r="P20" s="275"/>
      <c r="Q20" s="70"/>
    </row>
    <row r="21" spans="1:17" ht="17.25" customHeight="1" thickBot="1">
      <c r="A21" s="70"/>
      <c r="B21" s="276">
        <v>15</v>
      </c>
      <c r="C21" s="218" t="s">
        <v>462</v>
      </c>
      <c r="D21" s="219"/>
      <c r="E21" s="219"/>
      <c r="F21" s="219"/>
      <c r="G21" s="219"/>
      <c r="H21" s="219"/>
      <c r="I21" s="219"/>
      <c r="J21" s="219"/>
      <c r="K21" s="219"/>
      <c r="L21" s="219"/>
      <c r="M21" s="219"/>
      <c r="N21" s="219"/>
      <c r="O21" s="219"/>
      <c r="P21" s="277"/>
      <c r="Q21" s="70"/>
    </row>
    <row r="22" spans="1:17" ht="17.25" customHeight="1" thickBot="1">
      <c r="A22" s="70"/>
      <c r="B22" s="276">
        <v>16</v>
      </c>
      <c r="C22" s="218" t="s">
        <v>1096</v>
      </c>
      <c r="D22" s="219"/>
      <c r="E22" s="219"/>
      <c r="F22" s="219"/>
      <c r="G22" s="219"/>
      <c r="H22" s="219"/>
      <c r="I22" s="219"/>
      <c r="J22" s="219"/>
      <c r="K22" s="219"/>
      <c r="L22" s="219"/>
      <c r="M22" s="219"/>
      <c r="N22" s="219"/>
      <c r="O22" s="219"/>
      <c r="P22" s="277"/>
      <c r="Q22" s="70"/>
    </row>
    <row r="23" spans="1:17">
      <c r="A23" s="70"/>
      <c r="B23" s="266"/>
      <c r="C23" s="202"/>
      <c r="D23" s="11"/>
      <c r="E23" s="11"/>
      <c r="F23" s="11"/>
      <c r="G23" s="11"/>
      <c r="H23" s="11"/>
      <c r="I23" s="11"/>
      <c r="J23" s="11"/>
      <c r="K23" s="11"/>
      <c r="L23" s="11"/>
      <c r="M23" s="11"/>
      <c r="N23" s="11"/>
      <c r="O23" s="11"/>
      <c r="P23" s="267"/>
      <c r="Q23" s="70"/>
    </row>
    <row r="24" spans="1:17">
      <c r="A24" s="70"/>
      <c r="B24" s="266"/>
      <c r="C24" s="202"/>
      <c r="D24" s="11"/>
      <c r="E24" s="11"/>
      <c r="F24" s="11"/>
      <c r="G24" s="11"/>
      <c r="H24" s="11"/>
      <c r="I24" s="11"/>
      <c r="J24" s="11"/>
      <c r="K24" s="11"/>
      <c r="L24" s="11"/>
      <c r="M24" s="11"/>
      <c r="N24" s="11"/>
      <c r="O24" s="11"/>
      <c r="P24" s="267"/>
      <c r="Q24" s="70"/>
    </row>
    <row r="25" spans="1:17">
      <c r="A25" s="70"/>
      <c r="B25" s="266"/>
      <c r="C25" s="202"/>
      <c r="D25" s="11"/>
      <c r="E25" s="11"/>
      <c r="F25" s="11"/>
      <c r="G25" s="11"/>
      <c r="H25" s="11"/>
      <c r="I25" s="11"/>
      <c r="J25" s="11"/>
      <c r="K25" s="11"/>
      <c r="L25" s="11"/>
      <c r="M25" s="11"/>
      <c r="N25" s="11"/>
      <c r="O25" s="11"/>
      <c r="P25" s="267"/>
      <c r="Q25" s="70"/>
    </row>
    <row r="26" spans="1:17">
      <c r="A26" s="70"/>
      <c r="B26" s="266"/>
      <c r="C26" s="202"/>
      <c r="D26" s="11"/>
      <c r="E26" s="11"/>
      <c r="F26" s="11"/>
      <c r="G26" s="11"/>
      <c r="H26" s="11"/>
      <c r="I26" s="11"/>
      <c r="J26" s="11"/>
      <c r="K26" s="11"/>
      <c r="L26" s="11"/>
      <c r="M26" s="11"/>
      <c r="N26" s="11"/>
      <c r="O26" s="11"/>
      <c r="P26" s="267"/>
      <c r="Q26" s="70"/>
    </row>
    <row r="27" spans="1:17" ht="15.75" thickBot="1">
      <c r="A27" s="70"/>
      <c r="B27" s="268"/>
      <c r="C27" s="269"/>
      <c r="D27" s="269"/>
      <c r="E27" s="269"/>
      <c r="F27" s="269"/>
      <c r="G27" s="269"/>
      <c r="H27" s="269"/>
      <c r="I27" s="269"/>
      <c r="J27" s="269"/>
      <c r="K27" s="269"/>
      <c r="L27" s="269"/>
      <c r="M27" s="269"/>
      <c r="N27" s="269"/>
      <c r="O27" s="269"/>
      <c r="P27" s="270"/>
      <c r="Q27" s="70"/>
    </row>
    <row r="28" spans="1:17">
      <c r="A28" s="70"/>
      <c r="B28" s="70"/>
      <c r="C28" s="70"/>
      <c r="D28" s="70"/>
      <c r="E28" s="70"/>
      <c r="F28" s="70"/>
      <c r="G28" s="70"/>
      <c r="H28" s="70"/>
      <c r="I28" s="70"/>
      <c r="J28" s="70"/>
      <c r="K28" s="70"/>
      <c r="L28" s="70"/>
      <c r="M28" s="70"/>
      <c r="N28" s="70"/>
      <c r="O28" s="70"/>
      <c r="P28" s="70"/>
      <c r="Q28" s="70"/>
    </row>
  </sheetData>
  <mergeCells count="11">
    <mergeCell ref="U3:AA3"/>
    <mergeCell ref="N5:P5"/>
    <mergeCell ref="F3:G3"/>
    <mergeCell ref="C2:O2"/>
    <mergeCell ref="I3:M3"/>
    <mergeCell ref="N3:P3"/>
    <mergeCell ref="B5:B6"/>
    <mergeCell ref="C5:C6"/>
    <mergeCell ref="E5:G5"/>
    <mergeCell ref="H5:J5"/>
    <mergeCell ref="K5:M5"/>
  </mergeCells>
  <pageMargins left="0.7" right="0.7" top="0.75" bottom="0.75" header="0.3" footer="0.3"/>
  <pageSetup paperSize="9" orientation="landscape" horizontalDpi="0" verticalDpi="0" r:id="rId1"/>
</worksheet>
</file>

<file path=xl/worksheets/sheet16.xml><?xml version="1.0" encoding="utf-8"?>
<worksheet xmlns="http://schemas.openxmlformats.org/spreadsheetml/2006/main" xmlns:r="http://schemas.openxmlformats.org/officeDocument/2006/relationships">
  <dimension ref="A1:AA37"/>
  <sheetViews>
    <sheetView workbookViewId="0">
      <selection activeCell="H12" sqref="H12"/>
    </sheetView>
  </sheetViews>
  <sheetFormatPr defaultRowHeight="15"/>
  <cols>
    <col min="1" max="1" width="3.140625" customWidth="1"/>
    <col min="2" max="2" width="5.42578125" customWidth="1"/>
    <col min="3" max="3" width="24.28515625" customWidth="1"/>
    <col min="4" max="4" width="22" hidden="1" customWidth="1"/>
    <col min="5" max="16" width="7.7109375" customWidth="1"/>
    <col min="17" max="19" width="3.85546875" customWidth="1"/>
    <col min="20" max="28" width="4" customWidth="1"/>
    <col min="29" max="33" width="3.85546875" customWidth="1"/>
  </cols>
  <sheetData>
    <row r="1" spans="1:27" ht="15.75" thickBot="1">
      <c r="A1" s="70"/>
      <c r="B1" s="70"/>
      <c r="C1" s="70"/>
      <c r="D1" s="70"/>
      <c r="E1" s="70"/>
      <c r="F1" s="70"/>
      <c r="G1" s="70"/>
      <c r="H1" s="70"/>
      <c r="I1" s="70"/>
      <c r="J1" s="70"/>
      <c r="K1" s="70"/>
      <c r="L1" s="70"/>
      <c r="M1" s="70"/>
      <c r="N1" s="70"/>
      <c r="O1" s="70"/>
      <c r="P1" s="70"/>
      <c r="Q1" s="70"/>
    </row>
    <row r="2" spans="1:27" ht="23.25">
      <c r="A2" s="70"/>
      <c r="B2" s="255"/>
      <c r="C2" s="476" t="s">
        <v>1102</v>
      </c>
      <c r="D2" s="476"/>
      <c r="E2" s="476"/>
      <c r="F2" s="476"/>
      <c r="G2" s="476"/>
      <c r="H2" s="476"/>
      <c r="I2" s="476"/>
      <c r="J2" s="476"/>
      <c r="K2" s="476"/>
      <c r="L2" s="476"/>
      <c r="M2" s="476"/>
      <c r="N2" s="476"/>
      <c r="O2" s="476"/>
      <c r="P2" s="256"/>
      <c r="Q2" s="70"/>
    </row>
    <row r="3" spans="1:27" ht="15.75">
      <c r="A3" s="70"/>
      <c r="B3" s="257"/>
      <c r="C3" s="258" t="s">
        <v>1083</v>
      </c>
      <c r="D3" s="258"/>
      <c r="E3" s="258"/>
      <c r="F3" s="481"/>
      <c r="G3" s="481"/>
      <c r="H3" s="202"/>
      <c r="I3" s="360" t="s">
        <v>1075</v>
      </c>
      <c r="J3" s="360"/>
      <c r="K3" s="360"/>
      <c r="L3" s="360"/>
      <c r="M3" s="360"/>
      <c r="N3" s="479"/>
      <c r="O3" s="479"/>
      <c r="P3" s="480"/>
      <c r="Q3" s="205"/>
      <c r="R3" s="200"/>
      <c r="S3" s="200"/>
      <c r="T3" s="200"/>
      <c r="U3" s="482"/>
      <c r="V3" s="482"/>
      <c r="W3" s="482"/>
      <c r="X3" s="482"/>
      <c r="Y3" s="482"/>
      <c r="Z3" s="482"/>
      <c r="AA3" s="482"/>
    </row>
    <row r="4" spans="1:27" ht="15.75" thickBot="1">
      <c r="A4" s="70"/>
      <c r="B4" s="259"/>
      <c r="C4" s="11"/>
      <c r="D4" s="11"/>
      <c r="E4" s="11"/>
      <c r="F4" s="260"/>
      <c r="G4" s="260"/>
      <c r="H4" s="11"/>
      <c r="I4" s="11"/>
      <c r="J4" s="11"/>
      <c r="K4" s="11"/>
      <c r="L4" s="11"/>
      <c r="M4" s="11"/>
      <c r="N4" s="11"/>
      <c r="O4" s="11"/>
      <c r="P4" s="261"/>
      <c r="Q4" s="206"/>
      <c r="R4" s="199"/>
      <c r="S4" s="199"/>
      <c r="T4" s="199"/>
      <c r="U4" s="199"/>
      <c r="V4" s="199"/>
      <c r="W4" s="199"/>
      <c r="X4" s="199"/>
      <c r="Y4" s="199"/>
      <c r="Z4" s="199"/>
      <c r="AA4" s="199"/>
    </row>
    <row r="5" spans="1:27">
      <c r="A5" s="70"/>
      <c r="B5" s="474" t="s">
        <v>1076</v>
      </c>
      <c r="C5" s="488" t="s">
        <v>1074</v>
      </c>
      <c r="D5" s="209"/>
      <c r="E5" s="486" t="s">
        <v>1078</v>
      </c>
      <c r="F5" s="486"/>
      <c r="G5" s="486"/>
      <c r="H5" s="486" t="s">
        <v>4048</v>
      </c>
      <c r="I5" s="486"/>
      <c r="J5" s="486"/>
      <c r="K5" s="486" t="s">
        <v>4049</v>
      </c>
      <c r="L5" s="486"/>
      <c r="M5" s="486"/>
      <c r="N5" s="486" t="s">
        <v>4050</v>
      </c>
      <c r="O5" s="486"/>
      <c r="P5" s="487"/>
      <c r="Q5" s="70"/>
    </row>
    <row r="6" spans="1:27" ht="54" thickBot="1">
      <c r="A6" s="70"/>
      <c r="B6" s="475"/>
      <c r="C6" s="489"/>
      <c r="D6" s="210"/>
      <c r="E6" s="211" t="s">
        <v>1097</v>
      </c>
      <c r="F6" s="211" t="s">
        <v>1098</v>
      </c>
      <c r="G6" s="211" t="s">
        <v>462</v>
      </c>
      <c r="H6" s="211" t="s">
        <v>1097</v>
      </c>
      <c r="I6" s="211" t="s">
        <v>1098</v>
      </c>
      <c r="J6" s="211" t="s">
        <v>462</v>
      </c>
      <c r="K6" s="211" t="s">
        <v>1097</v>
      </c>
      <c r="L6" s="211" t="s">
        <v>1098</v>
      </c>
      <c r="M6" s="211" t="s">
        <v>462</v>
      </c>
      <c r="N6" s="211" t="s">
        <v>1097</v>
      </c>
      <c r="O6" s="211" t="s">
        <v>1098</v>
      </c>
      <c r="P6" s="262" t="s">
        <v>462</v>
      </c>
      <c r="Q6" s="70"/>
    </row>
    <row r="7" spans="1:27" ht="44.25" customHeight="1">
      <c r="A7" s="70"/>
      <c r="B7" s="271">
        <v>1</v>
      </c>
      <c r="C7" s="208" t="s">
        <v>1103</v>
      </c>
      <c r="D7" s="208"/>
      <c r="E7" s="207"/>
      <c r="F7" s="207"/>
      <c r="G7" s="207"/>
      <c r="H7" s="207"/>
      <c r="I7" s="207"/>
      <c r="J7" s="207"/>
      <c r="K7" s="207"/>
      <c r="L7" s="207"/>
      <c r="M7" s="207"/>
      <c r="N7" s="207"/>
      <c r="O7" s="207"/>
      <c r="P7" s="264"/>
      <c r="Q7" s="70"/>
    </row>
    <row r="8" spans="1:27" ht="44.25" customHeight="1">
      <c r="A8" s="70"/>
      <c r="B8" s="271">
        <v>2</v>
      </c>
      <c r="C8" s="208" t="s">
        <v>1104</v>
      </c>
      <c r="D8" s="201"/>
      <c r="E8" s="201"/>
      <c r="F8" s="201"/>
      <c r="G8" s="201"/>
      <c r="H8" s="201"/>
      <c r="I8" s="201"/>
      <c r="J8" s="201"/>
      <c r="K8" s="201"/>
      <c r="L8" s="201"/>
      <c r="M8" s="201"/>
      <c r="N8" s="201"/>
      <c r="O8" s="201"/>
      <c r="P8" s="265"/>
      <c r="Q8" s="70"/>
    </row>
    <row r="9" spans="1:27" ht="44.25" customHeight="1">
      <c r="A9" s="70"/>
      <c r="B9" s="271">
        <v>3</v>
      </c>
      <c r="C9" s="208" t="s">
        <v>1105</v>
      </c>
      <c r="D9" s="201"/>
      <c r="E9" s="201"/>
      <c r="F9" s="201"/>
      <c r="G9" s="201"/>
      <c r="H9" s="201"/>
      <c r="I9" s="201"/>
      <c r="J9" s="201"/>
      <c r="K9" s="201"/>
      <c r="L9" s="201"/>
      <c r="M9" s="201"/>
      <c r="N9" s="201"/>
      <c r="O9" s="201"/>
      <c r="P9" s="265"/>
      <c r="Q9" s="70"/>
    </row>
    <row r="10" spans="1:27" ht="44.25" customHeight="1">
      <c r="A10" s="70"/>
      <c r="B10" s="271">
        <v>4</v>
      </c>
      <c r="C10" s="208" t="s">
        <v>1106</v>
      </c>
      <c r="D10" s="201"/>
      <c r="E10" s="201"/>
      <c r="F10" s="201"/>
      <c r="G10" s="201"/>
      <c r="H10" s="201"/>
      <c r="I10" s="201"/>
      <c r="J10" s="201"/>
      <c r="K10" s="201"/>
      <c r="L10" s="201"/>
      <c r="M10" s="201"/>
      <c r="N10" s="201"/>
      <c r="O10" s="201"/>
      <c r="P10" s="265"/>
      <c r="Q10" s="70"/>
    </row>
    <row r="11" spans="1:27">
      <c r="A11" s="70"/>
      <c r="B11" s="266"/>
      <c r="C11" s="11"/>
      <c r="D11" s="11"/>
      <c r="E11" s="11"/>
      <c r="F11" s="11"/>
      <c r="G11" s="11"/>
      <c r="H11" s="11"/>
      <c r="I11" s="11"/>
      <c r="J11" s="11"/>
      <c r="K11" s="11"/>
      <c r="L11" s="11"/>
      <c r="M11" s="11"/>
      <c r="N11" s="11"/>
      <c r="O11" s="11"/>
      <c r="P11" s="267"/>
      <c r="Q11" s="70"/>
    </row>
    <row r="12" spans="1:27">
      <c r="A12" s="70"/>
      <c r="B12" s="266"/>
      <c r="C12" s="11"/>
      <c r="D12" s="11"/>
      <c r="E12" s="11"/>
      <c r="F12" s="11"/>
      <c r="G12" s="11"/>
      <c r="H12" s="11"/>
      <c r="I12" s="11"/>
      <c r="J12" s="11"/>
      <c r="K12" s="11"/>
      <c r="L12" s="11"/>
      <c r="M12" s="11"/>
      <c r="N12" s="11"/>
      <c r="O12" s="11"/>
      <c r="P12" s="267"/>
      <c r="Q12" s="70"/>
    </row>
    <row r="13" spans="1:27">
      <c r="A13" s="70"/>
      <c r="B13" s="266"/>
      <c r="C13" s="11"/>
      <c r="D13" s="11"/>
      <c r="E13" s="11"/>
      <c r="F13" s="11"/>
      <c r="G13" s="11"/>
      <c r="H13" s="11"/>
      <c r="I13" s="11"/>
      <c r="J13" s="11"/>
      <c r="K13" s="11"/>
      <c r="L13" s="11"/>
      <c r="M13" s="11"/>
      <c r="N13" s="11"/>
      <c r="O13" s="11"/>
      <c r="P13" s="267"/>
      <c r="Q13" s="70"/>
    </row>
    <row r="14" spans="1:27">
      <c r="A14" s="70"/>
      <c r="B14" s="266"/>
      <c r="C14" s="11"/>
      <c r="D14" s="11"/>
      <c r="E14" s="11"/>
      <c r="F14" s="11"/>
      <c r="G14" s="11"/>
      <c r="H14" s="11"/>
      <c r="I14" s="11"/>
      <c r="J14" s="11"/>
      <c r="K14" s="11"/>
      <c r="L14" s="11"/>
      <c r="M14" s="11"/>
      <c r="N14" s="11"/>
      <c r="O14" s="11"/>
      <c r="P14" s="267"/>
      <c r="Q14" s="70"/>
    </row>
    <row r="15" spans="1:27">
      <c r="A15" s="70"/>
      <c r="B15" s="266"/>
      <c r="C15" s="11"/>
      <c r="D15" s="11"/>
      <c r="E15" s="11"/>
      <c r="F15" s="11"/>
      <c r="G15" s="11"/>
      <c r="H15" s="11"/>
      <c r="I15" s="11"/>
      <c r="J15" s="11"/>
      <c r="K15" s="11"/>
      <c r="L15" s="11"/>
      <c r="M15" s="11"/>
      <c r="N15" s="11"/>
      <c r="O15" s="11"/>
      <c r="P15" s="267"/>
      <c r="Q15" s="70"/>
    </row>
    <row r="16" spans="1:27">
      <c r="A16" s="70"/>
      <c r="B16" s="266"/>
      <c r="C16" s="11"/>
      <c r="D16" s="11"/>
      <c r="E16" s="11"/>
      <c r="F16" s="11"/>
      <c r="G16" s="11"/>
      <c r="H16" s="11"/>
      <c r="I16" s="11"/>
      <c r="J16" s="11"/>
      <c r="K16" s="11"/>
      <c r="L16" s="11"/>
      <c r="M16" s="11"/>
      <c r="N16" s="11"/>
      <c r="O16" s="11"/>
      <c r="P16" s="267"/>
      <c r="Q16" s="70"/>
    </row>
    <row r="17" spans="1:18">
      <c r="A17" s="70"/>
      <c r="B17" s="266"/>
      <c r="C17" s="11" t="s">
        <v>4047</v>
      </c>
      <c r="D17" s="11"/>
      <c r="E17" s="11"/>
      <c r="F17" s="11"/>
      <c r="G17" s="11"/>
      <c r="H17" s="11"/>
      <c r="I17" s="11"/>
      <c r="J17" s="11"/>
      <c r="K17" s="11"/>
      <c r="L17" s="11"/>
      <c r="M17" s="11"/>
      <c r="N17" s="11"/>
      <c r="O17" s="11"/>
      <c r="P17" s="267"/>
      <c r="Q17" s="70"/>
    </row>
    <row r="18" spans="1:18">
      <c r="A18" s="70"/>
      <c r="B18" s="266"/>
      <c r="C18" s="11"/>
      <c r="D18" s="11"/>
      <c r="E18" s="11"/>
      <c r="F18" s="11"/>
      <c r="G18" s="11"/>
      <c r="H18" s="11"/>
      <c r="I18" s="11"/>
      <c r="J18" s="11"/>
      <c r="K18" s="11"/>
      <c r="L18" s="11"/>
      <c r="M18" s="11"/>
      <c r="N18" s="11"/>
      <c r="O18" s="11"/>
      <c r="P18" s="267"/>
      <c r="Q18" s="70"/>
    </row>
    <row r="19" spans="1:18">
      <c r="A19" s="70"/>
      <c r="B19" s="266"/>
      <c r="C19" s="11"/>
      <c r="D19" s="11"/>
      <c r="E19" s="11"/>
      <c r="F19" s="11"/>
      <c r="G19" s="11"/>
      <c r="H19" s="11"/>
      <c r="I19" s="11"/>
      <c r="J19" s="11"/>
      <c r="K19" s="11"/>
      <c r="L19" s="11"/>
      <c r="M19" s="11"/>
      <c r="N19" s="11"/>
      <c r="O19" s="11"/>
      <c r="P19" s="267"/>
      <c r="Q19" s="70"/>
    </row>
    <row r="20" spans="1:18">
      <c r="A20" s="70"/>
      <c r="B20" s="266"/>
      <c r="C20" s="11"/>
      <c r="D20" s="11"/>
      <c r="E20" s="11"/>
      <c r="F20" s="11"/>
      <c r="G20" s="11"/>
      <c r="H20" s="11"/>
      <c r="I20" s="11"/>
      <c r="J20" s="11"/>
      <c r="K20" s="11"/>
      <c r="L20" s="11"/>
      <c r="M20" s="11"/>
      <c r="N20" s="11"/>
      <c r="O20" s="11"/>
      <c r="P20" s="267"/>
      <c r="Q20" s="70"/>
    </row>
    <row r="21" spans="1:18" ht="15.75" thickBot="1">
      <c r="A21" s="70"/>
      <c r="B21" s="268"/>
      <c r="C21" s="269"/>
      <c r="D21" s="269"/>
      <c r="E21" s="269"/>
      <c r="F21" s="269"/>
      <c r="G21" s="269"/>
      <c r="H21" s="269"/>
      <c r="I21" s="269"/>
      <c r="J21" s="269"/>
      <c r="K21" s="269"/>
      <c r="L21" s="269"/>
      <c r="M21" s="269"/>
      <c r="N21" s="269"/>
      <c r="O21" s="269"/>
      <c r="P21" s="270"/>
      <c r="Q21" s="70"/>
    </row>
    <row r="22" spans="1:18">
      <c r="A22" s="70"/>
      <c r="B22" s="70"/>
      <c r="C22" s="70"/>
      <c r="D22" s="70"/>
      <c r="E22" s="70"/>
      <c r="F22" s="70"/>
      <c r="G22" s="70"/>
      <c r="H22" s="70"/>
      <c r="I22" s="70"/>
      <c r="J22" s="70"/>
      <c r="K22" s="70"/>
      <c r="L22" s="70"/>
      <c r="M22" s="70"/>
      <c r="N22" s="70"/>
      <c r="O22" s="70"/>
      <c r="P22" s="70"/>
      <c r="Q22" s="70"/>
      <c r="R22" s="213"/>
    </row>
    <row r="23" spans="1:18">
      <c r="A23" s="213"/>
    </row>
    <row r="24" spans="1:18">
      <c r="A24" s="213"/>
    </row>
    <row r="25" spans="1:18">
      <c r="A25" s="213"/>
    </row>
    <row r="26" spans="1:18">
      <c r="A26" s="213"/>
    </row>
    <row r="27" spans="1:18">
      <c r="A27" s="213"/>
    </row>
    <row r="28" spans="1:18">
      <c r="A28" s="213"/>
    </row>
    <row r="29" spans="1:18">
      <c r="A29" s="213"/>
    </row>
    <row r="30" spans="1:18">
      <c r="A30" s="213"/>
    </row>
    <row r="31" spans="1:18">
      <c r="A31" s="213"/>
    </row>
    <row r="32" spans="1:18">
      <c r="A32" s="213"/>
    </row>
    <row r="33" spans="1:1">
      <c r="A33" s="213"/>
    </row>
    <row r="34" spans="1:1">
      <c r="A34" s="213"/>
    </row>
    <row r="35" spans="1:1">
      <c r="A35" s="213"/>
    </row>
    <row r="36" spans="1:1">
      <c r="A36" s="213"/>
    </row>
    <row r="37" spans="1:1">
      <c r="A37" s="213"/>
    </row>
  </sheetData>
  <mergeCells count="11">
    <mergeCell ref="U3:AA3"/>
    <mergeCell ref="N5:P5"/>
    <mergeCell ref="C2:O2"/>
    <mergeCell ref="F3:G3"/>
    <mergeCell ref="I3:M3"/>
    <mergeCell ref="N3:P3"/>
    <mergeCell ref="B5:B6"/>
    <mergeCell ref="C5:C6"/>
    <mergeCell ref="E5:G5"/>
    <mergeCell ref="H5:J5"/>
    <mergeCell ref="K5:M5"/>
  </mergeCells>
  <pageMargins left="0.7" right="0.7" top="0.75" bottom="0.75" header="0.3" footer="0.3"/>
  <pageSetup paperSize="9" orientation="landscape" horizontalDpi="0" verticalDpi="0" r:id="rId1"/>
</worksheet>
</file>

<file path=xl/worksheets/sheet17.xml><?xml version="1.0" encoding="utf-8"?>
<worksheet xmlns="http://schemas.openxmlformats.org/spreadsheetml/2006/main" xmlns:r="http://schemas.openxmlformats.org/officeDocument/2006/relationships">
  <dimension ref="A1:AA45"/>
  <sheetViews>
    <sheetView workbookViewId="0">
      <selection activeCell="F16" sqref="F16"/>
    </sheetView>
  </sheetViews>
  <sheetFormatPr defaultRowHeight="15"/>
  <cols>
    <col min="1" max="1" width="3.140625" customWidth="1"/>
    <col min="2" max="2" width="5.42578125" customWidth="1"/>
    <col min="3" max="3" width="21" customWidth="1"/>
    <col min="4" max="4" width="22" hidden="1" customWidth="1"/>
    <col min="5" max="16" width="7.7109375" customWidth="1"/>
    <col min="17" max="19" width="3.85546875" customWidth="1"/>
    <col min="20" max="28" width="4" customWidth="1"/>
    <col min="29" max="33" width="3.85546875" customWidth="1"/>
  </cols>
  <sheetData>
    <row r="1" spans="1:27">
      <c r="A1" s="70"/>
      <c r="B1" s="70"/>
      <c r="C1" s="70"/>
      <c r="D1" s="70"/>
      <c r="E1" s="70"/>
      <c r="F1" s="70"/>
      <c r="G1" s="70"/>
      <c r="H1" s="70"/>
      <c r="I1" s="70"/>
      <c r="J1" s="70"/>
      <c r="K1" s="70"/>
      <c r="L1" s="70"/>
      <c r="M1" s="70"/>
      <c r="N1" s="70"/>
      <c r="O1" s="70"/>
      <c r="P1" s="70"/>
      <c r="Q1" s="70"/>
    </row>
    <row r="2" spans="1:27" ht="23.25">
      <c r="A2" s="70"/>
      <c r="C2" s="490" t="s">
        <v>1100</v>
      </c>
      <c r="D2" s="490"/>
      <c r="E2" s="490"/>
      <c r="F2" s="490"/>
      <c r="G2" s="490"/>
      <c r="H2" s="490"/>
      <c r="I2" s="490"/>
      <c r="J2" s="490"/>
      <c r="K2" s="490"/>
      <c r="L2" s="490"/>
      <c r="M2" s="490"/>
      <c r="N2" s="490"/>
      <c r="O2" s="490"/>
      <c r="Q2" s="70"/>
    </row>
    <row r="3" spans="1:27" ht="15.75">
      <c r="A3" s="70"/>
      <c r="B3" s="204"/>
      <c r="C3" s="40"/>
      <c r="D3" s="40"/>
      <c r="E3" s="40"/>
      <c r="F3" s="491"/>
      <c r="G3" s="491"/>
      <c r="H3" s="212"/>
      <c r="I3" s="492" t="s">
        <v>1099</v>
      </c>
      <c r="J3" s="492"/>
      <c r="K3" s="492"/>
      <c r="L3" s="492"/>
      <c r="M3" s="492"/>
      <c r="N3" s="482"/>
      <c r="O3" s="482"/>
      <c r="P3" s="482"/>
      <c r="Q3" s="205"/>
      <c r="R3" s="200"/>
      <c r="S3" s="200"/>
      <c r="T3" s="200"/>
      <c r="U3" s="482"/>
      <c r="V3" s="482"/>
      <c r="W3" s="482"/>
      <c r="X3" s="482"/>
      <c r="Y3" s="482"/>
      <c r="Z3" s="482"/>
      <c r="AA3" s="482"/>
    </row>
    <row r="4" spans="1:27" ht="15.75" thickBot="1">
      <c r="A4" s="70"/>
      <c r="B4" s="203"/>
      <c r="F4" s="199"/>
      <c r="G4" s="199"/>
      <c r="P4" s="199"/>
      <c r="Q4" s="206"/>
      <c r="R4" s="199"/>
      <c r="S4" s="199"/>
      <c r="T4" s="199"/>
      <c r="U4" s="199"/>
      <c r="V4" s="199"/>
      <c r="W4" s="199"/>
      <c r="X4" s="199"/>
      <c r="Y4" s="199"/>
      <c r="Z4" s="199"/>
      <c r="AA4" s="199"/>
    </row>
    <row r="5" spans="1:27">
      <c r="A5" s="70"/>
      <c r="B5" s="493" t="s">
        <v>1076</v>
      </c>
      <c r="C5" s="488" t="s">
        <v>1074</v>
      </c>
      <c r="D5" s="209"/>
      <c r="E5" s="486" t="s">
        <v>1078</v>
      </c>
      <c r="F5" s="486"/>
      <c r="G5" s="486"/>
      <c r="H5" s="486" t="s">
        <v>4048</v>
      </c>
      <c r="I5" s="486"/>
      <c r="J5" s="486"/>
      <c r="K5" s="486" t="s">
        <v>4049</v>
      </c>
      <c r="L5" s="486"/>
      <c r="M5" s="486"/>
      <c r="N5" s="486" t="s">
        <v>4050</v>
      </c>
      <c r="O5" s="486"/>
      <c r="P5" s="487"/>
      <c r="Q5" s="70"/>
    </row>
    <row r="6" spans="1:27" ht="54" thickBot="1">
      <c r="A6" s="70"/>
      <c r="B6" s="494"/>
      <c r="C6" s="489"/>
      <c r="D6" s="210"/>
      <c r="E6" s="211" t="s">
        <v>1097</v>
      </c>
      <c r="F6" s="211" t="s">
        <v>1098</v>
      </c>
      <c r="G6" s="211" t="s">
        <v>462</v>
      </c>
      <c r="H6" s="211" t="s">
        <v>1097</v>
      </c>
      <c r="I6" s="211" t="s">
        <v>1098</v>
      </c>
      <c r="J6" s="211" t="s">
        <v>462</v>
      </c>
      <c r="K6" s="211" t="s">
        <v>1097</v>
      </c>
      <c r="L6" s="211" t="s">
        <v>1098</v>
      </c>
      <c r="M6" s="211" t="s">
        <v>462</v>
      </c>
      <c r="N6" s="211" t="s">
        <v>1097</v>
      </c>
      <c r="O6" s="211" t="s">
        <v>1098</v>
      </c>
      <c r="P6" s="211" t="s">
        <v>462</v>
      </c>
      <c r="Q6" s="70"/>
    </row>
    <row r="7" spans="1:27">
      <c r="A7" s="70"/>
      <c r="B7" s="207">
        <v>1</v>
      </c>
      <c r="C7" s="208" t="s">
        <v>1084</v>
      </c>
      <c r="D7" s="208"/>
      <c r="E7" s="207"/>
      <c r="F7" s="207"/>
      <c r="G7" s="207"/>
      <c r="H7" s="207"/>
      <c r="I7" s="207"/>
      <c r="J7" s="207"/>
      <c r="K7" s="207"/>
      <c r="L7" s="207"/>
      <c r="M7" s="207"/>
      <c r="N7" s="207"/>
      <c r="O7" s="207"/>
      <c r="P7" s="207"/>
      <c r="Q7" s="70"/>
    </row>
    <row r="8" spans="1:27">
      <c r="A8" s="70"/>
      <c r="B8" s="207">
        <v>2</v>
      </c>
      <c r="C8" s="208" t="s">
        <v>1085</v>
      </c>
      <c r="D8" s="201"/>
      <c r="E8" s="201"/>
      <c r="F8" s="201"/>
      <c r="G8" s="201"/>
      <c r="H8" s="201"/>
      <c r="I8" s="201"/>
      <c r="J8" s="201"/>
      <c r="K8" s="201"/>
      <c r="L8" s="201"/>
      <c r="M8" s="201"/>
      <c r="N8" s="201"/>
      <c r="O8" s="201"/>
      <c r="P8" s="201"/>
      <c r="Q8" s="70"/>
    </row>
    <row r="9" spans="1:27">
      <c r="A9" s="70"/>
      <c r="B9" s="207">
        <v>3</v>
      </c>
      <c r="C9" s="208" t="s">
        <v>1086</v>
      </c>
      <c r="D9" s="201"/>
      <c r="E9" s="201"/>
      <c r="F9" s="201"/>
      <c r="G9" s="201"/>
      <c r="H9" s="201"/>
      <c r="I9" s="201"/>
      <c r="J9" s="201"/>
      <c r="K9" s="201"/>
      <c r="L9" s="201"/>
      <c r="M9" s="201"/>
      <c r="N9" s="201"/>
      <c r="O9" s="201"/>
      <c r="P9" s="201"/>
      <c r="Q9" s="70"/>
    </row>
    <row r="10" spans="1:27">
      <c r="A10" s="70"/>
      <c r="B10" s="207">
        <v>4</v>
      </c>
      <c r="C10" s="208" t="s">
        <v>1087</v>
      </c>
      <c r="D10" s="201"/>
      <c r="E10" s="201"/>
      <c r="F10" s="201"/>
      <c r="G10" s="201"/>
      <c r="H10" s="201"/>
      <c r="I10" s="201"/>
      <c r="J10" s="201"/>
      <c r="K10" s="201"/>
      <c r="L10" s="201"/>
      <c r="M10" s="201"/>
      <c r="N10" s="201"/>
      <c r="O10" s="201"/>
      <c r="P10" s="201"/>
      <c r="Q10" s="70"/>
    </row>
    <row r="11" spans="1:27">
      <c r="A11" s="70"/>
      <c r="B11" s="207">
        <v>5</v>
      </c>
      <c r="C11" s="208" t="s">
        <v>1088</v>
      </c>
      <c r="D11" s="201"/>
      <c r="E11" s="201"/>
      <c r="F11" s="201"/>
      <c r="G11" s="201"/>
      <c r="H11" s="201"/>
      <c r="I11" s="201"/>
      <c r="J11" s="201"/>
      <c r="K11" s="201"/>
      <c r="L11" s="201"/>
      <c r="M11" s="201"/>
      <c r="N11" s="201"/>
      <c r="O11" s="201"/>
      <c r="P11" s="201"/>
      <c r="Q11" s="70"/>
    </row>
    <row r="12" spans="1:27">
      <c r="A12" s="70"/>
      <c r="B12" s="207">
        <v>6</v>
      </c>
      <c r="C12" s="208" t="s">
        <v>1089</v>
      </c>
      <c r="D12" s="201"/>
      <c r="E12" s="201"/>
      <c r="F12" s="201"/>
      <c r="G12" s="201"/>
      <c r="H12" s="201"/>
      <c r="I12" s="201"/>
      <c r="J12" s="201"/>
      <c r="K12" s="201"/>
      <c r="L12" s="201"/>
      <c r="M12" s="201"/>
      <c r="N12" s="201"/>
      <c r="O12" s="201"/>
      <c r="P12" s="201"/>
      <c r="Q12" s="70"/>
    </row>
    <row r="13" spans="1:27">
      <c r="A13" s="70"/>
      <c r="B13" s="207">
        <v>7</v>
      </c>
      <c r="C13" s="208" t="s">
        <v>1090</v>
      </c>
      <c r="D13" s="201"/>
      <c r="E13" s="201"/>
      <c r="F13" s="201"/>
      <c r="G13" s="201"/>
      <c r="H13" s="201"/>
      <c r="I13" s="201"/>
      <c r="J13" s="201"/>
      <c r="K13" s="201"/>
      <c r="L13" s="201"/>
      <c r="M13" s="201"/>
      <c r="N13" s="201"/>
      <c r="O13" s="201"/>
      <c r="P13" s="201"/>
      <c r="Q13" s="70"/>
    </row>
    <row r="14" spans="1:27" ht="15.75" thickBot="1">
      <c r="A14" s="70"/>
      <c r="B14" s="214">
        <v>8</v>
      </c>
      <c r="C14" s="215" t="s">
        <v>1091</v>
      </c>
      <c r="D14" s="216"/>
      <c r="E14" s="216"/>
      <c r="F14" s="216"/>
      <c r="G14" s="216"/>
      <c r="H14" s="216"/>
      <c r="I14" s="216"/>
      <c r="J14" s="216"/>
      <c r="K14" s="216"/>
      <c r="L14" s="216"/>
      <c r="M14" s="216"/>
      <c r="N14" s="216"/>
      <c r="O14" s="216"/>
      <c r="P14" s="216"/>
      <c r="Q14" s="70"/>
    </row>
    <row r="15" spans="1:27" ht="15.75" thickBot="1">
      <c r="A15" s="70"/>
      <c r="B15" s="217">
        <v>9</v>
      </c>
      <c r="C15" s="218" t="s">
        <v>462</v>
      </c>
      <c r="D15" s="219"/>
      <c r="E15" s="219"/>
      <c r="F15" s="219"/>
      <c r="G15" s="219"/>
      <c r="H15" s="219"/>
      <c r="I15" s="219"/>
      <c r="J15" s="219"/>
      <c r="K15" s="219"/>
      <c r="L15" s="219"/>
      <c r="M15" s="219"/>
      <c r="N15" s="219"/>
      <c r="O15" s="219"/>
      <c r="P15" s="220"/>
      <c r="Q15" s="70"/>
    </row>
    <row r="16" spans="1:27">
      <c r="A16" s="70"/>
      <c r="B16" s="207">
        <v>10</v>
      </c>
      <c r="C16" s="208" t="s">
        <v>1092</v>
      </c>
      <c r="D16" s="207"/>
      <c r="E16" s="207"/>
      <c r="F16" s="207"/>
      <c r="G16" s="207"/>
      <c r="H16" s="207"/>
      <c r="I16" s="207"/>
      <c r="J16" s="207"/>
      <c r="K16" s="207"/>
      <c r="L16" s="207"/>
      <c r="M16" s="207"/>
      <c r="N16" s="207"/>
      <c r="O16" s="207"/>
      <c r="P16" s="207"/>
      <c r="Q16" s="70"/>
    </row>
    <row r="17" spans="1:17" ht="15.75" thickBot="1">
      <c r="A17" s="70"/>
      <c r="B17" s="214">
        <v>11</v>
      </c>
      <c r="C17" s="215" t="s">
        <v>1093</v>
      </c>
      <c r="D17" s="216"/>
      <c r="E17" s="216"/>
      <c r="F17" s="216"/>
      <c r="G17" s="216"/>
      <c r="H17" s="216"/>
      <c r="I17" s="216"/>
      <c r="J17" s="216"/>
      <c r="K17" s="216"/>
      <c r="L17" s="216"/>
      <c r="M17" s="216"/>
      <c r="N17" s="216"/>
      <c r="O17" s="216"/>
      <c r="P17" s="216"/>
      <c r="Q17" s="70"/>
    </row>
    <row r="18" spans="1:17" ht="15.75" thickBot="1">
      <c r="A18" s="70"/>
      <c r="B18" s="217">
        <v>12</v>
      </c>
      <c r="C18" s="218" t="s">
        <v>462</v>
      </c>
      <c r="D18" s="219"/>
      <c r="E18" s="219"/>
      <c r="F18" s="219"/>
      <c r="G18" s="219"/>
      <c r="H18" s="219"/>
      <c r="I18" s="219"/>
      <c r="J18" s="219"/>
      <c r="K18" s="219"/>
      <c r="L18" s="219"/>
      <c r="M18" s="219"/>
      <c r="N18" s="219"/>
      <c r="O18" s="219"/>
      <c r="P18" s="220"/>
      <c r="Q18" s="70"/>
    </row>
    <row r="19" spans="1:17">
      <c r="A19" s="70"/>
      <c r="B19" s="207">
        <v>13</v>
      </c>
      <c r="C19" s="208" t="s">
        <v>1094</v>
      </c>
      <c r="D19" s="207"/>
      <c r="E19" s="207"/>
      <c r="F19" s="207"/>
      <c r="G19" s="207"/>
      <c r="H19" s="207"/>
      <c r="I19" s="207"/>
      <c r="J19" s="207"/>
      <c r="K19" s="207"/>
      <c r="L19" s="207"/>
      <c r="M19" s="207"/>
      <c r="N19" s="207"/>
      <c r="O19" s="207"/>
      <c r="P19" s="207"/>
      <c r="Q19" s="70"/>
    </row>
    <row r="20" spans="1:17" ht="15.75" thickBot="1">
      <c r="A20" s="70"/>
      <c r="B20" s="214">
        <v>14</v>
      </c>
      <c r="C20" s="215" t="s">
        <v>1095</v>
      </c>
      <c r="D20" s="216"/>
      <c r="E20" s="216"/>
      <c r="F20" s="216"/>
      <c r="G20" s="216"/>
      <c r="H20" s="216"/>
      <c r="I20" s="216"/>
      <c r="J20" s="216"/>
      <c r="K20" s="216"/>
      <c r="L20" s="216"/>
      <c r="M20" s="216"/>
      <c r="N20" s="216"/>
      <c r="O20" s="216"/>
      <c r="P20" s="216"/>
      <c r="Q20" s="70"/>
    </row>
    <row r="21" spans="1:17" ht="15.75" thickBot="1">
      <c r="A21" s="70"/>
      <c r="B21" s="217">
        <v>15</v>
      </c>
      <c r="C21" s="218" t="s">
        <v>462</v>
      </c>
      <c r="D21" s="219"/>
      <c r="E21" s="219"/>
      <c r="F21" s="219"/>
      <c r="G21" s="219"/>
      <c r="H21" s="219"/>
      <c r="I21" s="219"/>
      <c r="J21" s="219"/>
      <c r="K21" s="219"/>
      <c r="L21" s="219"/>
      <c r="M21" s="219"/>
      <c r="N21" s="219"/>
      <c r="O21" s="219"/>
      <c r="P21" s="220"/>
      <c r="Q21" s="70"/>
    </row>
    <row r="22" spans="1:17" ht="15.75" thickBot="1">
      <c r="A22" s="70"/>
      <c r="B22" s="217">
        <v>16</v>
      </c>
      <c r="C22" s="218" t="s">
        <v>1096</v>
      </c>
      <c r="D22" s="219"/>
      <c r="E22" s="219"/>
      <c r="F22" s="219"/>
      <c r="G22" s="219"/>
      <c r="H22" s="219"/>
      <c r="I22" s="219"/>
      <c r="J22" s="219"/>
      <c r="K22" s="219"/>
      <c r="L22" s="219"/>
      <c r="M22" s="219"/>
      <c r="N22" s="219"/>
      <c r="O22" s="219"/>
      <c r="P22" s="220"/>
      <c r="Q22" s="70"/>
    </row>
    <row r="23" spans="1:17">
      <c r="A23" s="70"/>
      <c r="B23" s="11"/>
      <c r="C23" s="202"/>
      <c r="D23" s="11"/>
      <c r="E23" s="11"/>
      <c r="F23" s="11"/>
      <c r="G23" s="11"/>
      <c r="H23" s="11"/>
      <c r="I23" s="11"/>
      <c r="J23" s="11"/>
      <c r="K23" s="11"/>
      <c r="L23" s="11"/>
      <c r="M23" s="11"/>
      <c r="N23" s="11"/>
      <c r="O23" s="11"/>
      <c r="P23" s="11"/>
      <c r="Q23" s="70"/>
    </row>
    <row r="24" spans="1:17">
      <c r="A24" s="70"/>
      <c r="B24" s="11"/>
      <c r="C24" s="11"/>
      <c r="D24" s="11"/>
      <c r="E24" s="11"/>
      <c r="F24" s="11"/>
      <c r="G24" s="11"/>
      <c r="H24" s="11"/>
      <c r="I24" s="11"/>
      <c r="J24" s="11"/>
      <c r="K24" s="11"/>
      <c r="L24" s="11"/>
      <c r="M24" s="11"/>
      <c r="N24" s="11"/>
      <c r="O24" s="11"/>
      <c r="P24" s="11"/>
      <c r="Q24" s="70"/>
    </row>
    <row r="25" spans="1:17">
      <c r="A25" s="70"/>
      <c r="B25" s="11"/>
      <c r="C25" s="11"/>
      <c r="D25" s="11"/>
      <c r="E25" s="11"/>
      <c r="F25" s="11"/>
      <c r="G25" s="11"/>
      <c r="H25" s="11"/>
      <c r="I25" s="11"/>
      <c r="J25" s="11"/>
      <c r="K25" s="11"/>
      <c r="L25" s="11"/>
      <c r="M25" s="11"/>
      <c r="N25" s="11"/>
      <c r="O25" s="11"/>
      <c r="P25" s="11"/>
      <c r="Q25" s="70"/>
    </row>
    <row r="26" spans="1:17">
      <c r="A26" s="70"/>
      <c r="B26" s="11"/>
      <c r="C26" s="11"/>
      <c r="D26" s="11"/>
      <c r="E26" s="11"/>
      <c r="F26" s="11"/>
      <c r="G26" s="11"/>
      <c r="H26" s="11"/>
      <c r="I26" s="11"/>
      <c r="J26" s="11"/>
      <c r="K26" s="11"/>
      <c r="L26" s="11"/>
      <c r="M26" s="11"/>
      <c r="N26" s="11"/>
      <c r="O26" s="11"/>
      <c r="P26" s="11"/>
      <c r="Q26" s="70"/>
    </row>
    <row r="27" spans="1:17">
      <c r="A27" s="70"/>
      <c r="B27" s="11"/>
      <c r="C27" s="11"/>
      <c r="D27" s="11"/>
      <c r="E27" s="11"/>
      <c r="F27" s="11"/>
      <c r="G27" s="11"/>
      <c r="H27" s="11"/>
      <c r="I27" s="11"/>
      <c r="J27" s="11"/>
      <c r="K27" s="11"/>
      <c r="L27" s="11"/>
      <c r="M27" s="11"/>
      <c r="N27" s="11"/>
      <c r="O27" s="11"/>
      <c r="P27" s="11"/>
      <c r="Q27" s="70"/>
    </row>
    <row r="28" spans="1:17">
      <c r="A28" s="70"/>
      <c r="B28" s="11"/>
      <c r="C28" s="11"/>
      <c r="D28" s="11"/>
      <c r="E28" s="11"/>
      <c r="F28" s="11"/>
      <c r="G28" s="11"/>
      <c r="H28" s="11"/>
      <c r="I28" s="11"/>
      <c r="J28" s="11"/>
      <c r="K28" s="11"/>
      <c r="L28" s="11"/>
      <c r="M28" s="11"/>
      <c r="N28" s="11"/>
      <c r="O28" s="11"/>
      <c r="P28" s="11"/>
      <c r="Q28" s="70"/>
    </row>
    <row r="29" spans="1:17">
      <c r="A29" s="70"/>
      <c r="B29" s="11"/>
      <c r="C29" s="11"/>
      <c r="D29" s="11"/>
      <c r="E29" s="11"/>
      <c r="F29" s="11"/>
      <c r="G29" s="11"/>
      <c r="H29" s="11"/>
      <c r="I29" s="11"/>
      <c r="J29" s="11"/>
      <c r="K29" s="11"/>
      <c r="L29" s="11"/>
      <c r="M29" s="11"/>
      <c r="N29" s="11"/>
      <c r="O29" s="11"/>
      <c r="P29" s="11"/>
      <c r="Q29" s="70"/>
    </row>
    <row r="30" spans="1:17">
      <c r="A30" s="70"/>
      <c r="B30" s="11"/>
      <c r="C30" s="11"/>
      <c r="D30" s="11"/>
      <c r="E30" s="11"/>
      <c r="F30" s="11"/>
      <c r="G30" s="11"/>
      <c r="H30" s="11"/>
      <c r="I30" s="11"/>
      <c r="J30" s="11"/>
      <c r="K30" s="11"/>
      <c r="L30" s="11"/>
      <c r="M30" s="11"/>
      <c r="N30" s="11"/>
      <c r="O30" s="11"/>
      <c r="P30" s="11"/>
      <c r="Q30" s="70"/>
    </row>
    <row r="31" spans="1:17">
      <c r="A31" s="70"/>
      <c r="B31" s="11"/>
      <c r="C31" s="11"/>
      <c r="D31" s="11"/>
      <c r="E31" s="11"/>
      <c r="F31" s="11"/>
      <c r="G31" s="11"/>
      <c r="H31" s="11"/>
      <c r="I31" s="11"/>
      <c r="J31" s="11"/>
      <c r="K31" s="11"/>
      <c r="L31" s="11"/>
      <c r="M31" s="11"/>
      <c r="N31" s="11"/>
      <c r="O31" s="11"/>
      <c r="P31" s="11"/>
      <c r="Q31" s="70"/>
    </row>
    <row r="32" spans="1:17">
      <c r="A32" s="70"/>
      <c r="B32" s="11"/>
      <c r="C32" s="11"/>
      <c r="D32" s="11"/>
      <c r="E32" s="11"/>
      <c r="F32" s="11"/>
      <c r="G32" s="11"/>
      <c r="H32" s="11"/>
      <c r="I32" s="11"/>
      <c r="J32" s="11"/>
      <c r="K32" s="11"/>
      <c r="L32" s="11"/>
      <c r="M32" s="11"/>
      <c r="N32" s="11"/>
      <c r="O32" s="11"/>
      <c r="P32" s="11"/>
      <c r="Q32" s="70"/>
    </row>
    <row r="33" spans="1:17">
      <c r="A33" s="70"/>
      <c r="B33" s="11"/>
      <c r="C33" s="11"/>
      <c r="D33" s="11"/>
      <c r="E33" s="11"/>
      <c r="F33" s="11"/>
      <c r="G33" s="11"/>
      <c r="H33" s="11"/>
      <c r="I33" s="11"/>
      <c r="J33" s="11"/>
      <c r="K33" s="11"/>
      <c r="L33" s="11"/>
      <c r="M33" s="11"/>
      <c r="N33" s="11"/>
      <c r="O33" s="11"/>
      <c r="P33" s="11"/>
      <c r="Q33" s="70"/>
    </row>
    <row r="34" spans="1:17">
      <c r="A34" s="70"/>
      <c r="B34" s="11"/>
      <c r="C34" s="11"/>
      <c r="D34" s="11"/>
      <c r="E34" s="11"/>
      <c r="F34" s="11"/>
      <c r="G34" s="11"/>
      <c r="H34" s="11"/>
      <c r="I34" s="11"/>
      <c r="J34" s="11"/>
      <c r="K34" s="11"/>
      <c r="L34" s="11"/>
      <c r="M34" s="11"/>
      <c r="N34" s="11"/>
      <c r="O34" s="11"/>
      <c r="P34" s="11"/>
      <c r="Q34" s="70"/>
    </row>
    <row r="35" spans="1:17">
      <c r="A35" s="70"/>
      <c r="B35" s="11"/>
      <c r="C35" s="11"/>
      <c r="D35" s="11"/>
      <c r="E35" s="11"/>
      <c r="F35" s="11"/>
      <c r="G35" s="11"/>
      <c r="H35" s="11"/>
      <c r="I35" s="11"/>
      <c r="J35" s="11"/>
      <c r="K35" s="11"/>
      <c r="L35" s="11"/>
      <c r="M35" s="11"/>
      <c r="N35" s="11"/>
      <c r="O35" s="11"/>
      <c r="P35" s="11"/>
      <c r="Q35" s="70"/>
    </row>
    <row r="36" spans="1:17">
      <c r="A36" s="70"/>
      <c r="B36" s="11"/>
      <c r="C36" s="11"/>
      <c r="D36" s="11"/>
      <c r="E36" s="11"/>
      <c r="F36" s="11"/>
      <c r="G36" s="11"/>
      <c r="H36" s="11"/>
      <c r="I36" s="11"/>
      <c r="J36" s="11"/>
      <c r="K36" s="11"/>
      <c r="L36" s="11"/>
      <c r="M36" s="11"/>
      <c r="N36" s="11"/>
      <c r="O36" s="11"/>
      <c r="P36" s="11"/>
      <c r="Q36" s="70"/>
    </row>
    <row r="37" spans="1:17">
      <c r="A37" s="70"/>
      <c r="B37" s="11"/>
      <c r="C37" s="11"/>
      <c r="D37" s="11"/>
      <c r="E37" s="11"/>
      <c r="F37" s="11"/>
      <c r="G37" s="11"/>
      <c r="H37" s="11"/>
      <c r="I37" s="11"/>
      <c r="J37" s="11"/>
      <c r="K37" s="11"/>
      <c r="L37" s="11"/>
      <c r="M37" s="11"/>
      <c r="N37" s="11"/>
      <c r="O37" s="11"/>
      <c r="P37" s="11"/>
      <c r="Q37" s="70"/>
    </row>
    <row r="38" spans="1:17">
      <c r="A38" s="70"/>
      <c r="B38" s="11"/>
      <c r="C38" s="11"/>
      <c r="D38" s="11"/>
      <c r="E38" s="11"/>
      <c r="F38" s="11"/>
      <c r="G38" s="11"/>
      <c r="H38" s="11"/>
      <c r="I38" s="11"/>
      <c r="J38" s="11"/>
      <c r="K38" s="11"/>
      <c r="L38" s="11"/>
      <c r="M38" s="11"/>
      <c r="N38" s="11"/>
      <c r="O38" s="11"/>
      <c r="P38" s="11"/>
      <c r="Q38" s="70"/>
    </row>
    <row r="39" spans="1:17">
      <c r="A39" s="70"/>
      <c r="B39" s="11"/>
      <c r="C39" s="11"/>
      <c r="D39" s="11"/>
      <c r="E39" s="11"/>
      <c r="F39" s="11"/>
      <c r="G39" s="11"/>
      <c r="H39" s="11"/>
      <c r="I39" s="11"/>
      <c r="J39" s="11"/>
      <c r="K39" s="11"/>
      <c r="L39" s="11"/>
      <c r="M39" s="11"/>
      <c r="N39" s="11"/>
      <c r="O39" s="11"/>
      <c r="P39" s="11"/>
      <c r="Q39" s="70"/>
    </row>
    <row r="40" spans="1:17">
      <c r="A40" s="70"/>
      <c r="B40" s="11"/>
      <c r="C40" s="11"/>
      <c r="D40" s="11"/>
      <c r="E40" s="11"/>
      <c r="F40" s="11"/>
      <c r="G40" s="11"/>
      <c r="H40" s="11"/>
      <c r="I40" s="11"/>
      <c r="J40" s="11"/>
      <c r="K40" s="11"/>
      <c r="L40" s="11"/>
      <c r="M40" s="11"/>
      <c r="N40" s="11"/>
      <c r="O40" s="11"/>
      <c r="P40" s="11"/>
      <c r="Q40" s="70"/>
    </row>
    <row r="41" spans="1:17">
      <c r="A41" s="70"/>
      <c r="Q41" s="70"/>
    </row>
    <row r="42" spans="1:17">
      <c r="A42" s="70"/>
      <c r="Q42" s="70"/>
    </row>
    <row r="43" spans="1:17">
      <c r="A43" s="70"/>
      <c r="Q43" s="70"/>
    </row>
    <row r="44" spans="1:17">
      <c r="A44" s="70"/>
      <c r="Q44" s="70"/>
    </row>
    <row r="45" spans="1:17">
      <c r="A45" s="70"/>
      <c r="B45" s="70"/>
      <c r="C45" s="70"/>
      <c r="D45" s="70"/>
      <c r="E45" s="70"/>
      <c r="F45" s="70"/>
      <c r="G45" s="70"/>
      <c r="H45" s="70"/>
      <c r="I45" s="70"/>
      <c r="J45" s="70"/>
      <c r="K45" s="70"/>
      <c r="L45" s="70"/>
      <c r="M45" s="70"/>
      <c r="N45" s="70"/>
      <c r="O45" s="70"/>
      <c r="P45" s="70"/>
      <c r="Q45" s="70"/>
    </row>
  </sheetData>
  <mergeCells count="11">
    <mergeCell ref="N5:P5"/>
    <mergeCell ref="B5:B6"/>
    <mergeCell ref="C5:C6"/>
    <mergeCell ref="E5:G5"/>
    <mergeCell ref="H5:J5"/>
    <mergeCell ref="K5:M5"/>
    <mergeCell ref="C2:O2"/>
    <mergeCell ref="F3:G3"/>
    <mergeCell ref="I3:M3"/>
    <mergeCell ref="N3:P3"/>
    <mergeCell ref="U3:AA3"/>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AA770"/>
  <sheetViews>
    <sheetView workbookViewId="0">
      <selection activeCell="C2" sqref="C2:N2"/>
    </sheetView>
  </sheetViews>
  <sheetFormatPr defaultColWidth="14.42578125" defaultRowHeight="15.75" customHeight="1"/>
  <cols>
    <col min="1" max="1" width="2.42578125" style="221" customWidth="1"/>
    <col min="2" max="2" width="9.42578125" style="221" customWidth="1"/>
    <col min="3" max="3" width="5.85546875" style="221" customWidth="1"/>
    <col min="4" max="4" width="8.85546875" style="221" customWidth="1"/>
    <col min="5" max="5" width="9" style="221" customWidth="1"/>
    <col min="6" max="13" width="10.140625" style="221" customWidth="1"/>
    <col min="14" max="14" width="8.28515625" style="221" customWidth="1"/>
    <col min="15" max="15" width="3.140625" style="221" customWidth="1"/>
    <col min="16" max="16384" width="14.42578125" style="221"/>
  </cols>
  <sheetData>
    <row r="1" spans="1:27" ht="15.75" customHeight="1" thickBot="1">
      <c r="A1" s="242"/>
      <c r="B1" s="242"/>
      <c r="C1" s="242"/>
      <c r="D1" s="242"/>
      <c r="E1" s="242"/>
      <c r="F1" s="242"/>
      <c r="G1" s="242"/>
      <c r="H1" s="242"/>
      <c r="I1" s="242"/>
      <c r="J1" s="242"/>
      <c r="K1" s="242"/>
      <c r="L1" s="242"/>
      <c r="M1" s="242"/>
      <c r="N1" s="242"/>
      <c r="O1" s="242"/>
    </row>
    <row r="2" spans="1:27" ht="27.75" customHeight="1">
      <c r="A2" s="242"/>
      <c r="B2" s="245" t="s">
        <v>4040</v>
      </c>
      <c r="C2" s="498" t="str">
        <f>master!D5</f>
        <v>jktdh; mPp ek/;fed fo|ky; vkyfu;kokl</v>
      </c>
      <c r="D2" s="498"/>
      <c r="E2" s="498"/>
      <c r="F2" s="498"/>
      <c r="G2" s="498"/>
      <c r="H2" s="498"/>
      <c r="I2" s="498"/>
      <c r="J2" s="498"/>
      <c r="K2" s="498"/>
      <c r="L2" s="498"/>
      <c r="M2" s="498"/>
      <c r="N2" s="499"/>
      <c r="O2" s="242"/>
    </row>
    <row r="3" spans="1:27" ht="42.75" customHeight="1">
      <c r="A3" s="242"/>
      <c r="B3" s="506" t="s">
        <v>4042</v>
      </c>
      <c r="C3" s="507"/>
      <c r="D3" s="507"/>
      <c r="E3" s="507"/>
      <c r="F3" s="507"/>
      <c r="G3" s="507"/>
      <c r="H3" s="507"/>
      <c r="I3" s="232"/>
      <c r="J3" s="232" t="s">
        <v>4044</v>
      </c>
      <c r="K3" s="234" t="s">
        <v>4045</v>
      </c>
      <c r="L3" s="225"/>
      <c r="M3" s="234" t="s">
        <v>4046</v>
      </c>
      <c r="N3" s="246"/>
      <c r="O3" s="242"/>
    </row>
    <row r="4" spans="1:27" ht="15">
      <c r="A4" s="242"/>
      <c r="B4" s="508" t="s">
        <v>4026</v>
      </c>
      <c r="C4" s="510" t="s">
        <v>1083</v>
      </c>
      <c r="D4" s="512" t="s">
        <v>4041</v>
      </c>
      <c r="E4" s="510" t="s">
        <v>4027</v>
      </c>
      <c r="F4" s="513" t="s">
        <v>4028</v>
      </c>
      <c r="G4" s="514"/>
      <c r="H4" s="514"/>
      <c r="I4" s="515"/>
      <c r="J4" s="516" t="s">
        <v>4029</v>
      </c>
      <c r="K4" s="514"/>
      <c r="L4" s="514"/>
      <c r="M4" s="514"/>
      <c r="N4" s="517"/>
      <c r="O4" s="244"/>
      <c r="P4" s="222"/>
      <c r="Q4" s="222"/>
      <c r="R4" s="222"/>
      <c r="S4" s="222"/>
      <c r="T4" s="222"/>
      <c r="U4" s="222"/>
      <c r="V4" s="222"/>
      <c r="W4" s="222"/>
      <c r="X4" s="222"/>
      <c r="Y4" s="222"/>
      <c r="Z4" s="222"/>
      <c r="AA4" s="222"/>
    </row>
    <row r="5" spans="1:27" ht="128.25">
      <c r="A5" s="242"/>
      <c r="B5" s="509"/>
      <c r="C5" s="511"/>
      <c r="D5" s="511"/>
      <c r="E5" s="511"/>
      <c r="F5" s="229" t="s">
        <v>4030</v>
      </c>
      <c r="G5" s="230" t="s">
        <v>4031</v>
      </c>
      <c r="H5" s="229" t="s">
        <v>4032</v>
      </c>
      <c r="I5" s="229" t="s">
        <v>4033</v>
      </c>
      <c r="J5" s="229" t="s">
        <v>4034</v>
      </c>
      <c r="K5" s="229" t="s">
        <v>4035</v>
      </c>
      <c r="L5" s="229" t="s">
        <v>4036</v>
      </c>
      <c r="M5" s="230" t="s">
        <v>4037</v>
      </c>
      <c r="N5" s="247" t="s">
        <v>4038</v>
      </c>
      <c r="O5" s="244"/>
      <c r="P5" s="222"/>
      <c r="Q5" s="222"/>
      <c r="R5" s="222"/>
      <c r="S5" s="222"/>
      <c r="T5" s="222"/>
      <c r="U5" s="222"/>
      <c r="V5" s="222"/>
      <c r="W5" s="222"/>
      <c r="X5" s="222"/>
      <c r="Y5" s="222"/>
      <c r="Z5" s="222"/>
      <c r="AA5" s="222"/>
    </row>
    <row r="6" spans="1:27" ht="18">
      <c r="A6" s="242"/>
      <c r="B6" s="248">
        <v>1</v>
      </c>
      <c r="C6" s="223">
        <v>2</v>
      </c>
      <c r="D6" s="223">
        <v>3</v>
      </c>
      <c r="E6" s="223">
        <v>4</v>
      </c>
      <c r="F6" s="223">
        <v>5</v>
      </c>
      <c r="G6" s="223">
        <v>6</v>
      </c>
      <c r="H6" s="223">
        <v>7</v>
      </c>
      <c r="I6" s="223">
        <v>8</v>
      </c>
      <c r="J6" s="223">
        <v>9</v>
      </c>
      <c r="K6" s="223">
        <v>10</v>
      </c>
      <c r="L6" s="223">
        <v>11</v>
      </c>
      <c r="M6" s="223">
        <v>12</v>
      </c>
      <c r="N6" s="249">
        <v>13</v>
      </c>
      <c r="O6" s="242"/>
      <c r="T6" s="200"/>
    </row>
    <row r="7" spans="1:27" s="228" customFormat="1" ht="18">
      <c r="A7" s="242"/>
      <c r="B7" s="495" t="str">
        <f>master!D4</f>
        <v>jktdh; mPp ek/;fed fo|ky; vkyfu;kokl</v>
      </c>
      <c r="C7" s="226">
        <v>1</v>
      </c>
      <c r="D7" s="235">
        <v>40</v>
      </c>
      <c r="E7" s="236" t="s">
        <v>4039</v>
      </c>
      <c r="F7" s="235">
        <v>11</v>
      </c>
      <c r="G7" s="235">
        <v>25</v>
      </c>
      <c r="H7" s="235">
        <f>F7+G7</f>
        <v>36</v>
      </c>
      <c r="I7" s="231">
        <f>D7-H7</f>
        <v>4</v>
      </c>
      <c r="J7" s="235">
        <v>0</v>
      </c>
      <c r="K7" s="231">
        <f t="shared" ref="K7:K14" si="0">H7-J7</f>
        <v>36</v>
      </c>
      <c r="L7" s="235">
        <v>11</v>
      </c>
      <c r="M7" s="231">
        <f>K7-L7</f>
        <v>25</v>
      </c>
      <c r="N7" s="250">
        <v>11</v>
      </c>
      <c r="O7" s="243"/>
      <c r="P7" s="227"/>
      <c r="Q7" s="227"/>
      <c r="R7" s="227"/>
      <c r="S7" s="227"/>
      <c r="T7" s="233"/>
      <c r="U7" s="227"/>
      <c r="V7" s="227"/>
      <c r="W7" s="227"/>
      <c r="X7" s="227"/>
      <c r="Y7" s="227"/>
      <c r="Z7" s="227"/>
      <c r="AA7" s="227"/>
    </row>
    <row r="8" spans="1:27" s="228" customFormat="1" ht="18">
      <c r="A8" s="242"/>
      <c r="B8" s="496"/>
      <c r="C8" s="226">
        <v>2</v>
      </c>
      <c r="D8" s="235">
        <v>97</v>
      </c>
      <c r="E8" s="236" t="s">
        <v>4039</v>
      </c>
      <c r="F8" s="235">
        <v>28</v>
      </c>
      <c r="G8" s="235">
        <v>49</v>
      </c>
      <c r="H8" s="235">
        <f t="shared" ref="H8:H14" si="1">F8+G8</f>
        <v>77</v>
      </c>
      <c r="I8" s="231">
        <f t="shared" ref="I8:I14" si="2">D8-H8</f>
        <v>20</v>
      </c>
      <c r="J8" s="235">
        <v>0</v>
      </c>
      <c r="K8" s="231">
        <f t="shared" si="0"/>
        <v>77</v>
      </c>
      <c r="L8" s="235">
        <v>22</v>
      </c>
      <c r="M8" s="231">
        <f t="shared" ref="M8:M14" si="3">K8-L8</f>
        <v>55</v>
      </c>
      <c r="N8" s="250">
        <v>22</v>
      </c>
      <c r="O8" s="243"/>
      <c r="P8" s="227"/>
      <c r="Q8" s="227"/>
      <c r="R8" s="227"/>
      <c r="S8" s="227"/>
      <c r="T8" s="233"/>
      <c r="U8" s="227"/>
      <c r="V8" s="227"/>
      <c r="W8" s="227"/>
      <c r="X8" s="227"/>
      <c r="Y8" s="227"/>
      <c r="Z8" s="227"/>
      <c r="AA8" s="227"/>
    </row>
    <row r="9" spans="1:27" s="228" customFormat="1" ht="18">
      <c r="A9" s="242"/>
      <c r="B9" s="496"/>
      <c r="C9" s="226">
        <v>3</v>
      </c>
      <c r="D9" s="235">
        <v>97</v>
      </c>
      <c r="E9" s="236" t="s">
        <v>4039</v>
      </c>
      <c r="F9" s="235">
        <v>37</v>
      </c>
      <c r="G9" s="235">
        <v>47</v>
      </c>
      <c r="H9" s="235">
        <f t="shared" si="1"/>
        <v>84</v>
      </c>
      <c r="I9" s="231">
        <f t="shared" si="2"/>
        <v>13</v>
      </c>
      <c r="J9" s="235">
        <v>0</v>
      </c>
      <c r="K9" s="231">
        <f t="shared" si="0"/>
        <v>84</v>
      </c>
      <c r="L9" s="235">
        <v>29</v>
      </c>
      <c r="M9" s="231">
        <f t="shared" si="3"/>
        <v>55</v>
      </c>
      <c r="N9" s="250">
        <v>29</v>
      </c>
      <c r="O9" s="243"/>
      <c r="P9" s="227"/>
      <c r="Q9" s="227"/>
      <c r="R9" s="227"/>
      <c r="S9" s="227"/>
      <c r="T9" s="227"/>
      <c r="U9" s="227"/>
      <c r="V9" s="227"/>
      <c r="W9" s="227"/>
      <c r="X9" s="227"/>
      <c r="Y9" s="227"/>
      <c r="Z9" s="227"/>
      <c r="AA9" s="227"/>
    </row>
    <row r="10" spans="1:27" s="228" customFormat="1" ht="18">
      <c r="A10" s="242"/>
      <c r="B10" s="496"/>
      <c r="C10" s="226">
        <v>4</v>
      </c>
      <c r="D10" s="235">
        <v>112</v>
      </c>
      <c r="E10" s="236" t="s">
        <v>4039</v>
      </c>
      <c r="F10" s="235">
        <v>42</v>
      </c>
      <c r="G10" s="235">
        <v>42</v>
      </c>
      <c r="H10" s="235">
        <f t="shared" si="1"/>
        <v>84</v>
      </c>
      <c r="I10" s="231">
        <f t="shared" si="2"/>
        <v>28</v>
      </c>
      <c r="J10" s="235">
        <v>0</v>
      </c>
      <c r="K10" s="231">
        <f t="shared" si="0"/>
        <v>84</v>
      </c>
      <c r="L10" s="235">
        <v>31</v>
      </c>
      <c r="M10" s="231">
        <f t="shared" si="3"/>
        <v>53</v>
      </c>
      <c r="N10" s="250">
        <v>31</v>
      </c>
      <c r="O10" s="243"/>
      <c r="P10" s="227"/>
      <c r="Q10" s="227"/>
      <c r="R10" s="227"/>
      <c r="S10" s="227"/>
      <c r="T10" s="227"/>
      <c r="U10" s="227"/>
      <c r="V10" s="227"/>
      <c r="W10" s="227"/>
      <c r="X10" s="227"/>
      <c r="Y10" s="227"/>
      <c r="Z10" s="227"/>
      <c r="AA10" s="227"/>
    </row>
    <row r="11" spans="1:27" s="228" customFormat="1" ht="18">
      <c r="A11" s="242"/>
      <c r="B11" s="496"/>
      <c r="C11" s="226">
        <v>5</v>
      </c>
      <c r="D11" s="235">
        <v>132</v>
      </c>
      <c r="E11" s="236" t="s">
        <v>4039</v>
      </c>
      <c r="F11" s="235">
        <v>55</v>
      </c>
      <c r="G11" s="235">
        <v>45</v>
      </c>
      <c r="H11" s="235">
        <f t="shared" si="1"/>
        <v>100</v>
      </c>
      <c r="I11" s="231">
        <f t="shared" si="2"/>
        <v>32</v>
      </c>
      <c r="J11" s="235">
        <v>13</v>
      </c>
      <c r="K11" s="231">
        <f t="shared" si="0"/>
        <v>87</v>
      </c>
      <c r="L11" s="235">
        <v>35</v>
      </c>
      <c r="M11" s="231">
        <f t="shared" si="3"/>
        <v>52</v>
      </c>
      <c r="N11" s="250">
        <v>35</v>
      </c>
      <c r="O11" s="243"/>
      <c r="P11" s="227"/>
      <c r="Q11" s="227"/>
      <c r="R11" s="227"/>
      <c r="S11" s="227"/>
      <c r="T11" s="227"/>
      <c r="U11" s="227"/>
      <c r="V11" s="227"/>
      <c r="W11" s="227"/>
      <c r="X11" s="227"/>
      <c r="Y11" s="227"/>
      <c r="Z11" s="227"/>
      <c r="AA11" s="227"/>
    </row>
    <row r="12" spans="1:27" s="228" customFormat="1" ht="18">
      <c r="A12" s="242"/>
      <c r="B12" s="496"/>
      <c r="C12" s="226">
        <v>6</v>
      </c>
      <c r="D12" s="235">
        <v>98</v>
      </c>
      <c r="E12" s="236" t="s">
        <v>4039</v>
      </c>
      <c r="F12" s="235">
        <v>34</v>
      </c>
      <c r="G12" s="235">
        <v>31</v>
      </c>
      <c r="H12" s="235">
        <f t="shared" si="1"/>
        <v>65</v>
      </c>
      <c r="I12" s="231">
        <f t="shared" si="2"/>
        <v>33</v>
      </c>
      <c r="J12" s="235">
        <v>15</v>
      </c>
      <c r="K12" s="231">
        <f t="shared" si="0"/>
        <v>50</v>
      </c>
      <c r="L12" s="235">
        <v>25</v>
      </c>
      <c r="M12" s="231">
        <f t="shared" si="3"/>
        <v>25</v>
      </c>
      <c r="N12" s="250">
        <v>25</v>
      </c>
      <c r="O12" s="243"/>
      <c r="P12" s="227"/>
      <c r="Q12" s="227"/>
      <c r="R12" s="227"/>
      <c r="S12" s="227"/>
      <c r="T12" s="227"/>
      <c r="U12" s="227"/>
      <c r="V12" s="227"/>
      <c r="W12" s="227"/>
      <c r="X12" s="227"/>
      <c r="Y12" s="227"/>
      <c r="Z12" s="227"/>
      <c r="AA12" s="227"/>
    </row>
    <row r="13" spans="1:27" s="228" customFormat="1" ht="18">
      <c r="A13" s="242"/>
      <c r="B13" s="496"/>
      <c r="C13" s="226">
        <v>7</v>
      </c>
      <c r="D13" s="235">
        <v>94</v>
      </c>
      <c r="E13" s="236" t="s">
        <v>4039</v>
      </c>
      <c r="F13" s="235">
        <v>26</v>
      </c>
      <c r="G13" s="235">
        <v>36</v>
      </c>
      <c r="H13" s="235">
        <f t="shared" si="1"/>
        <v>62</v>
      </c>
      <c r="I13" s="231">
        <f t="shared" si="2"/>
        <v>32</v>
      </c>
      <c r="J13" s="235">
        <v>26</v>
      </c>
      <c r="K13" s="231">
        <f t="shared" si="0"/>
        <v>36</v>
      </c>
      <c r="L13" s="235">
        <v>21</v>
      </c>
      <c r="M13" s="231">
        <f t="shared" si="3"/>
        <v>15</v>
      </c>
      <c r="N13" s="250">
        <v>21</v>
      </c>
      <c r="O13" s="243"/>
      <c r="P13" s="227"/>
      <c r="Q13" s="227"/>
      <c r="R13" s="227"/>
      <c r="S13" s="227"/>
      <c r="T13" s="227"/>
      <c r="U13" s="227"/>
      <c r="V13" s="227"/>
      <c r="W13" s="227"/>
      <c r="X13" s="227"/>
      <c r="Y13" s="227"/>
      <c r="Z13" s="227"/>
      <c r="AA13" s="227"/>
    </row>
    <row r="14" spans="1:27" s="228" customFormat="1" ht="18">
      <c r="A14" s="242"/>
      <c r="B14" s="497"/>
      <c r="C14" s="226">
        <v>8</v>
      </c>
      <c r="D14" s="235">
        <v>119</v>
      </c>
      <c r="E14" s="236" t="s">
        <v>4039</v>
      </c>
      <c r="F14" s="235">
        <v>39</v>
      </c>
      <c r="G14" s="235">
        <v>34</v>
      </c>
      <c r="H14" s="235">
        <f t="shared" si="1"/>
        <v>73</v>
      </c>
      <c r="I14" s="231">
        <f t="shared" si="2"/>
        <v>46</v>
      </c>
      <c r="J14" s="235">
        <v>33</v>
      </c>
      <c r="K14" s="231">
        <f t="shared" si="0"/>
        <v>40</v>
      </c>
      <c r="L14" s="235">
        <v>30</v>
      </c>
      <c r="M14" s="231">
        <f t="shared" si="3"/>
        <v>10</v>
      </c>
      <c r="N14" s="250">
        <v>30</v>
      </c>
      <c r="O14" s="243"/>
      <c r="P14" s="227"/>
      <c r="Q14" s="227"/>
      <c r="R14" s="227"/>
      <c r="S14" s="227"/>
      <c r="T14" s="227"/>
      <c r="U14" s="227"/>
      <c r="V14" s="227"/>
      <c r="W14" s="227"/>
      <c r="X14" s="227"/>
      <c r="Y14" s="227"/>
      <c r="Z14" s="227"/>
      <c r="AA14" s="227"/>
    </row>
    <row r="15" spans="1:27" ht="18" customHeight="1">
      <c r="A15" s="242"/>
      <c r="B15" s="251"/>
      <c r="C15" s="237"/>
      <c r="D15" s="237"/>
      <c r="E15" s="237"/>
      <c r="F15" s="237"/>
      <c r="G15" s="237"/>
      <c r="H15" s="237"/>
      <c r="I15" s="237"/>
      <c r="J15" s="237"/>
      <c r="K15" s="237"/>
      <c r="L15" s="237"/>
      <c r="M15" s="237"/>
      <c r="N15" s="252"/>
      <c r="O15" s="242"/>
    </row>
    <row r="16" spans="1:27" ht="15">
      <c r="A16" s="242"/>
      <c r="B16" s="251"/>
      <c r="C16" s="237"/>
      <c r="D16" s="237"/>
      <c r="E16" s="237"/>
      <c r="F16" s="237"/>
      <c r="G16" s="237"/>
      <c r="H16" s="237"/>
      <c r="I16" s="237"/>
      <c r="J16" s="237"/>
      <c r="K16" s="237"/>
      <c r="L16" s="237"/>
      <c r="M16" s="237"/>
      <c r="N16" s="252"/>
      <c r="O16" s="242"/>
    </row>
    <row r="17" spans="1:15" ht="15">
      <c r="A17" s="242"/>
      <c r="B17" s="251"/>
      <c r="C17" s="237"/>
      <c r="D17" s="237"/>
      <c r="E17" s="237"/>
      <c r="F17" s="237"/>
      <c r="G17" s="237"/>
      <c r="H17" s="237"/>
      <c r="I17" s="237"/>
      <c r="J17" s="237"/>
      <c r="K17" s="237"/>
      <c r="L17" s="237"/>
      <c r="M17" s="237"/>
      <c r="N17" s="252"/>
      <c r="O17" s="242"/>
    </row>
    <row r="18" spans="1:15" ht="15">
      <c r="A18" s="242"/>
      <c r="B18" s="251"/>
      <c r="C18" s="237"/>
      <c r="D18" s="237"/>
      <c r="E18" s="237"/>
      <c r="F18" s="237"/>
      <c r="G18" s="237"/>
      <c r="H18" s="237"/>
      <c r="I18" s="237"/>
      <c r="J18" s="237"/>
      <c r="K18" s="237"/>
      <c r="L18" s="237"/>
      <c r="M18" s="237"/>
      <c r="N18" s="252"/>
      <c r="O18" s="242"/>
    </row>
    <row r="19" spans="1:15" ht="15">
      <c r="A19" s="242"/>
      <c r="B19" s="251"/>
      <c r="C19" s="237"/>
      <c r="D19" s="237"/>
      <c r="E19" s="237"/>
      <c r="F19" s="237"/>
      <c r="G19" s="237"/>
      <c r="H19" s="237"/>
      <c r="I19" s="237"/>
      <c r="J19" s="237"/>
      <c r="K19" s="237"/>
      <c r="L19" s="504" t="s">
        <v>4043</v>
      </c>
      <c r="M19" s="504"/>
      <c r="N19" s="505"/>
      <c r="O19" s="242"/>
    </row>
    <row r="20" spans="1:15" ht="15">
      <c r="A20" s="242"/>
      <c r="B20" s="251"/>
      <c r="C20" s="237"/>
      <c r="D20" s="237"/>
      <c r="E20" s="237"/>
      <c r="F20" s="237"/>
      <c r="G20" s="237"/>
      <c r="H20" s="237"/>
      <c r="I20" s="237"/>
      <c r="J20" s="237"/>
      <c r="K20" s="237"/>
      <c r="L20" s="500" t="str">
        <f>C2</f>
        <v>jktdh; mPp ek/;fed fo|ky; vkyfu;kokl</v>
      </c>
      <c r="M20" s="500"/>
      <c r="N20" s="501"/>
      <c r="O20" s="242"/>
    </row>
    <row r="21" spans="1:15" s="228" customFormat="1" ht="18" customHeight="1" thickBot="1">
      <c r="A21" s="242"/>
      <c r="B21" s="253"/>
      <c r="C21" s="254"/>
      <c r="D21" s="254"/>
      <c r="E21" s="254"/>
      <c r="F21" s="254"/>
      <c r="G21" s="254"/>
      <c r="H21" s="254"/>
      <c r="I21" s="254"/>
      <c r="J21" s="254"/>
      <c r="K21" s="254"/>
      <c r="L21" s="502"/>
      <c r="M21" s="502"/>
      <c r="N21" s="503"/>
      <c r="O21" s="242"/>
    </row>
    <row r="22" spans="1:15" s="228" customFormat="1" ht="15">
      <c r="A22" s="242"/>
      <c r="B22" s="243"/>
      <c r="C22" s="243"/>
      <c r="D22" s="243"/>
      <c r="E22" s="243"/>
      <c r="F22" s="243"/>
      <c r="G22" s="243"/>
      <c r="H22" s="243"/>
      <c r="I22" s="243"/>
      <c r="J22" s="243"/>
      <c r="K22" s="243"/>
      <c r="L22" s="243"/>
      <c r="M22" s="243"/>
      <c r="N22" s="243"/>
      <c r="O22" s="242"/>
    </row>
    <row r="23" spans="1:15" s="228" customFormat="1" ht="15">
      <c r="B23" s="227"/>
      <c r="C23" s="227"/>
      <c r="D23" s="227"/>
      <c r="E23" s="227"/>
      <c r="F23" s="227"/>
      <c r="G23" s="227"/>
      <c r="H23" s="227"/>
      <c r="I23" s="227"/>
      <c r="J23" s="227"/>
      <c r="K23" s="227"/>
      <c r="L23" s="227"/>
      <c r="M23" s="227"/>
      <c r="N23" s="227"/>
    </row>
    <row r="24" spans="1:15" s="228" customFormat="1" ht="15">
      <c r="B24" s="227"/>
      <c r="C24" s="227"/>
      <c r="D24" s="227"/>
      <c r="E24" s="227"/>
      <c r="F24" s="227"/>
      <c r="G24" s="227"/>
      <c r="H24" s="227"/>
      <c r="I24" s="227"/>
      <c r="J24" s="227"/>
      <c r="K24" s="227"/>
      <c r="L24" s="227"/>
      <c r="M24" s="227"/>
      <c r="N24" s="227"/>
    </row>
    <row r="25" spans="1:15" s="228" customFormat="1" ht="15">
      <c r="B25" s="227"/>
      <c r="C25" s="227"/>
      <c r="D25" s="227"/>
      <c r="E25" s="227"/>
      <c r="F25" s="227"/>
      <c r="G25" s="227"/>
      <c r="H25" s="227"/>
      <c r="I25" s="227"/>
      <c r="J25" s="227"/>
      <c r="K25" s="227"/>
      <c r="L25" s="227"/>
      <c r="M25" s="227"/>
      <c r="N25" s="227"/>
    </row>
    <row r="26" spans="1:15" s="228" customFormat="1" ht="15">
      <c r="B26" s="227"/>
      <c r="C26" s="227"/>
      <c r="D26" s="227"/>
      <c r="E26" s="227"/>
      <c r="F26" s="227"/>
      <c r="G26" s="227"/>
      <c r="H26" s="227"/>
      <c r="I26" s="227"/>
      <c r="J26" s="227"/>
      <c r="K26" s="227"/>
      <c r="L26" s="227"/>
      <c r="M26" s="227"/>
      <c r="N26" s="227"/>
    </row>
    <row r="27" spans="1:15" s="228" customFormat="1" ht="15">
      <c r="B27" s="227"/>
      <c r="C27" s="227"/>
      <c r="D27" s="227"/>
      <c r="E27" s="227"/>
      <c r="F27" s="227"/>
      <c r="G27" s="227"/>
      <c r="H27" s="227"/>
      <c r="I27" s="227"/>
      <c r="J27" s="227"/>
      <c r="K27" s="227"/>
      <c r="L27" s="227"/>
      <c r="M27" s="227"/>
      <c r="N27" s="227"/>
    </row>
    <row r="28" spans="1:15" s="228" customFormat="1" ht="15">
      <c r="B28" s="227"/>
      <c r="C28" s="227"/>
      <c r="D28" s="227"/>
      <c r="E28" s="227"/>
      <c r="F28" s="227"/>
      <c r="G28" s="227"/>
      <c r="H28" s="227"/>
      <c r="I28" s="227"/>
      <c r="J28" s="227"/>
      <c r="K28" s="227"/>
      <c r="L28" s="227"/>
      <c r="M28" s="227"/>
      <c r="N28" s="227"/>
    </row>
    <row r="29" spans="1:15" ht="18" customHeight="1"/>
    <row r="30" spans="1:15" ht="15"/>
    <row r="31" spans="1:15" ht="15"/>
    <row r="32" spans="1:15" ht="15"/>
    <row r="33" spans="2:14" ht="15"/>
    <row r="34" spans="2:14" ht="15"/>
    <row r="35" spans="2:14" ht="15"/>
    <row r="36" spans="2:14" ht="15"/>
    <row r="37" spans="2:14" s="228" customFormat="1" ht="18" customHeight="1">
      <c r="B37" s="227"/>
      <c r="C37" s="227"/>
      <c r="D37" s="227"/>
      <c r="E37" s="227"/>
      <c r="F37" s="227"/>
      <c r="G37" s="227"/>
      <c r="H37" s="227"/>
      <c r="I37" s="227"/>
      <c r="J37" s="227"/>
      <c r="K37" s="227"/>
      <c r="L37" s="227"/>
      <c r="M37" s="227"/>
      <c r="N37" s="227"/>
    </row>
    <row r="38" spans="2:14" s="228" customFormat="1" ht="15">
      <c r="B38" s="227"/>
      <c r="C38" s="227"/>
      <c r="D38" s="227"/>
      <c r="E38" s="227"/>
      <c r="F38" s="227"/>
      <c r="G38" s="227"/>
      <c r="H38" s="227"/>
      <c r="I38" s="227"/>
      <c r="J38" s="227"/>
      <c r="K38" s="227"/>
      <c r="L38" s="227"/>
      <c r="M38" s="227"/>
      <c r="N38" s="227"/>
    </row>
    <row r="39" spans="2:14" s="228" customFormat="1" ht="15">
      <c r="B39" s="227"/>
      <c r="C39" s="227"/>
      <c r="D39" s="227"/>
      <c r="E39" s="227"/>
      <c r="F39" s="227"/>
      <c r="G39" s="227"/>
      <c r="H39" s="227"/>
      <c r="I39" s="227"/>
      <c r="J39" s="227"/>
      <c r="K39" s="227"/>
      <c r="L39" s="227"/>
      <c r="M39" s="227"/>
      <c r="N39" s="227"/>
    </row>
    <row r="40" spans="2:14" s="228" customFormat="1" ht="15">
      <c r="B40" s="227"/>
      <c r="C40" s="227"/>
      <c r="D40" s="227"/>
      <c r="E40" s="227"/>
      <c r="F40" s="227"/>
      <c r="G40" s="227"/>
      <c r="H40" s="227"/>
      <c r="I40" s="227"/>
      <c r="J40" s="227"/>
      <c r="K40" s="227"/>
      <c r="L40" s="227"/>
      <c r="M40" s="227"/>
      <c r="N40" s="227"/>
    </row>
    <row r="41" spans="2:14" s="228" customFormat="1" ht="15">
      <c r="B41" s="227"/>
      <c r="C41" s="227"/>
      <c r="D41" s="227"/>
      <c r="E41" s="227"/>
      <c r="F41" s="227"/>
      <c r="G41" s="227"/>
      <c r="H41" s="227"/>
      <c r="I41" s="227"/>
      <c r="J41" s="227"/>
      <c r="K41" s="227"/>
      <c r="L41" s="227"/>
      <c r="M41" s="227"/>
      <c r="N41" s="227"/>
    </row>
    <row r="42" spans="2:14" s="228" customFormat="1" ht="15">
      <c r="B42" s="227"/>
      <c r="C42" s="227"/>
      <c r="D42" s="227"/>
      <c r="E42" s="227"/>
      <c r="F42" s="227"/>
      <c r="G42" s="227"/>
      <c r="H42" s="227"/>
      <c r="I42" s="227"/>
      <c r="J42" s="227"/>
      <c r="K42" s="227"/>
      <c r="L42" s="227"/>
      <c r="M42" s="227"/>
      <c r="N42" s="227"/>
    </row>
    <row r="43" spans="2:14" s="228" customFormat="1" ht="15">
      <c r="B43" s="227"/>
      <c r="C43" s="227"/>
      <c r="D43" s="227"/>
      <c r="E43" s="227"/>
      <c r="F43" s="227"/>
      <c r="G43" s="227"/>
      <c r="H43" s="227"/>
      <c r="I43" s="227"/>
      <c r="J43" s="227"/>
      <c r="K43" s="227"/>
      <c r="L43" s="227"/>
      <c r="M43" s="227"/>
      <c r="N43" s="227"/>
    </row>
    <row r="44" spans="2:14" s="228" customFormat="1" ht="15">
      <c r="B44" s="227"/>
      <c r="C44" s="227"/>
      <c r="D44" s="227"/>
      <c r="E44" s="227"/>
      <c r="F44" s="227"/>
      <c r="G44" s="227"/>
      <c r="H44" s="227"/>
      <c r="I44" s="227"/>
      <c r="J44" s="227"/>
      <c r="K44" s="227"/>
      <c r="L44" s="227"/>
      <c r="M44" s="227"/>
      <c r="N44" s="227"/>
    </row>
    <row r="45" spans="2:14" ht="18" customHeight="1"/>
    <row r="46" spans="2:14" ht="15"/>
    <row r="47" spans="2:14" ht="15"/>
    <row r="48" spans="2:14" ht="15"/>
    <row r="49" spans="2:14" ht="15"/>
    <row r="50" spans="2:14" ht="15"/>
    <row r="51" spans="2:14" ht="15"/>
    <row r="52" spans="2:14" ht="15"/>
    <row r="53" spans="2:14" s="228" customFormat="1" ht="18.75" customHeight="1">
      <c r="B53" s="227"/>
      <c r="C53" s="227"/>
      <c r="D53" s="227"/>
      <c r="E53" s="227"/>
      <c r="F53" s="227"/>
      <c r="G53" s="227"/>
      <c r="H53" s="227"/>
      <c r="I53" s="227"/>
      <c r="J53" s="227"/>
      <c r="K53" s="227"/>
      <c r="L53" s="227"/>
      <c r="M53" s="227"/>
      <c r="N53" s="227"/>
    </row>
    <row r="54" spans="2:14" s="228" customFormat="1" ht="15">
      <c r="B54" s="227"/>
      <c r="C54" s="227"/>
      <c r="D54" s="227"/>
      <c r="E54" s="227"/>
      <c r="F54" s="227"/>
      <c r="G54" s="227"/>
      <c r="H54" s="227"/>
      <c r="I54" s="227"/>
      <c r="J54" s="227"/>
      <c r="K54" s="227"/>
      <c r="L54" s="227"/>
      <c r="M54" s="227"/>
      <c r="N54" s="227"/>
    </row>
    <row r="55" spans="2:14" s="228" customFormat="1" ht="15">
      <c r="B55" s="227"/>
      <c r="C55" s="227"/>
      <c r="D55" s="227"/>
      <c r="E55" s="227"/>
      <c r="F55" s="227"/>
      <c r="G55" s="227"/>
      <c r="H55" s="227"/>
      <c r="I55" s="227"/>
      <c r="J55" s="227"/>
      <c r="K55" s="227"/>
      <c r="L55" s="227"/>
      <c r="M55" s="227"/>
      <c r="N55" s="227"/>
    </row>
    <row r="56" spans="2:14" s="228" customFormat="1" ht="15">
      <c r="B56" s="227"/>
      <c r="C56" s="227"/>
      <c r="D56" s="227"/>
      <c r="E56" s="227"/>
      <c r="F56" s="227"/>
      <c r="G56" s="227"/>
      <c r="H56" s="227"/>
      <c r="I56" s="227"/>
      <c r="J56" s="227"/>
      <c r="K56" s="227"/>
      <c r="L56" s="227"/>
      <c r="M56" s="227"/>
      <c r="N56" s="227"/>
    </row>
    <row r="57" spans="2:14" s="228" customFormat="1" ht="15">
      <c r="B57" s="227"/>
      <c r="C57" s="227"/>
      <c r="D57" s="227"/>
      <c r="E57" s="227"/>
      <c r="F57" s="227"/>
      <c r="G57" s="227"/>
      <c r="H57" s="227"/>
      <c r="I57" s="227"/>
      <c r="J57" s="227"/>
      <c r="K57" s="227"/>
      <c r="L57" s="227"/>
      <c r="M57" s="227"/>
      <c r="N57" s="227"/>
    </row>
    <row r="58" spans="2:14" s="228" customFormat="1" ht="15">
      <c r="B58" s="227"/>
      <c r="C58" s="227"/>
      <c r="D58" s="227"/>
      <c r="E58" s="227"/>
      <c r="F58" s="227"/>
      <c r="G58" s="227"/>
      <c r="H58" s="227"/>
      <c r="I58" s="227"/>
      <c r="J58" s="227"/>
      <c r="K58" s="227"/>
      <c r="L58" s="227"/>
      <c r="M58" s="227"/>
      <c r="N58" s="227"/>
    </row>
    <row r="59" spans="2:14" s="228" customFormat="1" ht="15">
      <c r="B59" s="227"/>
      <c r="C59" s="227"/>
      <c r="D59" s="227"/>
      <c r="E59" s="227"/>
      <c r="F59" s="227"/>
      <c r="G59" s="227"/>
      <c r="H59" s="227"/>
      <c r="I59" s="227"/>
      <c r="J59" s="227"/>
      <c r="K59" s="227"/>
      <c r="L59" s="227"/>
      <c r="M59" s="227"/>
      <c r="N59" s="227"/>
    </row>
    <row r="60" spans="2:14" s="228" customFormat="1" ht="15">
      <c r="B60" s="227"/>
      <c r="C60" s="227"/>
      <c r="D60" s="227"/>
      <c r="E60" s="227"/>
      <c r="F60" s="227"/>
      <c r="G60" s="227"/>
      <c r="H60" s="227"/>
      <c r="I60" s="227"/>
      <c r="J60" s="227"/>
      <c r="K60" s="227"/>
      <c r="L60" s="227"/>
      <c r="M60" s="227"/>
      <c r="N60" s="227"/>
    </row>
    <row r="61" spans="2:14" ht="18" customHeight="1"/>
    <row r="62" spans="2:14" ht="15"/>
    <row r="63" spans="2:14" ht="15"/>
    <row r="64" spans="2:14" ht="15"/>
    <row r="65" spans="2:14" ht="15"/>
    <row r="66" spans="2:14" ht="15"/>
    <row r="67" spans="2:14" ht="15"/>
    <row r="68" spans="2:14" ht="15"/>
    <row r="69" spans="2:14" s="228" customFormat="1" ht="18" customHeight="1">
      <c r="B69" s="227"/>
      <c r="C69" s="227"/>
      <c r="D69" s="227"/>
      <c r="E69" s="227"/>
      <c r="F69" s="227"/>
      <c r="G69" s="227"/>
      <c r="H69" s="227"/>
      <c r="I69" s="227"/>
      <c r="J69" s="227"/>
      <c r="K69" s="227"/>
      <c r="L69" s="227"/>
      <c r="M69" s="227"/>
      <c r="N69" s="227"/>
    </row>
    <row r="70" spans="2:14" s="228" customFormat="1" ht="15">
      <c r="B70" s="227"/>
      <c r="C70" s="227"/>
      <c r="D70" s="227"/>
      <c r="E70" s="227"/>
      <c r="F70" s="227"/>
      <c r="G70" s="227"/>
      <c r="H70" s="227"/>
      <c r="I70" s="227"/>
      <c r="J70" s="227"/>
      <c r="K70" s="227"/>
      <c r="L70" s="227"/>
      <c r="M70" s="227"/>
      <c r="N70" s="227"/>
    </row>
    <row r="71" spans="2:14" s="228" customFormat="1" ht="15">
      <c r="B71" s="227"/>
      <c r="C71" s="227"/>
      <c r="D71" s="227"/>
      <c r="E71" s="227"/>
      <c r="F71" s="227"/>
      <c r="G71" s="227"/>
      <c r="H71" s="227"/>
      <c r="I71" s="227"/>
      <c r="J71" s="227"/>
      <c r="K71" s="227"/>
      <c r="L71" s="227"/>
      <c r="M71" s="227"/>
      <c r="N71" s="227"/>
    </row>
    <row r="72" spans="2:14" s="228" customFormat="1" ht="15">
      <c r="B72" s="227"/>
      <c r="C72" s="227"/>
      <c r="D72" s="227"/>
      <c r="E72" s="227"/>
      <c r="F72" s="227"/>
      <c r="G72" s="227"/>
      <c r="H72" s="227"/>
      <c r="I72" s="227"/>
      <c r="J72" s="227"/>
      <c r="K72" s="227"/>
      <c r="L72" s="227"/>
      <c r="M72" s="227"/>
      <c r="N72" s="227"/>
    </row>
    <row r="73" spans="2:14" s="228" customFormat="1" ht="15">
      <c r="B73" s="227"/>
      <c r="C73" s="227"/>
      <c r="D73" s="227"/>
      <c r="E73" s="227"/>
      <c r="F73" s="227"/>
      <c r="G73" s="227"/>
      <c r="H73" s="227"/>
      <c r="I73" s="227"/>
      <c r="J73" s="227"/>
      <c r="K73" s="227"/>
      <c r="L73" s="227"/>
      <c r="M73" s="227"/>
      <c r="N73" s="227"/>
    </row>
    <row r="74" spans="2:14" s="228" customFormat="1" ht="15">
      <c r="B74" s="227"/>
      <c r="C74" s="227"/>
      <c r="D74" s="227"/>
      <c r="E74" s="227"/>
      <c r="F74" s="227"/>
      <c r="G74" s="227"/>
      <c r="H74" s="227"/>
      <c r="I74" s="227"/>
      <c r="J74" s="227"/>
      <c r="K74" s="227"/>
      <c r="L74" s="227"/>
      <c r="M74" s="227"/>
      <c r="N74" s="227"/>
    </row>
    <row r="75" spans="2:14" s="228" customFormat="1" ht="15">
      <c r="B75" s="227"/>
      <c r="C75" s="227"/>
      <c r="D75" s="227"/>
      <c r="E75" s="227"/>
      <c r="F75" s="227"/>
      <c r="G75" s="227"/>
      <c r="H75" s="227"/>
      <c r="I75" s="227"/>
      <c r="J75" s="227"/>
      <c r="K75" s="227"/>
      <c r="L75" s="227"/>
      <c r="M75" s="227"/>
      <c r="N75" s="227"/>
    </row>
    <row r="76" spans="2:14" s="228" customFormat="1" ht="15">
      <c r="B76" s="227"/>
      <c r="C76" s="227"/>
      <c r="D76" s="227"/>
      <c r="E76" s="227"/>
      <c r="F76" s="227"/>
      <c r="G76" s="227"/>
      <c r="H76" s="227"/>
      <c r="I76" s="227"/>
      <c r="J76" s="227"/>
      <c r="K76" s="227"/>
      <c r="L76" s="227"/>
      <c r="M76" s="227"/>
      <c r="N76" s="227"/>
    </row>
    <row r="77" spans="2:14" ht="12.75" customHeight="1"/>
    <row r="78" spans="2:14" ht="15"/>
    <row r="79" spans="2:14" ht="15"/>
    <row r="80" spans="2:14" ht="15"/>
    <row r="81" spans="2:14" ht="15"/>
    <row r="82" spans="2:14" ht="15"/>
    <row r="83" spans="2:14" ht="15"/>
    <row r="84" spans="2:14" ht="15"/>
    <row r="85" spans="2:14" s="239" customFormat="1" ht="18" customHeight="1">
      <c r="B85" s="238"/>
      <c r="C85" s="238"/>
      <c r="D85" s="238"/>
      <c r="E85" s="238"/>
      <c r="F85" s="238"/>
      <c r="G85" s="238"/>
      <c r="H85" s="238"/>
      <c r="I85" s="238"/>
      <c r="J85" s="238"/>
      <c r="K85" s="238"/>
      <c r="L85" s="238"/>
      <c r="M85" s="238"/>
      <c r="N85" s="238"/>
    </row>
    <row r="86" spans="2:14" s="239" customFormat="1" ht="15">
      <c r="B86" s="238"/>
      <c r="C86" s="238"/>
      <c r="D86" s="238"/>
      <c r="E86" s="238"/>
      <c r="F86" s="238"/>
      <c r="G86" s="238"/>
      <c r="H86" s="238"/>
      <c r="I86" s="238"/>
      <c r="J86" s="238"/>
      <c r="K86" s="238"/>
      <c r="L86" s="238"/>
      <c r="M86" s="238"/>
      <c r="N86" s="238"/>
    </row>
    <row r="87" spans="2:14" s="239" customFormat="1" ht="15">
      <c r="B87" s="238"/>
      <c r="C87" s="238"/>
      <c r="D87" s="238"/>
      <c r="E87" s="238"/>
      <c r="F87" s="238"/>
      <c r="G87" s="238"/>
      <c r="H87" s="238"/>
      <c r="I87" s="238"/>
      <c r="J87" s="238"/>
      <c r="K87" s="238"/>
      <c r="L87" s="238"/>
      <c r="M87" s="238"/>
      <c r="N87" s="238"/>
    </row>
    <row r="88" spans="2:14" s="239" customFormat="1" ht="15">
      <c r="B88" s="238"/>
      <c r="C88" s="238"/>
      <c r="D88" s="238"/>
      <c r="E88" s="238"/>
      <c r="F88" s="238"/>
      <c r="G88" s="238"/>
      <c r="H88" s="238"/>
      <c r="I88" s="238"/>
      <c r="J88" s="238"/>
      <c r="K88" s="238"/>
      <c r="L88" s="238"/>
      <c r="M88" s="238"/>
      <c r="N88" s="238"/>
    </row>
    <row r="89" spans="2:14" s="239" customFormat="1" ht="15">
      <c r="B89" s="238"/>
      <c r="C89" s="238"/>
      <c r="D89" s="238"/>
      <c r="E89" s="238"/>
      <c r="F89" s="238"/>
      <c r="G89" s="238"/>
      <c r="H89" s="238"/>
      <c r="I89" s="238"/>
      <c r="J89" s="238"/>
      <c r="K89" s="238"/>
      <c r="L89" s="238"/>
      <c r="M89" s="238"/>
      <c r="N89" s="238"/>
    </row>
    <row r="90" spans="2:14" s="239" customFormat="1" ht="15">
      <c r="B90" s="238"/>
      <c r="C90" s="238"/>
      <c r="D90" s="238"/>
      <c r="E90" s="238"/>
      <c r="F90" s="238"/>
      <c r="G90" s="238"/>
      <c r="H90" s="238"/>
      <c r="I90" s="238"/>
      <c r="J90" s="238"/>
      <c r="K90" s="238"/>
      <c r="L90" s="238"/>
      <c r="M90" s="238"/>
      <c r="N90" s="238"/>
    </row>
    <row r="91" spans="2:14" s="239" customFormat="1" ht="15">
      <c r="B91" s="238"/>
      <c r="C91" s="238"/>
      <c r="D91" s="238"/>
      <c r="E91" s="238"/>
      <c r="F91" s="238"/>
      <c r="G91" s="238"/>
      <c r="H91" s="238"/>
      <c r="I91" s="238"/>
      <c r="J91" s="238"/>
      <c r="K91" s="238"/>
      <c r="L91" s="238"/>
      <c r="M91" s="238"/>
      <c r="N91" s="238"/>
    </row>
    <row r="92" spans="2:14" s="241" customFormat="1" ht="15">
      <c r="B92" s="240"/>
      <c r="C92" s="240"/>
      <c r="D92" s="240"/>
      <c r="E92" s="240"/>
      <c r="F92" s="240"/>
      <c r="G92" s="240"/>
      <c r="H92" s="240"/>
      <c r="I92" s="240"/>
      <c r="J92" s="240"/>
      <c r="K92" s="240"/>
      <c r="L92" s="240"/>
      <c r="M92" s="240"/>
      <c r="N92" s="240"/>
    </row>
    <row r="93" spans="2:14" ht="12.75" customHeight="1"/>
    <row r="94" spans="2:14" ht="15"/>
    <row r="95" spans="2:14" ht="15"/>
    <row r="96" spans="2:14" ht="15"/>
    <row r="97" spans="2:14" ht="15"/>
    <row r="98" spans="2:14" ht="15"/>
    <row r="99" spans="2:14" ht="15"/>
    <row r="100" spans="2:14" ht="15"/>
    <row r="101" spans="2:14" s="228" customFormat="1" ht="18" customHeight="1">
      <c r="B101" s="227"/>
      <c r="C101" s="227"/>
      <c r="D101" s="227"/>
      <c r="E101" s="227"/>
      <c r="F101" s="227"/>
      <c r="G101" s="227"/>
      <c r="H101" s="227"/>
      <c r="I101" s="227"/>
      <c r="J101" s="227"/>
      <c r="K101" s="227"/>
      <c r="L101" s="227"/>
      <c r="M101" s="227"/>
      <c r="N101" s="227"/>
    </row>
    <row r="102" spans="2:14" s="228" customFormat="1" ht="15">
      <c r="B102" s="227"/>
      <c r="C102" s="227"/>
      <c r="D102" s="227"/>
      <c r="E102" s="227"/>
      <c r="F102" s="227"/>
      <c r="G102" s="227"/>
      <c r="H102" s="227"/>
      <c r="I102" s="227"/>
      <c r="J102" s="227"/>
      <c r="K102" s="227"/>
      <c r="L102" s="227"/>
      <c r="M102" s="227"/>
      <c r="N102" s="227"/>
    </row>
    <row r="103" spans="2:14" s="228" customFormat="1" ht="15">
      <c r="B103" s="227"/>
      <c r="C103" s="227"/>
      <c r="D103" s="227"/>
      <c r="E103" s="227"/>
      <c r="F103" s="227"/>
      <c r="G103" s="227"/>
      <c r="H103" s="227"/>
      <c r="I103" s="227"/>
      <c r="J103" s="227"/>
      <c r="K103" s="227"/>
      <c r="L103" s="227"/>
      <c r="M103" s="227"/>
      <c r="N103" s="227"/>
    </row>
    <row r="104" spans="2:14" s="228" customFormat="1" ht="15">
      <c r="B104" s="227"/>
      <c r="C104" s="227"/>
      <c r="D104" s="227"/>
      <c r="E104" s="227"/>
      <c r="F104" s="227"/>
      <c r="G104" s="227"/>
      <c r="H104" s="227"/>
      <c r="I104" s="227"/>
      <c r="J104" s="227"/>
      <c r="K104" s="227"/>
      <c r="L104" s="227"/>
      <c r="M104" s="227"/>
      <c r="N104" s="227"/>
    </row>
    <row r="105" spans="2:14" s="228" customFormat="1" ht="15">
      <c r="B105" s="227"/>
      <c r="C105" s="227"/>
      <c r="D105" s="227"/>
      <c r="E105" s="227"/>
      <c r="F105" s="227"/>
      <c r="G105" s="227"/>
      <c r="H105" s="227"/>
      <c r="I105" s="227"/>
      <c r="J105" s="227"/>
      <c r="K105" s="227"/>
      <c r="L105" s="227"/>
      <c r="M105" s="227"/>
      <c r="N105" s="227"/>
    </row>
    <row r="106" spans="2:14" s="228" customFormat="1" ht="15">
      <c r="B106" s="227"/>
      <c r="C106" s="227"/>
      <c r="D106" s="227"/>
      <c r="E106" s="227"/>
      <c r="F106" s="227"/>
      <c r="G106" s="227"/>
      <c r="H106" s="227"/>
      <c r="I106" s="227"/>
      <c r="J106" s="227"/>
      <c r="K106" s="227"/>
      <c r="L106" s="227"/>
      <c r="M106" s="227"/>
      <c r="N106" s="227"/>
    </row>
    <row r="107" spans="2:14" s="228" customFormat="1" ht="15">
      <c r="B107" s="227"/>
      <c r="C107" s="227"/>
      <c r="D107" s="227"/>
      <c r="E107" s="227"/>
      <c r="F107" s="227"/>
      <c r="G107" s="227"/>
      <c r="H107" s="227"/>
      <c r="I107" s="227"/>
      <c r="J107" s="227"/>
      <c r="K107" s="227"/>
      <c r="L107" s="227"/>
      <c r="M107" s="227"/>
      <c r="N107" s="227"/>
    </row>
    <row r="108" spans="2:14" s="228" customFormat="1" ht="15">
      <c r="B108" s="227"/>
      <c r="C108" s="227"/>
      <c r="D108" s="227"/>
      <c r="E108" s="227"/>
      <c r="F108" s="227"/>
      <c r="G108" s="227"/>
      <c r="H108" s="227"/>
      <c r="I108" s="227"/>
      <c r="J108" s="227"/>
      <c r="K108" s="227"/>
      <c r="L108" s="227"/>
      <c r="M108" s="227"/>
      <c r="N108" s="227"/>
    </row>
    <row r="109" spans="2:14" ht="12.75" customHeight="1"/>
    <row r="110" spans="2:14" ht="15"/>
    <row r="111" spans="2:14" ht="15"/>
    <row r="112" spans="2:14" ht="15"/>
    <row r="113" spans="2:14" ht="15"/>
    <row r="114" spans="2:14" ht="15"/>
    <row r="115" spans="2:14" ht="15"/>
    <row r="116" spans="2:14" ht="15"/>
    <row r="117" spans="2:14" s="228" customFormat="1" ht="18" customHeight="1">
      <c r="B117" s="227"/>
      <c r="C117" s="227"/>
      <c r="D117" s="227"/>
      <c r="E117" s="227"/>
      <c r="F117" s="227"/>
      <c r="G117" s="227"/>
      <c r="H117" s="227"/>
      <c r="I117" s="227"/>
      <c r="J117" s="227"/>
      <c r="K117" s="227"/>
      <c r="L117" s="227"/>
      <c r="M117" s="227"/>
      <c r="N117" s="227"/>
    </row>
    <row r="118" spans="2:14" s="228" customFormat="1" ht="15">
      <c r="B118" s="227"/>
      <c r="C118" s="227"/>
      <c r="D118" s="227"/>
      <c r="E118" s="227"/>
      <c r="F118" s="227"/>
      <c r="G118" s="227"/>
      <c r="H118" s="227"/>
      <c r="I118" s="227"/>
      <c r="J118" s="227"/>
      <c r="K118" s="227"/>
      <c r="L118" s="227"/>
      <c r="M118" s="227"/>
      <c r="N118" s="227"/>
    </row>
    <row r="119" spans="2:14" s="228" customFormat="1" ht="15">
      <c r="B119" s="227"/>
      <c r="C119" s="227"/>
      <c r="D119" s="227"/>
      <c r="E119" s="227"/>
      <c r="F119" s="227"/>
      <c r="G119" s="227"/>
      <c r="H119" s="227"/>
      <c r="I119" s="227"/>
      <c r="J119" s="227"/>
      <c r="K119" s="227"/>
      <c r="L119" s="227"/>
      <c r="M119" s="227"/>
      <c r="N119" s="227"/>
    </row>
    <row r="120" spans="2:14" s="228" customFormat="1" ht="15">
      <c r="B120" s="227"/>
      <c r="C120" s="227"/>
      <c r="D120" s="227"/>
      <c r="E120" s="227"/>
      <c r="F120" s="227"/>
      <c r="G120" s="227"/>
      <c r="H120" s="227"/>
      <c r="I120" s="227"/>
      <c r="J120" s="227"/>
      <c r="K120" s="227"/>
      <c r="L120" s="227"/>
      <c r="M120" s="227"/>
      <c r="N120" s="227"/>
    </row>
    <row r="121" spans="2:14" s="228" customFormat="1" ht="15">
      <c r="B121" s="227"/>
      <c r="C121" s="227"/>
      <c r="D121" s="227"/>
      <c r="E121" s="227"/>
      <c r="F121" s="227"/>
      <c r="G121" s="227"/>
      <c r="H121" s="227"/>
      <c r="I121" s="227"/>
      <c r="J121" s="227"/>
      <c r="K121" s="227"/>
      <c r="L121" s="227"/>
      <c r="M121" s="227"/>
      <c r="N121" s="227"/>
    </row>
    <row r="122" spans="2:14" s="228" customFormat="1" ht="15">
      <c r="B122" s="227"/>
      <c r="C122" s="227"/>
      <c r="D122" s="227"/>
      <c r="E122" s="227"/>
      <c r="F122" s="227"/>
      <c r="G122" s="227"/>
      <c r="H122" s="227"/>
      <c r="I122" s="227"/>
      <c r="J122" s="227"/>
      <c r="K122" s="227"/>
      <c r="L122" s="227"/>
      <c r="M122" s="227"/>
      <c r="N122" s="227"/>
    </row>
    <row r="123" spans="2:14" s="228" customFormat="1" ht="15">
      <c r="B123" s="227"/>
      <c r="C123" s="227"/>
      <c r="D123" s="227"/>
      <c r="E123" s="227"/>
      <c r="F123" s="227"/>
      <c r="G123" s="227"/>
      <c r="H123" s="227"/>
      <c r="I123" s="227"/>
      <c r="J123" s="227"/>
      <c r="K123" s="227"/>
      <c r="L123" s="227"/>
      <c r="M123" s="227"/>
      <c r="N123" s="227"/>
    </row>
    <row r="124" spans="2:14" s="228" customFormat="1" ht="15">
      <c r="B124" s="227"/>
      <c r="C124" s="227"/>
      <c r="D124" s="227"/>
      <c r="E124" s="227"/>
      <c r="F124" s="227"/>
      <c r="G124" s="227"/>
      <c r="H124" s="227"/>
      <c r="I124" s="227"/>
      <c r="J124" s="227"/>
      <c r="K124" s="227"/>
      <c r="L124" s="227"/>
      <c r="M124" s="227"/>
      <c r="N124" s="227"/>
    </row>
    <row r="125" spans="2:14" ht="12.75" customHeight="1"/>
    <row r="126" spans="2:14" ht="15"/>
    <row r="127" spans="2:14" ht="15"/>
    <row r="128" spans="2:14" ht="15"/>
    <row r="129" spans="2:14" ht="15"/>
    <row r="130" spans="2:14" ht="15"/>
    <row r="131" spans="2:14" ht="15"/>
    <row r="132" spans="2:14" ht="15"/>
    <row r="133" spans="2:14" s="228" customFormat="1" ht="18" customHeight="1">
      <c r="B133" s="227"/>
      <c r="C133" s="227"/>
      <c r="D133" s="227"/>
      <c r="E133" s="227"/>
      <c r="F133" s="227"/>
      <c r="G133" s="227"/>
      <c r="H133" s="227"/>
      <c r="I133" s="227"/>
      <c r="J133" s="227"/>
      <c r="K133" s="227"/>
      <c r="L133" s="227"/>
      <c r="M133" s="227"/>
      <c r="N133" s="227"/>
    </row>
    <row r="134" spans="2:14" s="228" customFormat="1" ht="15">
      <c r="B134" s="227"/>
      <c r="C134" s="227"/>
      <c r="D134" s="227"/>
      <c r="E134" s="227"/>
      <c r="F134" s="227"/>
      <c r="G134" s="227"/>
      <c r="H134" s="227"/>
      <c r="I134" s="227"/>
      <c r="J134" s="227"/>
      <c r="K134" s="227"/>
      <c r="L134" s="227"/>
      <c r="M134" s="227"/>
      <c r="N134" s="227"/>
    </row>
    <row r="135" spans="2:14" s="228" customFormat="1" ht="15">
      <c r="B135" s="227"/>
      <c r="C135" s="227"/>
      <c r="D135" s="227"/>
      <c r="E135" s="227"/>
      <c r="F135" s="227"/>
      <c r="G135" s="227"/>
      <c r="H135" s="227"/>
      <c r="I135" s="227"/>
      <c r="J135" s="227"/>
      <c r="K135" s="227"/>
      <c r="L135" s="227"/>
      <c r="M135" s="227"/>
      <c r="N135" s="227"/>
    </row>
    <row r="136" spans="2:14" s="228" customFormat="1" ht="15">
      <c r="B136" s="227"/>
      <c r="C136" s="227"/>
      <c r="D136" s="227"/>
      <c r="E136" s="227"/>
      <c r="F136" s="227"/>
      <c r="G136" s="227"/>
      <c r="H136" s="227"/>
      <c r="I136" s="227"/>
      <c r="J136" s="227"/>
      <c r="K136" s="227"/>
      <c r="L136" s="227"/>
      <c r="M136" s="227"/>
      <c r="N136" s="227"/>
    </row>
    <row r="137" spans="2:14" s="228" customFormat="1" ht="15">
      <c r="B137" s="227"/>
      <c r="C137" s="227"/>
      <c r="D137" s="227"/>
      <c r="E137" s="227"/>
      <c r="F137" s="227"/>
      <c r="G137" s="227"/>
      <c r="H137" s="227"/>
      <c r="I137" s="227"/>
      <c r="J137" s="227"/>
      <c r="K137" s="227"/>
      <c r="L137" s="227"/>
      <c r="M137" s="227"/>
      <c r="N137" s="227"/>
    </row>
    <row r="138" spans="2:14" s="228" customFormat="1" ht="15">
      <c r="B138" s="227"/>
      <c r="C138" s="227"/>
      <c r="D138" s="227"/>
      <c r="E138" s="227"/>
      <c r="F138" s="227"/>
      <c r="G138" s="227"/>
      <c r="H138" s="227"/>
      <c r="I138" s="227"/>
      <c r="J138" s="227"/>
      <c r="K138" s="227"/>
      <c r="L138" s="227"/>
      <c r="M138" s="227"/>
      <c r="N138" s="227"/>
    </row>
    <row r="139" spans="2:14" s="228" customFormat="1" ht="15">
      <c r="B139" s="227"/>
      <c r="C139" s="227"/>
      <c r="D139" s="227"/>
      <c r="E139" s="227"/>
      <c r="F139" s="227"/>
      <c r="G139" s="227"/>
      <c r="H139" s="227"/>
      <c r="I139" s="227"/>
      <c r="J139" s="227"/>
      <c r="K139" s="227"/>
      <c r="L139" s="227"/>
      <c r="M139" s="227"/>
      <c r="N139" s="227"/>
    </row>
    <row r="140" spans="2:14" s="228" customFormat="1" ht="15">
      <c r="B140" s="227"/>
      <c r="C140" s="227"/>
      <c r="D140" s="227"/>
      <c r="E140" s="227"/>
      <c r="F140" s="227"/>
      <c r="G140" s="227"/>
      <c r="H140" s="227"/>
      <c r="I140" s="227"/>
      <c r="J140" s="227"/>
      <c r="K140" s="227"/>
      <c r="L140" s="227"/>
      <c r="M140" s="227"/>
      <c r="N140" s="227"/>
    </row>
    <row r="141" spans="2:14" ht="18" customHeight="1"/>
    <row r="142" spans="2:14" ht="15"/>
    <row r="143" spans="2:14" ht="15"/>
    <row r="144" spans="2:14" ht="15"/>
    <row r="145" spans="2:14" ht="15"/>
    <row r="146" spans="2:14" ht="15"/>
    <row r="147" spans="2:14" ht="15"/>
    <row r="148" spans="2:14" ht="15"/>
    <row r="149" spans="2:14" s="228" customFormat="1" ht="18" customHeight="1">
      <c r="B149" s="227"/>
      <c r="C149" s="227"/>
      <c r="D149" s="227"/>
      <c r="E149" s="227"/>
      <c r="F149" s="227"/>
      <c r="G149" s="227"/>
      <c r="H149" s="227"/>
      <c r="I149" s="227"/>
      <c r="J149" s="227"/>
      <c r="K149" s="227"/>
      <c r="L149" s="227"/>
      <c r="M149" s="227"/>
      <c r="N149" s="227"/>
    </row>
    <row r="150" spans="2:14" s="228" customFormat="1" ht="15">
      <c r="B150" s="227"/>
      <c r="C150" s="227"/>
      <c r="D150" s="227"/>
      <c r="E150" s="227"/>
      <c r="F150" s="227"/>
      <c r="G150" s="227"/>
      <c r="H150" s="227"/>
      <c r="I150" s="227"/>
      <c r="J150" s="227"/>
      <c r="K150" s="227"/>
      <c r="L150" s="227"/>
      <c r="M150" s="227"/>
      <c r="N150" s="227"/>
    </row>
    <row r="151" spans="2:14" s="228" customFormat="1" ht="15">
      <c r="B151" s="227"/>
      <c r="C151" s="227"/>
      <c r="D151" s="227"/>
      <c r="E151" s="227"/>
      <c r="F151" s="227"/>
      <c r="G151" s="227"/>
      <c r="H151" s="227"/>
      <c r="I151" s="227"/>
      <c r="J151" s="227"/>
      <c r="K151" s="227"/>
      <c r="L151" s="227"/>
      <c r="M151" s="227"/>
      <c r="N151" s="227"/>
    </row>
    <row r="152" spans="2:14" s="228" customFormat="1" ht="15">
      <c r="B152" s="227"/>
      <c r="C152" s="227"/>
      <c r="D152" s="227"/>
      <c r="E152" s="227"/>
      <c r="F152" s="227"/>
      <c r="G152" s="227"/>
      <c r="H152" s="227"/>
      <c r="I152" s="227"/>
      <c r="J152" s="227"/>
      <c r="K152" s="227"/>
      <c r="L152" s="227"/>
      <c r="M152" s="227"/>
      <c r="N152" s="227"/>
    </row>
    <row r="153" spans="2:14" s="228" customFormat="1" ht="15">
      <c r="B153" s="227"/>
      <c r="C153" s="227"/>
      <c r="D153" s="227"/>
      <c r="E153" s="227"/>
      <c r="F153" s="227"/>
      <c r="G153" s="227"/>
      <c r="H153" s="227"/>
      <c r="I153" s="227"/>
      <c r="J153" s="227"/>
      <c r="K153" s="227"/>
      <c r="L153" s="227"/>
      <c r="M153" s="227"/>
      <c r="N153" s="227"/>
    </row>
    <row r="154" spans="2:14" s="228" customFormat="1" ht="15">
      <c r="B154" s="227"/>
      <c r="C154" s="227"/>
      <c r="D154" s="227"/>
      <c r="E154" s="227"/>
      <c r="F154" s="227"/>
      <c r="G154" s="227"/>
      <c r="H154" s="227"/>
      <c r="I154" s="227"/>
      <c r="J154" s="227"/>
      <c r="K154" s="227"/>
      <c r="L154" s="227"/>
      <c r="M154" s="227"/>
      <c r="N154" s="227"/>
    </row>
    <row r="155" spans="2:14" s="228" customFormat="1" ht="15">
      <c r="B155" s="227"/>
      <c r="C155" s="227"/>
      <c r="D155" s="227"/>
      <c r="E155" s="227"/>
      <c r="F155" s="227"/>
      <c r="G155" s="227"/>
      <c r="H155" s="227"/>
      <c r="I155" s="227"/>
      <c r="J155" s="227"/>
      <c r="K155" s="227"/>
      <c r="L155" s="227"/>
      <c r="M155" s="227"/>
      <c r="N155" s="227"/>
    </row>
    <row r="156" spans="2:14" s="228" customFormat="1" ht="15">
      <c r="B156" s="227"/>
      <c r="C156" s="227"/>
      <c r="D156" s="227"/>
      <c r="E156" s="227"/>
      <c r="F156" s="227"/>
      <c r="G156" s="227"/>
      <c r="H156" s="227"/>
      <c r="I156" s="227"/>
      <c r="J156" s="227"/>
      <c r="K156" s="227"/>
      <c r="L156" s="227"/>
      <c r="M156" s="227"/>
      <c r="N156" s="227"/>
    </row>
    <row r="157" spans="2:14" ht="12.75" customHeight="1"/>
    <row r="158" spans="2:14" ht="15"/>
    <row r="159" spans="2:14" ht="15"/>
    <row r="160" spans="2:14" ht="15"/>
    <row r="161" spans="2:14" ht="15"/>
    <row r="162" spans="2:14" ht="15"/>
    <row r="163" spans="2:14" ht="15"/>
    <row r="164" spans="2:14" ht="15"/>
    <row r="165" spans="2:14" s="228" customFormat="1" ht="18" customHeight="1">
      <c r="B165" s="227"/>
      <c r="C165" s="227"/>
      <c r="D165" s="227"/>
      <c r="E165" s="227"/>
      <c r="F165" s="227"/>
      <c r="G165" s="227"/>
      <c r="H165" s="227"/>
      <c r="I165" s="227"/>
      <c r="J165" s="227"/>
      <c r="K165" s="227"/>
      <c r="L165" s="227"/>
      <c r="M165" s="227"/>
      <c r="N165" s="227"/>
    </row>
    <row r="166" spans="2:14" s="228" customFormat="1" ht="15">
      <c r="B166" s="227"/>
      <c r="C166" s="227"/>
      <c r="D166" s="227"/>
      <c r="E166" s="227"/>
      <c r="F166" s="227"/>
      <c r="G166" s="227"/>
      <c r="H166" s="227"/>
      <c r="I166" s="227"/>
      <c r="J166" s="227"/>
      <c r="K166" s="227"/>
      <c r="L166" s="227"/>
      <c r="M166" s="227"/>
      <c r="N166" s="227"/>
    </row>
    <row r="167" spans="2:14" s="228" customFormat="1" ht="15">
      <c r="B167" s="227"/>
      <c r="C167" s="227"/>
      <c r="D167" s="227"/>
      <c r="E167" s="227"/>
      <c r="F167" s="227"/>
      <c r="G167" s="227"/>
      <c r="H167" s="227"/>
      <c r="I167" s="227"/>
      <c r="J167" s="227"/>
      <c r="K167" s="227"/>
      <c r="L167" s="227"/>
      <c r="M167" s="227"/>
      <c r="N167" s="227"/>
    </row>
    <row r="168" spans="2:14" s="228" customFormat="1" ht="15">
      <c r="B168" s="227"/>
      <c r="C168" s="227"/>
      <c r="D168" s="227"/>
      <c r="E168" s="227"/>
      <c r="F168" s="227"/>
      <c r="G168" s="227"/>
      <c r="H168" s="227"/>
      <c r="I168" s="227"/>
      <c r="J168" s="227"/>
      <c r="K168" s="227"/>
      <c r="L168" s="227"/>
      <c r="M168" s="227"/>
      <c r="N168" s="227"/>
    </row>
    <row r="169" spans="2:14" s="228" customFormat="1" ht="15">
      <c r="B169" s="227"/>
      <c r="C169" s="227"/>
      <c r="D169" s="227"/>
      <c r="E169" s="227"/>
      <c r="F169" s="227"/>
      <c r="G169" s="227"/>
      <c r="H169" s="227"/>
      <c r="I169" s="227"/>
      <c r="J169" s="227"/>
      <c r="K169" s="227"/>
      <c r="L169" s="227"/>
      <c r="M169" s="227"/>
      <c r="N169" s="227"/>
    </row>
    <row r="170" spans="2:14" s="228" customFormat="1" ht="15">
      <c r="B170" s="227"/>
      <c r="C170" s="227"/>
      <c r="D170" s="227"/>
      <c r="E170" s="227"/>
      <c r="F170" s="227"/>
      <c r="G170" s="227"/>
      <c r="H170" s="227"/>
      <c r="I170" s="227"/>
      <c r="J170" s="227"/>
      <c r="K170" s="227"/>
      <c r="L170" s="227"/>
      <c r="M170" s="227"/>
      <c r="N170" s="227"/>
    </row>
    <row r="171" spans="2:14" s="228" customFormat="1" ht="15">
      <c r="B171" s="227"/>
      <c r="C171" s="227"/>
      <c r="D171" s="227"/>
      <c r="E171" s="227"/>
      <c r="F171" s="227"/>
      <c r="G171" s="227"/>
      <c r="H171" s="227"/>
      <c r="I171" s="227"/>
      <c r="J171" s="227"/>
      <c r="K171" s="227"/>
      <c r="L171" s="227"/>
      <c r="M171" s="227"/>
      <c r="N171" s="227"/>
    </row>
    <row r="172" spans="2:14" s="228" customFormat="1" ht="15">
      <c r="B172" s="227"/>
      <c r="C172" s="227"/>
      <c r="D172" s="227"/>
      <c r="E172" s="227"/>
      <c r="F172" s="227"/>
      <c r="G172" s="227"/>
      <c r="H172" s="227"/>
      <c r="I172" s="227"/>
      <c r="J172" s="227"/>
      <c r="K172" s="227"/>
      <c r="L172" s="227"/>
      <c r="M172" s="227"/>
      <c r="N172" s="227"/>
    </row>
    <row r="173" spans="2:14" ht="18" customHeight="1"/>
    <row r="174" spans="2:14" ht="15"/>
    <row r="175" spans="2:14" ht="15"/>
    <row r="176" spans="2:14" ht="15"/>
    <row r="177" spans="2:14" ht="15"/>
    <row r="178" spans="2:14" ht="15"/>
    <row r="179" spans="2:14" ht="15"/>
    <row r="180" spans="2:14" ht="15"/>
    <row r="181" spans="2:14" s="228" customFormat="1" ht="12.75" customHeight="1">
      <c r="B181" s="227"/>
      <c r="C181" s="227"/>
      <c r="D181" s="227"/>
      <c r="E181" s="227"/>
      <c r="F181" s="227"/>
      <c r="G181" s="227"/>
      <c r="H181" s="227"/>
      <c r="I181" s="227"/>
      <c r="J181" s="227"/>
      <c r="K181" s="227"/>
      <c r="L181" s="227"/>
      <c r="M181" s="227"/>
      <c r="N181" s="227"/>
    </row>
    <row r="182" spans="2:14" s="228" customFormat="1" ht="15">
      <c r="B182" s="227"/>
      <c r="C182" s="227"/>
      <c r="D182" s="227"/>
      <c r="E182" s="227"/>
      <c r="F182" s="227"/>
      <c r="G182" s="227"/>
      <c r="H182" s="227"/>
      <c r="I182" s="227"/>
      <c r="J182" s="227"/>
      <c r="K182" s="227"/>
      <c r="L182" s="227"/>
      <c r="M182" s="227"/>
      <c r="N182" s="227"/>
    </row>
    <row r="183" spans="2:14" s="228" customFormat="1" ht="15">
      <c r="B183" s="227"/>
      <c r="C183" s="227"/>
      <c r="D183" s="227"/>
      <c r="E183" s="227"/>
      <c r="F183" s="227"/>
      <c r="G183" s="227"/>
      <c r="H183" s="227"/>
      <c r="I183" s="227"/>
      <c r="J183" s="227"/>
      <c r="K183" s="227"/>
      <c r="L183" s="227"/>
      <c r="M183" s="227"/>
      <c r="N183" s="227"/>
    </row>
    <row r="184" spans="2:14" s="228" customFormat="1" ht="15">
      <c r="B184" s="227"/>
      <c r="C184" s="227"/>
      <c r="D184" s="227"/>
      <c r="E184" s="227"/>
      <c r="F184" s="227"/>
      <c r="G184" s="227"/>
      <c r="H184" s="227"/>
      <c r="I184" s="227"/>
      <c r="J184" s="227"/>
      <c r="K184" s="227"/>
      <c r="L184" s="227"/>
      <c r="M184" s="227"/>
      <c r="N184" s="227"/>
    </row>
    <row r="185" spans="2:14" s="228" customFormat="1" ht="15">
      <c r="B185" s="227"/>
      <c r="C185" s="227"/>
      <c r="D185" s="227"/>
      <c r="E185" s="227"/>
      <c r="F185" s="227"/>
      <c r="G185" s="227"/>
      <c r="H185" s="227"/>
      <c r="I185" s="227"/>
      <c r="J185" s="227"/>
      <c r="K185" s="227"/>
      <c r="L185" s="227"/>
      <c r="M185" s="227"/>
      <c r="N185" s="227"/>
    </row>
    <row r="186" spans="2:14" s="228" customFormat="1" ht="15">
      <c r="B186" s="227"/>
      <c r="C186" s="227"/>
      <c r="D186" s="227"/>
      <c r="E186" s="227"/>
      <c r="F186" s="227"/>
      <c r="G186" s="227"/>
      <c r="H186" s="227"/>
      <c r="I186" s="227"/>
      <c r="J186" s="227"/>
      <c r="K186" s="227"/>
      <c r="L186" s="227"/>
      <c r="M186" s="227"/>
      <c r="N186" s="227"/>
    </row>
    <row r="187" spans="2:14" s="228" customFormat="1" ht="15">
      <c r="B187" s="227"/>
      <c r="C187" s="227"/>
      <c r="D187" s="227"/>
      <c r="E187" s="227"/>
      <c r="F187" s="227"/>
      <c r="G187" s="227"/>
      <c r="H187" s="227"/>
      <c r="I187" s="227"/>
      <c r="J187" s="227"/>
      <c r="K187" s="227"/>
      <c r="L187" s="227"/>
      <c r="M187" s="227"/>
      <c r="N187" s="227"/>
    </row>
    <row r="188" spans="2:14" s="228" customFormat="1" ht="15">
      <c r="B188" s="227"/>
      <c r="C188" s="227"/>
      <c r="D188" s="227"/>
      <c r="E188" s="227"/>
      <c r="F188" s="227"/>
      <c r="G188" s="227"/>
      <c r="H188" s="227"/>
      <c r="I188" s="227"/>
      <c r="J188" s="227"/>
      <c r="K188" s="227"/>
      <c r="L188" s="227"/>
      <c r="M188" s="227"/>
      <c r="N188" s="227"/>
    </row>
    <row r="189" spans="2:14" ht="18" customHeight="1"/>
    <row r="190" spans="2:14" ht="15"/>
    <row r="191" spans="2:14" ht="15"/>
    <row r="192" spans="2:14" ht="15"/>
    <row r="193" spans="2:14" ht="15"/>
    <row r="194" spans="2:14" ht="15"/>
    <row r="195" spans="2:14" ht="15"/>
    <row r="196" spans="2:14" ht="15"/>
    <row r="197" spans="2:14" s="228" customFormat="1" ht="18" customHeight="1">
      <c r="B197" s="227"/>
      <c r="C197" s="227"/>
      <c r="D197" s="227"/>
      <c r="E197" s="227"/>
      <c r="F197" s="227"/>
      <c r="G197" s="227"/>
      <c r="H197" s="227"/>
      <c r="I197" s="227"/>
      <c r="J197" s="227"/>
      <c r="K197" s="227"/>
      <c r="L197" s="227"/>
      <c r="M197" s="227"/>
      <c r="N197" s="227"/>
    </row>
    <row r="198" spans="2:14" s="228" customFormat="1" ht="15">
      <c r="B198" s="227"/>
      <c r="C198" s="227"/>
      <c r="D198" s="227"/>
      <c r="E198" s="227"/>
      <c r="F198" s="227"/>
      <c r="G198" s="227"/>
      <c r="H198" s="227"/>
      <c r="I198" s="227"/>
      <c r="J198" s="227"/>
      <c r="K198" s="227"/>
      <c r="L198" s="227"/>
      <c r="M198" s="227"/>
      <c r="N198" s="227"/>
    </row>
    <row r="199" spans="2:14" s="228" customFormat="1" ht="15">
      <c r="B199" s="227"/>
      <c r="C199" s="227"/>
      <c r="D199" s="227"/>
      <c r="E199" s="227"/>
      <c r="F199" s="227"/>
      <c r="G199" s="227"/>
      <c r="H199" s="227"/>
      <c r="I199" s="227"/>
      <c r="J199" s="227"/>
      <c r="K199" s="227"/>
      <c r="L199" s="227"/>
      <c r="M199" s="227"/>
      <c r="N199" s="227"/>
    </row>
    <row r="200" spans="2:14" s="228" customFormat="1" ht="15">
      <c r="B200" s="227"/>
      <c r="C200" s="227"/>
      <c r="D200" s="227"/>
      <c r="E200" s="227"/>
      <c r="F200" s="227"/>
      <c r="G200" s="227"/>
      <c r="H200" s="227"/>
      <c r="I200" s="227"/>
      <c r="J200" s="227"/>
      <c r="K200" s="227"/>
      <c r="L200" s="227"/>
      <c r="M200" s="227"/>
      <c r="N200" s="227"/>
    </row>
    <row r="201" spans="2:14" s="228" customFormat="1" ht="15">
      <c r="B201" s="227"/>
      <c r="C201" s="227"/>
      <c r="D201" s="227"/>
      <c r="E201" s="227"/>
      <c r="F201" s="227"/>
      <c r="G201" s="227"/>
      <c r="H201" s="227"/>
      <c r="I201" s="227"/>
      <c r="J201" s="227"/>
      <c r="K201" s="227"/>
      <c r="L201" s="227"/>
      <c r="M201" s="227"/>
      <c r="N201" s="227"/>
    </row>
    <row r="202" spans="2:14" s="228" customFormat="1" ht="15">
      <c r="B202" s="227"/>
      <c r="C202" s="227"/>
      <c r="D202" s="227"/>
      <c r="E202" s="227"/>
      <c r="F202" s="227"/>
      <c r="G202" s="227"/>
      <c r="H202" s="227"/>
      <c r="I202" s="227"/>
      <c r="J202" s="227"/>
      <c r="K202" s="227"/>
      <c r="L202" s="227"/>
      <c r="M202" s="227"/>
      <c r="N202" s="227"/>
    </row>
    <row r="203" spans="2:14" s="228" customFormat="1" ht="15">
      <c r="B203" s="227"/>
      <c r="C203" s="227"/>
      <c r="D203" s="227"/>
      <c r="E203" s="227"/>
      <c r="F203" s="227"/>
      <c r="G203" s="227"/>
      <c r="H203" s="227"/>
      <c r="I203" s="227"/>
      <c r="J203" s="227"/>
      <c r="K203" s="227"/>
      <c r="L203" s="227"/>
      <c r="M203" s="227"/>
      <c r="N203" s="227"/>
    </row>
    <row r="204" spans="2:14" s="228" customFormat="1" ht="15">
      <c r="B204" s="227"/>
      <c r="C204" s="227"/>
      <c r="D204" s="227"/>
      <c r="E204" s="227"/>
      <c r="F204" s="227"/>
      <c r="G204" s="227"/>
      <c r="H204" s="227"/>
      <c r="I204" s="227"/>
      <c r="J204" s="227"/>
      <c r="K204" s="227"/>
      <c r="L204" s="227"/>
      <c r="M204" s="227"/>
      <c r="N204" s="227"/>
    </row>
    <row r="205" spans="2:14" ht="18" customHeight="1"/>
    <row r="206" spans="2:14" ht="15"/>
    <row r="207" spans="2:14" ht="15"/>
    <row r="208" spans="2:14" ht="15"/>
    <row r="209" spans="2:2" ht="15"/>
    <row r="210" spans="2:2" ht="15"/>
    <row r="211" spans="2:2" ht="15"/>
    <row r="212" spans="2:2" ht="15"/>
    <row r="213" spans="2:2" ht="15">
      <c r="B213" s="224"/>
    </row>
    <row r="214" spans="2:2" ht="15">
      <c r="B214" s="224"/>
    </row>
    <row r="215" spans="2:2" ht="15">
      <c r="B215" s="224"/>
    </row>
    <row r="216" spans="2:2" ht="15">
      <c r="B216" s="224"/>
    </row>
    <row r="217" spans="2:2" ht="15">
      <c r="B217" s="224"/>
    </row>
    <row r="218" spans="2:2" ht="15">
      <c r="B218" s="224"/>
    </row>
    <row r="219" spans="2:2" ht="15">
      <c r="B219" s="224"/>
    </row>
    <row r="220" spans="2:2" ht="15">
      <c r="B220" s="224"/>
    </row>
    <row r="221" spans="2:2" ht="15">
      <c r="B221" s="224"/>
    </row>
    <row r="222" spans="2:2" ht="15">
      <c r="B222" s="224"/>
    </row>
    <row r="223" spans="2:2" ht="15">
      <c r="B223" s="224"/>
    </row>
    <row r="224" spans="2:2" ht="15">
      <c r="B224" s="224"/>
    </row>
    <row r="225" spans="2:2" ht="15">
      <c r="B225" s="224"/>
    </row>
    <row r="226" spans="2:2" ht="15">
      <c r="B226" s="224"/>
    </row>
    <row r="227" spans="2:2" ht="15">
      <c r="B227" s="224"/>
    </row>
    <row r="228" spans="2:2" ht="15">
      <c r="B228" s="224"/>
    </row>
    <row r="229" spans="2:2" ht="15">
      <c r="B229" s="224"/>
    </row>
    <row r="230" spans="2:2" ht="15">
      <c r="B230" s="224"/>
    </row>
    <row r="231" spans="2:2" ht="15">
      <c r="B231" s="224"/>
    </row>
    <row r="232" spans="2:2" ht="15">
      <c r="B232" s="224"/>
    </row>
    <row r="233" spans="2:2" ht="15">
      <c r="B233" s="224"/>
    </row>
    <row r="234" spans="2:2" ht="15">
      <c r="B234" s="224"/>
    </row>
    <row r="235" spans="2:2" ht="15">
      <c r="B235" s="224"/>
    </row>
    <row r="236" spans="2:2" ht="15">
      <c r="B236" s="224"/>
    </row>
    <row r="237" spans="2:2" ht="15">
      <c r="B237" s="224"/>
    </row>
    <row r="238" spans="2:2" ht="15">
      <c r="B238" s="224"/>
    </row>
    <row r="239" spans="2:2" ht="15">
      <c r="B239" s="224"/>
    </row>
    <row r="240" spans="2:2" ht="15">
      <c r="B240" s="224"/>
    </row>
    <row r="241" spans="2:2" ht="15">
      <c r="B241" s="224"/>
    </row>
    <row r="242" spans="2:2" ht="15">
      <c r="B242" s="224"/>
    </row>
    <row r="243" spans="2:2" ht="15">
      <c r="B243" s="224"/>
    </row>
    <row r="244" spans="2:2" ht="15">
      <c r="B244" s="224"/>
    </row>
    <row r="245" spans="2:2" ht="15">
      <c r="B245" s="224"/>
    </row>
    <row r="246" spans="2:2" ht="15">
      <c r="B246" s="224"/>
    </row>
    <row r="247" spans="2:2" ht="15">
      <c r="B247" s="224"/>
    </row>
    <row r="248" spans="2:2" ht="15">
      <c r="B248" s="224"/>
    </row>
    <row r="249" spans="2:2" ht="15">
      <c r="B249" s="224"/>
    </row>
    <row r="250" spans="2:2" ht="15">
      <c r="B250" s="224"/>
    </row>
    <row r="251" spans="2:2" ht="15">
      <c r="B251" s="224"/>
    </row>
    <row r="252" spans="2:2" ht="15">
      <c r="B252" s="224"/>
    </row>
    <row r="253" spans="2:2" ht="15">
      <c r="B253" s="224"/>
    </row>
    <row r="254" spans="2:2" ht="15">
      <c r="B254" s="224"/>
    </row>
    <row r="255" spans="2:2" ht="15">
      <c r="B255" s="224"/>
    </row>
    <row r="256" spans="2:2" ht="15">
      <c r="B256" s="224"/>
    </row>
    <row r="257" spans="2:2" ht="15">
      <c r="B257" s="224"/>
    </row>
    <row r="258" spans="2:2" ht="15">
      <c r="B258" s="224"/>
    </row>
    <row r="259" spans="2:2" ht="15">
      <c r="B259" s="224"/>
    </row>
    <row r="260" spans="2:2" ht="15">
      <c r="B260" s="224"/>
    </row>
    <row r="261" spans="2:2" ht="15">
      <c r="B261" s="224"/>
    </row>
    <row r="262" spans="2:2" ht="15">
      <c r="B262" s="224"/>
    </row>
    <row r="263" spans="2:2" ht="15">
      <c r="B263" s="224"/>
    </row>
    <row r="264" spans="2:2" ht="15">
      <c r="B264" s="224"/>
    </row>
    <row r="265" spans="2:2" ht="15">
      <c r="B265" s="224"/>
    </row>
    <row r="266" spans="2:2" ht="15">
      <c r="B266" s="224"/>
    </row>
    <row r="267" spans="2:2" ht="15">
      <c r="B267" s="224"/>
    </row>
    <row r="268" spans="2:2" ht="15">
      <c r="B268" s="224"/>
    </row>
    <row r="269" spans="2:2" ht="15">
      <c r="B269" s="224"/>
    </row>
    <row r="270" spans="2:2" ht="15">
      <c r="B270" s="224"/>
    </row>
    <row r="271" spans="2:2" ht="15">
      <c r="B271" s="224"/>
    </row>
    <row r="272" spans="2:2" ht="15">
      <c r="B272" s="224"/>
    </row>
    <row r="273" spans="2:2" ht="15">
      <c r="B273" s="224"/>
    </row>
    <row r="274" spans="2:2" ht="15">
      <c r="B274" s="224"/>
    </row>
    <row r="275" spans="2:2" ht="15">
      <c r="B275" s="224"/>
    </row>
    <row r="276" spans="2:2" ht="15">
      <c r="B276" s="224"/>
    </row>
    <row r="277" spans="2:2" ht="15">
      <c r="B277" s="224"/>
    </row>
    <row r="278" spans="2:2" ht="15">
      <c r="B278" s="224"/>
    </row>
    <row r="279" spans="2:2" ht="15">
      <c r="B279" s="224"/>
    </row>
    <row r="280" spans="2:2" ht="15">
      <c r="B280" s="224"/>
    </row>
    <row r="281" spans="2:2" ht="15">
      <c r="B281" s="224"/>
    </row>
    <row r="282" spans="2:2" ht="15">
      <c r="B282" s="224"/>
    </row>
    <row r="283" spans="2:2" ht="15">
      <c r="B283" s="224"/>
    </row>
    <row r="284" spans="2:2" ht="15">
      <c r="B284" s="224"/>
    </row>
    <row r="285" spans="2:2" ht="15">
      <c r="B285" s="224"/>
    </row>
    <row r="286" spans="2:2" ht="15">
      <c r="B286" s="224"/>
    </row>
    <row r="287" spans="2:2" ht="15">
      <c r="B287" s="224"/>
    </row>
    <row r="288" spans="2:2" ht="15">
      <c r="B288" s="224"/>
    </row>
    <row r="289" spans="2:2" ht="15">
      <c r="B289" s="224"/>
    </row>
    <row r="290" spans="2:2" ht="15">
      <c r="B290" s="224"/>
    </row>
    <row r="291" spans="2:2" ht="15">
      <c r="B291" s="224"/>
    </row>
    <row r="292" spans="2:2" ht="15">
      <c r="B292" s="224"/>
    </row>
    <row r="293" spans="2:2" ht="15">
      <c r="B293" s="224"/>
    </row>
    <row r="294" spans="2:2" ht="15">
      <c r="B294" s="224"/>
    </row>
    <row r="295" spans="2:2" ht="15">
      <c r="B295" s="224"/>
    </row>
    <row r="296" spans="2:2" ht="15">
      <c r="B296" s="224"/>
    </row>
    <row r="297" spans="2:2" ht="15">
      <c r="B297" s="224"/>
    </row>
    <row r="298" spans="2:2" ht="15">
      <c r="B298" s="224"/>
    </row>
    <row r="299" spans="2:2" ht="15">
      <c r="B299" s="224"/>
    </row>
    <row r="300" spans="2:2" ht="15">
      <c r="B300" s="224"/>
    </row>
    <row r="301" spans="2:2" ht="15">
      <c r="B301" s="224"/>
    </row>
    <row r="302" spans="2:2" ht="15">
      <c r="B302" s="224"/>
    </row>
    <row r="303" spans="2:2" ht="15">
      <c r="B303" s="224"/>
    </row>
    <row r="304" spans="2:2" ht="15">
      <c r="B304" s="224"/>
    </row>
    <row r="305" spans="2:2" ht="15">
      <c r="B305" s="224"/>
    </row>
    <row r="306" spans="2:2" ht="15">
      <c r="B306" s="224"/>
    </row>
    <row r="307" spans="2:2" ht="15">
      <c r="B307" s="224"/>
    </row>
    <row r="308" spans="2:2" ht="15">
      <c r="B308" s="224"/>
    </row>
    <row r="309" spans="2:2" ht="15">
      <c r="B309" s="224"/>
    </row>
    <row r="310" spans="2:2" ht="15">
      <c r="B310" s="224"/>
    </row>
    <row r="311" spans="2:2" ht="15">
      <c r="B311" s="224"/>
    </row>
    <row r="312" spans="2:2" ht="15">
      <c r="B312" s="224"/>
    </row>
    <row r="313" spans="2:2" ht="15">
      <c r="B313" s="224"/>
    </row>
    <row r="314" spans="2:2" ht="15">
      <c r="B314" s="224"/>
    </row>
    <row r="315" spans="2:2" ht="15">
      <c r="B315" s="224"/>
    </row>
    <row r="316" spans="2:2" ht="15">
      <c r="B316" s="224"/>
    </row>
    <row r="317" spans="2:2" ht="15">
      <c r="B317" s="224"/>
    </row>
    <row r="318" spans="2:2" ht="15">
      <c r="B318" s="224"/>
    </row>
    <row r="319" spans="2:2" ht="15">
      <c r="B319" s="224"/>
    </row>
    <row r="320" spans="2:2" ht="15">
      <c r="B320" s="224"/>
    </row>
    <row r="321" spans="2:2" ht="15">
      <c r="B321" s="224"/>
    </row>
    <row r="322" spans="2:2" ht="15">
      <c r="B322" s="224"/>
    </row>
    <row r="323" spans="2:2" ht="15">
      <c r="B323" s="224"/>
    </row>
    <row r="324" spans="2:2" ht="15">
      <c r="B324" s="224"/>
    </row>
    <row r="325" spans="2:2" ht="15">
      <c r="B325" s="224"/>
    </row>
    <row r="326" spans="2:2" ht="15">
      <c r="B326" s="224"/>
    </row>
    <row r="327" spans="2:2" ht="15">
      <c r="B327" s="224"/>
    </row>
    <row r="328" spans="2:2" ht="15">
      <c r="B328" s="224"/>
    </row>
    <row r="329" spans="2:2" ht="15">
      <c r="B329" s="224"/>
    </row>
    <row r="330" spans="2:2" ht="15">
      <c r="B330" s="224"/>
    </row>
    <row r="331" spans="2:2" ht="15">
      <c r="B331" s="224"/>
    </row>
    <row r="332" spans="2:2" ht="15">
      <c r="B332" s="224"/>
    </row>
    <row r="333" spans="2:2" ht="15">
      <c r="B333" s="224"/>
    </row>
    <row r="334" spans="2:2" ht="15">
      <c r="B334" s="224"/>
    </row>
    <row r="335" spans="2:2" ht="15">
      <c r="B335" s="224"/>
    </row>
    <row r="336" spans="2:2" ht="15">
      <c r="B336" s="224"/>
    </row>
    <row r="337" spans="2:2" ht="15">
      <c r="B337" s="224"/>
    </row>
    <row r="338" spans="2:2" ht="15">
      <c r="B338" s="224"/>
    </row>
    <row r="339" spans="2:2" ht="15">
      <c r="B339" s="224"/>
    </row>
    <row r="340" spans="2:2" ht="15">
      <c r="B340" s="224"/>
    </row>
    <row r="341" spans="2:2" ht="15">
      <c r="B341" s="224"/>
    </row>
    <row r="342" spans="2:2" ht="15">
      <c r="B342" s="224"/>
    </row>
    <row r="343" spans="2:2" ht="15">
      <c r="B343" s="224"/>
    </row>
    <row r="344" spans="2:2" ht="15">
      <c r="B344" s="224"/>
    </row>
    <row r="345" spans="2:2" ht="15">
      <c r="B345" s="224"/>
    </row>
    <row r="346" spans="2:2" ht="15">
      <c r="B346" s="224"/>
    </row>
    <row r="347" spans="2:2" ht="15">
      <c r="B347" s="224"/>
    </row>
    <row r="348" spans="2:2" ht="15">
      <c r="B348" s="224"/>
    </row>
    <row r="349" spans="2:2" ht="15">
      <c r="B349" s="224"/>
    </row>
    <row r="350" spans="2:2" ht="15">
      <c r="B350" s="224"/>
    </row>
    <row r="351" spans="2:2" ht="15">
      <c r="B351" s="224"/>
    </row>
    <row r="352" spans="2:2" ht="15">
      <c r="B352" s="224"/>
    </row>
    <row r="353" spans="2:2" ht="15">
      <c r="B353" s="224"/>
    </row>
    <row r="354" spans="2:2" ht="15">
      <c r="B354" s="224"/>
    </row>
    <row r="355" spans="2:2" ht="15">
      <c r="B355" s="224"/>
    </row>
    <row r="356" spans="2:2" ht="15">
      <c r="B356" s="224"/>
    </row>
    <row r="357" spans="2:2" ht="15">
      <c r="B357" s="224"/>
    </row>
    <row r="358" spans="2:2" ht="15">
      <c r="B358" s="224"/>
    </row>
    <row r="359" spans="2:2" ht="15">
      <c r="B359" s="224"/>
    </row>
    <row r="360" spans="2:2" ht="15">
      <c r="B360" s="224"/>
    </row>
    <row r="361" spans="2:2" ht="15">
      <c r="B361" s="224"/>
    </row>
    <row r="362" spans="2:2" ht="15">
      <c r="B362" s="224"/>
    </row>
    <row r="363" spans="2:2" ht="15">
      <c r="B363" s="224"/>
    </row>
    <row r="364" spans="2:2" ht="15">
      <c r="B364" s="224"/>
    </row>
    <row r="365" spans="2:2" ht="15">
      <c r="B365" s="224"/>
    </row>
    <row r="366" spans="2:2" ht="15">
      <c r="B366" s="224"/>
    </row>
    <row r="367" spans="2:2" ht="15">
      <c r="B367" s="224"/>
    </row>
    <row r="368" spans="2:2" ht="15">
      <c r="B368" s="224"/>
    </row>
    <row r="369" spans="2:2" ht="15">
      <c r="B369" s="224"/>
    </row>
    <row r="370" spans="2:2" ht="15">
      <c r="B370" s="224"/>
    </row>
    <row r="371" spans="2:2" ht="15">
      <c r="B371" s="224"/>
    </row>
    <row r="372" spans="2:2" ht="15">
      <c r="B372" s="224"/>
    </row>
    <row r="373" spans="2:2" ht="15">
      <c r="B373" s="224"/>
    </row>
    <row r="374" spans="2:2" ht="15">
      <c r="B374" s="224"/>
    </row>
    <row r="375" spans="2:2" ht="15">
      <c r="B375" s="224"/>
    </row>
    <row r="376" spans="2:2" ht="15">
      <c r="B376" s="224"/>
    </row>
    <row r="377" spans="2:2" ht="15">
      <c r="B377" s="224"/>
    </row>
    <row r="378" spans="2:2" ht="15">
      <c r="B378" s="224"/>
    </row>
    <row r="379" spans="2:2" ht="15">
      <c r="B379" s="224"/>
    </row>
    <row r="380" spans="2:2" ht="15">
      <c r="B380" s="224"/>
    </row>
    <row r="381" spans="2:2" ht="15">
      <c r="B381" s="224"/>
    </row>
    <row r="382" spans="2:2" ht="15">
      <c r="B382" s="224"/>
    </row>
    <row r="383" spans="2:2" ht="15">
      <c r="B383" s="224"/>
    </row>
    <row r="384" spans="2:2" ht="15">
      <c r="B384" s="224"/>
    </row>
    <row r="385" spans="2:2" ht="15">
      <c r="B385" s="224"/>
    </row>
    <row r="386" spans="2:2" ht="15">
      <c r="B386" s="224"/>
    </row>
    <row r="387" spans="2:2" ht="15">
      <c r="B387" s="224"/>
    </row>
    <row r="388" spans="2:2" ht="15">
      <c r="B388" s="224"/>
    </row>
    <row r="389" spans="2:2" ht="15">
      <c r="B389" s="224"/>
    </row>
    <row r="390" spans="2:2" ht="15">
      <c r="B390" s="224"/>
    </row>
    <row r="391" spans="2:2" ht="15">
      <c r="B391" s="224"/>
    </row>
    <row r="392" spans="2:2" ht="15">
      <c r="B392" s="224"/>
    </row>
    <row r="393" spans="2:2" ht="15">
      <c r="B393" s="224"/>
    </row>
    <row r="394" spans="2:2" ht="15">
      <c r="B394" s="224"/>
    </row>
    <row r="395" spans="2:2" ht="15">
      <c r="B395" s="224"/>
    </row>
    <row r="396" spans="2:2" ht="15">
      <c r="B396" s="224"/>
    </row>
    <row r="397" spans="2:2" ht="15">
      <c r="B397" s="224"/>
    </row>
    <row r="398" spans="2:2" ht="15">
      <c r="B398" s="224"/>
    </row>
    <row r="399" spans="2:2" ht="15">
      <c r="B399" s="224"/>
    </row>
    <row r="400" spans="2:2" ht="15">
      <c r="B400" s="224"/>
    </row>
    <row r="401" spans="2:2" ht="15">
      <c r="B401" s="224"/>
    </row>
    <row r="402" spans="2:2" ht="15">
      <c r="B402" s="224"/>
    </row>
    <row r="403" spans="2:2" ht="15">
      <c r="B403" s="224"/>
    </row>
    <row r="404" spans="2:2" ht="15">
      <c r="B404" s="224"/>
    </row>
    <row r="405" spans="2:2" ht="15">
      <c r="B405" s="224"/>
    </row>
    <row r="406" spans="2:2" ht="15">
      <c r="B406" s="224"/>
    </row>
    <row r="407" spans="2:2" ht="15">
      <c r="B407" s="224"/>
    </row>
    <row r="408" spans="2:2" ht="15">
      <c r="B408" s="224"/>
    </row>
    <row r="409" spans="2:2" ht="15">
      <c r="B409" s="224"/>
    </row>
    <row r="410" spans="2:2" ht="15">
      <c r="B410" s="224"/>
    </row>
    <row r="411" spans="2:2" ht="15">
      <c r="B411" s="224"/>
    </row>
    <row r="412" spans="2:2" ht="15">
      <c r="B412" s="224"/>
    </row>
    <row r="413" spans="2:2" ht="15">
      <c r="B413" s="224"/>
    </row>
    <row r="414" spans="2:2" ht="15">
      <c r="B414" s="224"/>
    </row>
    <row r="415" spans="2:2" ht="15">
      <c r="B415" s="224"/>
    </row>
    <row r="416" spans="2:2" ht="15">
      <c r="B416" s="224"/>
    </row>
    <row r="417" spans="2:2" ht="15">
      <c r="B417" s="224"/>
    </row>
    <row r="418" spans="2:2" ht="15">
      <c r="B418" s="224"/>
    </row>
    <row r="419" spans="2:2" ht="15">
      <c r="B419" s="224"/>
    </row>
    <row r="420" spans="2:2" ht="15">
      <c r="B420" s="224"/>
    </row>
    <row r="421" spans="2:2" ht="15">
      <c r="B421" s="224"/>
    </row>
    <row r="422" spans="2:2" ht="15">
      <c r="B422" s="224"/>
    </row>
    <row r="423" spans="2:2" ht="15">
      <c r="B423" s="224"/>
    </row>
    <row r="424" spans="2:2" ht="15">
      <c r="B424" s="224"/>
    </row>
    <row r="425" spans="2:2" ht="15">
      <c r="B425" s="224"/>
    </row>
    <row r="426" spans="2:2" ht="15">
      <c r="B426" s="224"/>
    </row>
    <row r="427" spans="2:2" ht="15">
      <c r="B427" s="224"/>
    </row>
    <row r="428" spans="2:2" ht="15">
      <c r="B428" s="224"/>
    </row>
    <row r="429" spans="2:2" ht="15">
      <c r="B429" s="224"/>
    </row>
    <row r="430" spans="2:2" ht="15">
      <c r="B430" s="224"/>
    </row>
    <row r="431" spans="2:2" ht="15">
      <c r="B431" s="224"/>
    </row>
    <row r="432" spans="2:2" ht="15">
      <c r="B432" s="224"/>
    </row>
    <row r="433" spans="2:2" ht="15">
      <c r="B433" s="224"/>
    </row>
    <row r="434" spans="2:2" ht="15">
      <c r="B434" s="224"/>
    </row>
    <row r="435" spans="2:2" ht="15">
      <c r="B435" s="224"/>
    </row>
    <row r="436" spans="2:2" ht="15">
      <c r="B436" s="224"/>
    </row>
    <row r="437" spans="2:2" ht="15">
      <c r="B437" s="224"/>
    </row>
    <row r="438" spans="2:2" ht="15">
      <c r="B438" s="224"/>
    </row>
    <row r="439" spans="2:2" ht="15">
      <c r="B439" s="224"/>
    </row>
    <row r="440" spans="2:2" ht="15">
      <c r="B440" s="224"/>
    </row>
    <row r="441" spans="2:2" ht="15">
      <c r="B441" s="224"/>
    </row>
    <row r="442" spans="2:2" ht="15">
      <c r="B442" s="224"/>
    </row>
    <row r="443" spans="2:2" ht="15">
      <c r="B443" s="224"/>
    </row>
    <row r="444" spans="2:2" ht="15">
      <c r="B444" s="224"/>
    </row>
    <row r="445" spans="2:2" ht="15">
      <c r="B445" s="224"/>
    </row>
    <row r="446" spans="2:2" ht="15">
      <c r="B446" s="224"/>
    </row>
    <row r="447" spans="2:2" ht="15">
      <c r="B447" s="224"/>
    </row>
    <row r="448" spans="2:2" ht="15">
      <c r="B448" s="224"/>
    </row>
    <row r="449" spans="2:2" ht="15">
      <c r="B449" s="224"/>
    </row>
    <row r="450" spans="2:2" ht="15">
      <c r="B450" s="224"/>
    </row>
    <row r="451" spans="2:2" ht="15">
      <c r="B451" s="224"/>
    </row>
    <row r="452" spans="2:2" ht="15">
      <c r="B452" s="224"/>
    </row>
    <row r="453" spans="2:2" ht="15">
      <c r="B453" s="224"/>
    </row>
    <row r="454" spans="2:2" ht="15">
      <c r="B454" s="224"/>
    </row>
    <row r="455" spans="2:2" ht="15">
      <c r="B455" s="224"/>
    </row>
    <row r="456" spans="2:2" ht="15">
      <c r="B456" s="224"/>
    </row>
    <row r="457" spans="2:2" ht="15">
      <c r="B457" s="224"/>
    </row>
    <row r="458" spans="2:2" ht="15">
      <c r="B458" s="224"/>
    </row>
    <row r="459" spans="2:2" ht="15">
      <c r="B459" s="224"/>
    </row>
    <row r="460" spans="2:2" ht="15">
      <c r="B460" s="224"/>
    </row>
    <row r="461" spans="2:2" ht="15">
      <c r="B461" s="224"/>
    </row>
    <row r="462" spans="2:2" ht="15">
      <c r="B462" s="224"/>
    </row>
    <row r="463" spans="2:2" ht="15">
      <c r="B463" s="224"/>
    </row>
    <row r="464" spans="2:2" ht="15">
      <c r="B464" s="224"/>
    </row>
    <row r="465" spans="2:2" ht="15">
      <c r="B465" s="224"/>
    </row>
    <row r="466" spans="2:2" ht="15">
      <c r="B466" s="224"/>
    </row>
    <row r="467" spans="2:2" ht="15">
      <c r="B467" s="224"/>
    </row>
    <row r="468" spans="2:2" ht="15">
      <c r="B468" s="224"/>
    </row>
    <row r="469" spans="2:2" ht="15">
      <c r="B469" s="224"/>
    </row>
    <row r="470" spans="2:2" ht="15">
      <c r="B470" s="224"/>
    </row>
    <row r="471" spans="2:2" ht="15">
      <c r="B471" s="224"/>
    </row>
    <row r="472" spans="2:2" ht="15">
      <c r="B472" s="224"/>
    </row>
    <row r="473" spans="2:2" ht="15">
      <c r="B473" s="224"/>
    </row>
    <row r="474" spans="2:2" ht="15">
      <c r="B474" s="224"/>
    </row>
    <row r="475" spans="2:2" ht="15">
      <c r="B475" s="224"/>
    </row>
    <row r="476" spans="2:2" ht="15">
      <c r="B476" s="224"/>
    </row>
    <row r="477" spans="2:2" ht="15">
      <c r="B477" s="224"/>
    </row>
    <row r="478" spans="2:2" ht="15">
      <c r="B478" s="224"/>
    </row>
    <row r="479" spans="2:2" ht="15">
      <c r="B479" s="224"/>
    </row>
    <row r="480" spans="2:2" ht="15">
      <c r="B480" s="224"/>
    </row>
    <row r="481" spans="2:2" ht="15">
      <c r="B481" s="224"/>
    </row>
    <row r="482" spans="2:2" ht="15">
      <c r="B482" s="224"/>
    </row>
    <row r="483" spans="2:2" ht="15">
      <c r="B483" s="224"/>
    </row>
    <row r="484" spans="2:2" ht="15">
      <c r="B484" s="224"/>
    </row>
    <row r="485" spans="2:2" ht="15">
      <c r="B485" s="224"/>
    </row>
    <row r="486" spans="2:2" ht="15">
      <c r="B486" s="224"/>
    </row>
    <row r="487" spans="2:2" ht="15">
      <c r="B487" s="224"/>
    </row>
    <row r="488" spans="2:2" ht="15">
      <c r="B488" s="224"/>
    </row>
    <row r="489" spans="2:2" ht="15">
      <c r="B489" s="224"/>
    </row>
    <row r="490" spans="2:2" ht="15">
      <c r="B490" s="224"/>
    </row>
    <row r="491" spans="2:2" ht="15">
      <c r="B491" s="224"/>
    </row>
    <row r="492" spans="2:2" ht="15">
      <c r="B492" s="224"/>
    </row>
    <row r="493" spans="2:2" ht="15">
      <c r="B493" s="224"/>
    </row>
    <row r="494" spans="2:2" ht="15">
      <c r="B494" s="224"/>
    </row>
    <row r="495" spans="2:2" ht="15">
      <c r="B495" s="224"/>
    </row>
    <row r="496" spans="2:2" ht="15">
      <c r="B496" s="224"/>
    </row>
    <row r="497" spans="2:2" ht="15">
      <c r="B497" s="224"/>
    </row>
    <row r="498" spans="2:2" ht="15">
      <c r="B498" s="224"/>
    </row>
    <row r="499" spans="2:2" ht="15">
      <c r="B499" s="224"/>
    </row>
    <row r="500" spans="2:2" ht="15">
      <c r="B500" s="224"/>
    </row>
    <row r="501" spans="2:2" ht="15">
      <c r="B501" s="224"/>
    </row>
    <row r="502" spans="2:2" ht="15">
      <c r="B502" s="224"/>
    </row>
    <row r="503" spans="2:2" ht="15">
      <c r="B503" s="224"/>
    </row>
    <row r="504" spans="2:2" ht="15">
      <c r="B504" s="224"/>
    </row>
    <row r="505" spans="2:2" ht="15">
      <c r="B505" s="224"/>
    </row>
    <row r="506" spans="2:2" ht="15">
      <c r="B506" s="224"/>
    </row>
    <row r="507" spans="2:2" ht="15">
      <c r="B507" s="224"/>
    </row>
    <row r="508" spans="2:2" ht="15">
      <c r="B508" s="224"/>
    </row>
    <row r="509" spans="2:2" ht="15">
      <c r="B509" s="224"/>
    </row>
    <row r="510" spans="2:2" ht="15">
      <c r="B510" s="224"/>
    </row>
    <row r="511" spans="2:2" ht="15">
      <c r="B511" s="224"/>
    </row>
    <row r="512" spans="2:2" ht="15">
      <c r="B512" s="224"/>
    </row>
    <row r="513" spans="2:2" ht="15">
      <c r="B513" s="224"/>
    </row>
    <row r="514" spans="2:2" ht="15">
      <c r="B514" s="224"/>
    </row>
    <row r="515" spans="2:2" ht="15">
      <c r="B515" s="224"/>
    </row>
    <row r="516" spans="2:2" ht="15">
      <c r="B516" s="224"/>
    </row>
    <row r="517" spans="2:2" ht="15">
      <c r="B517" s="224"/>
    </row>
    <row r="518" spans="2:2" ht="15">
      <c r="B518" s="224"/>
    </row>
    <row r="519" spans="2:2" ht="15">
      <c r="B519" s="224"/>
    </row>
    <row r="520" spans="2:2" ht="15">
      <c r="B520" s="224"/>
    </row>
    <row r="521" spans="2:2" ht="15">
      <c r="B521" s="224"/>
    </row>
    <row r="522" spans="2:2" ht="15">
      <c r="B522" s="224"/>
    </row>
    <row r="523" spans="2:2" ht="15">
      <c r="B523" s="224"/>
    </row>
    <row r="524" spans="2:2" ht="15">
      <c r="B524" s="224"/>
    </row>
    <row r="525" spans="2:2" ht="15">
      <c r="B525" s="224"/>
    </row>
    <row r="526" spans="2:2" ht="15">
      <c r="B526" s="224"/>
    </row>
    <row r="527" spans="2:2" ht="15">
      <c r="B527" s="224"/>
    </row>
    <row r="528" spans="2:2" ht="15">
      <c r="B528" s="224"/>
    </row>
    <row r="529" spans="2:2" ht="15">
      <c r="B529" s="224"/>
    </row>
    <row r="530" spans="2:2" ht="15">
      <c r="B530" s="224"/>
    </row>
    <row r="531" spans="2:2" ht="15">
      <c r="B531" s="224"/>
    </row>
    <row r="532" spans="2:2" ht="15">
      <c r="B532" s="224"/>
    </row>
    <row r="533" spans="2:2" ht="15">
      <c r="B533" s="224"/>
    </row>
    <row r="534" spans="2:2" ht="15">
      <c r="B534" s="224"/>
    </row>
    <row r="535" spans="2:2" ht="15">
      <c r="B535" s="224"/>
    </row>
    <row r="536" spans="2:2" ht="15">
      <c r="B536" s="224"/>
    </row>
    <row r="537" spans="2:2" ht="15">
      <c r="B537" s="224"/>
    </row>
    <row r="538" spans="2:2" ht="15">
      <c r="B538" s="224"/>
    </row>
    <row r="539" spans="2:2" ht="15">
      <c r="B539" s="224"/>
    </row>
    <row r="540" spans="2:2" ht="15">
      <c r="B540" s="224"/>
    </row>
    <row r="541" spans="2:2" ht="15">
      <c r="B541" s="224"/>
    </row>
    <row r="542" spans="2:2" ht="15">
      <c r="B542" s="224"/>
    </row>
    <row r="543" spans="2:2" ht="15">
      <c r="B543" s="224"/>
    </row>
    <row r="544" spans="2:2" ht="15">
      <c r="B544" s="224"/>
    </row>
    <row r="545" spans="2:2" ht="15">
      <c r="B545" s="224"/>
    </row>
    <row r="546" spans="2:2" ht="15">
      <c r="B546" s="224"/>
    </row>
    <row r="547" spans="2:2" ht="15">
      <c r="B547" s="224"/>
    </row>
    <row r="548" spans="2:2" ht="15">
      <c r="B548" s="224"/>
    </row>
    <row r="549" spans="2:2" ht="15">
      <c r="B549" s="224"/>
    </row>
    <row r="550" spans="2:2" ht="15">
      <c r="B550" s="224"/>
    </row>
    <row r="551" spans="2:2" ht="15">
      <c r="B551" s="224"/>
    </row>
    <row r="552" spans="2:2" ht="15">
      <c r="B552" s="224"/>
    </row>
    <row r="553" spans="2:2" ht="15">
      <c r="B553" s="224"/>
    </row>
    <row r="554" spans="2:2" ht="15">
      <c r="B554" s="224"/>
    </row>
    <row r="555" spans="2:2" ht="15">
      <c r="B555" s="224"/>
    </row>
    <row r="556" spans="2:2" ht="15">
      <c r="B556" s="224"/>
    </row>
    <row r="557" spans="2:2" ht="15">
      <c r="B557" s="224"/>
    </row>
    <row r="558" spans="2:2" ht="15">
      <c r="B558" s="224"/>
    </row>
    <row r="559" spans="2:2" ht="15">
      <c r="B559" s="224"/>
    </row>
    <row r="560" spans="2:2" ht="15">
      <c r="B560" s="224"/>
    </row>
    <row r="561" spans="2:2" ht="15">
      <c r="B561" s="224"/>
    </row>
    <row r="562" spans="2:2" ht="15">
      <c r="B562" s="224"/>
    </row>
    <row r="563" spans="2:2" ht="15">
      <c r="B563" s="224"/>
    </row>
    <row r="564" spans="2:2" ht="15">
      <c r="B564" s="224"/>
    </row>
    <row r="565" spans="2:2" ht="15">
      <c r="B565" s="224"/>
    </row>
    <row r="566" spans="2:2" ht="15">
      <c r="B566" s="224"/>
    </row>
    <row r="567" spans="2:2" ht="15">
      <c r="B567" s="224"/>
    </row>
    <row r="568" spans="2:2" ht="15">
      <c r="B568" s="224"/>
    </row>
    <row r="569" spans="2:2" ht="15">
      <c r="B569" s="224"/>
    </row>
    <row r="570" spans="2:2" ht="15">
      <c r="B570" s="224"/>
    </row>
    <row r="571" spans="2:2" ht="15">
      <c r="B571" s="224"/>
    </row>
    <row r="572" spans="2:2" ht="15">
      <c r="B572" s="224"/>
    </row>
    <row r="573" spans="2:2" ht="15">
      <c r="B573" s="224"/>
    </row>
    <row r="574" spans="2:2" ht="15">
      <c r="B574" s="224"/>
    </row>
    <row r="575" spans="2:2" ht="15">
      <c r="B575" s="224"/>
    </row>
    <row r="576" spans="2:2" ht="15">
      <c r="B576" s="224"/>
    </row>
    <row r="577" spans="2:2" ht="15">
      <c r="B577" s="224"/>
    </row>
    <row r="578" spans="2:2" ht="15">
      <c r="B578" s="224"/>
    </row>
    <row r="579" spans="2:2" ht="15">
      <c r="B579" s="224"/>
    </row>
    <row r="580" spans="2:2" ht="15">
      <c r="B580" s="224"/>
    </row>
    <row r="581" spans="2:2" ht="15">
      <c r="B581" s="224"/>
    </row>
    <row r="582" spans="2:2" ht="15">
      <c r="B582" s="224"/>
    </row>
    <row r="583" spans="2:2" ht="15">
      <c r="B583" s="224"/>
    </row>
    <row r="584" spans="2:2" ht="15">
      <c r="B584" s="224"/>
    </row>
    <row r="585" spans="2:2" ht="15">
      <c r="B585" s="224"/>
    </row>
    <row r="586" spans="2:2" ht="15">
      <c r="B586" s="224"/>
    </row>
    <row r="587" spans="2:2" ht="15">
      <c r="B587" s="224"/>
    </row>
    <row r="588" spans="2:2" ht="15">
      <c r="B588" s="224"/>
    </row>
    <row r="589" spans="2:2" ht="15">
      <c r="B589" s="224"/>
    </row>
    <row r="590" spans="2:2" ht="15">
      <c r="B590" s="224"/>
    </row>
    <row r="591" spans="2:2" ht="15">
      <c r="B591" s="224"/>
    </row>
    <row r="592" spans="2:2" ht="15">
      <c r="B592" s="224"/>
    </row>
    <row r="593" spans="2:2" ht="15">
      <c r="B593" s="224"/>
    </row>
    <row r="594" spans="2:2" ht="15">
      <c r="B594" s="224"/>
    </row>
    <row r="595" spans="2:2" ht="15">
      <c r="B595" s="224"/>
    </row>
    <row r="596" spans="2:2" ht="15">
      <c r="B596" s="224"/>
    </row>
    <row r="597" spans="2:2" ht="15">
      <c r="B597" s="224"/>
    </row>
    <row r="598" spans="2:2" ht="15">
      <c r="B598" s="224"/>
    </row>
    <row r="599" spans="2:2" ht="15">
      <c r="B599" s="224"/>
    </row>
    <row r="600" spans="2:2" ht="15">
      <c r="B600" s="224"/>
    </row>
    <row r="601" spans="2:2" ht="15">
      <c r="B601" s="224"/>
    </row>
    <row r="602" spans="2:2" ht="15">
      <c r="B602" s="224"/>
    </row>
    <row r="603" spans="2:2" ht="15">
      <c r="B603" s="224"/>
    </row>
    <row r="604" spans="2:2" ht="15">
      <c r="B604" s="224"/>
    </row>
    <row r="605" spans="2:2" ht="15">
      <c r="B605" s="224"/>
    </row>
    <row r="606" spans="2:2" ht="15">
      <c r="B606" s="224"/>
    </row>
    <row r="607" spans="2:2" ht="15">
      <c r="B607" s="224"/>
    </row>
    <row r="608" spans="2:2" ht="15">
      <c r="B608" s="224"/>
    </row>
    <row r="609" spans="2:2" ht="15">
      <c r="B609" s="224"/>
    </row>
    <row r="610" spans="2:2" ht="15">
      <c r="B610" s="224"/>
    </row>
    <row r="611" spans="2:2" ht="15">
      <c r="B611" s="224"/>
    </row>
    <row r="612" spans="2:2" ht="15">
      <c r="B612" s="224"/>
    </row>
    <row r="613" spans="2:2" ht="15">
      <c r="B613" s="224"/>
    </row>
    <row r="614" spans="2:2" ht="15">
      <c r="B614" s="224"/>
    </row>
    <row r="615" spans="2:2" ht="15">
      <c r="B615" s="224"/>
    </row>
    <row r="616" spans="2:2" ht="15">
      <c r="B616" s="224"/>
    </row>
    <row r="617" spans="2:2" ht="15">
      <c r="B617" s="224"/>
    </row>
    <row r="618" spans="2:2" ht="15">
      <c r="B618" s="224"/>
    </row>
    <row r="619" spans="2:2" ht="15">
      <c r="B619" s="224"/>
    </row>
    <row r="620" spans="2:2" ht="15">
      <c r="B620" s="224"/>
    </row>
    <row r="621" spans="2:2" ht="15">
      <c r="B621" s="224"/>
    </row>
    <row r="622" spans="2:2" ht="15">
      <c r="B622" s="224"/>
    </row>
    <row r="623" spans="2:2" ht="15">
      <c r="B623" s="224"/>
    </row>
    <row r="624" spans="2:2" ht="15">
      <c r="B624" s="224"/>
    </row>
    <row r="625" spans="2:2" ht="15">
      <c r="B625" s="224"/>
    </row>
    <row r="626" spans="2:2" ht="15">
      <c r="B626" s="224"/>
    </row>
    <row r="627" spans="2:2" ht="15">
      <c r="B627" s="224"/>
    </row>
    <row r="628" spans="2:2" ht="15">
      <c r="B628" s="224"/>
    </row>
    <row r="629" spans="2:2" ht="15">
      <c r="B629" s="224"/>
    </row>
    <row r="630" spans="2:2" ht="15">
      <c r="B630" s="224"/>
    </row>
    <row r="631" spans="2:2" ht="15">
      <c r="B631" s="224"/>
    </row>
    <row r="632" spans="2:2" ht="15">
      <c r="B632" s="224"/>
    </row>
    <row r="633" spans="2:2" ht="15">
      <c r="B633" s="224"/>
    </row>
    <row r="634" spans="2:2" ht="15">
      <c r="B634" s="224"/>
    </row>
    <row r="635" spans="2:2" ht="15">
      <c r="B635" s="224"/>
    </row>
    <row r="636" spans="2:2" ht="15">
      <c r="B636" s="224"/>
    </row>
    <row r="637" spans="2:2" ht="15">
      <c r="B637" s="224"/>
    </row>
    <row r="638" spans="2:2" ht="15">
      <c r="B638" s="224"/>
    </row>
    <row r="639" spans="2:2" ht="15">
      <c r="B639" s="224"/>
    </row>
    <row r="640" spans="2:2" ht="15">
      <c r="B640" s="224"/>
    </row>
    <row r="641" spans="2:2" ht="15">
      <c r="B641" s="224"/>
    </row>
    <row r="642" spans="2:2" ht="15">
      <c r="B642" s="224"/>
    </row>
    <row r="643" spans="2:2" ht="15">
      <c r="B643" s="224"/>
    </row>
    <row r="644" spans="2:2" ht="15">
      <c r="B644" s="224"/>
    </row>
    <row r="645" spans="2:2" ht="15">
      <c r="B645" s="224"/>
    </row>
    <row r="646" spans="2:2" ht="15">
      <c r="B646" s="224"/>
    </row>
    <row r="647" spans="2:2" ht="15">
      <c r="B647" s="224"/>
    </row>
    <row r="648" spans="2:2" ht="15">
      <c r="B648" s="224"/>
    </row>
    <row r="649" spans="2:2" ht="15">
      <c r="B649" s="224"/>
    </row>
    <row r="650" spans="2:2" ht="15">
      <c r="B650" s="224"/>
    </row>
    <row r="651" spans="2:2" ht="15">
      <c r="B651" s="224"/>
    </row>
    <row r="652" spans="2:2" ht="15">
      <c r="B652" s="224"/>
    </row>
    <row r="653" spans="2:2" ht="15">
      <c r="B653" s="224"/>
    </row>
    <row r="654" spans="2:2" ht="15">
      <c r="B654" s="224"/>
    </row>
    <row r="655" spans="2:2" ht="15">
      <c r="B655" s="224"/>
    </row>
    <row r="656" spans="2:2" ht="15">
      <c r="B656" s="224"/>
    </row>
    <row r="657" spans="2:2" ht="15">
      <c r="B657" s="224"/>
    </row>
    <row r="658" spans="2:2" ht="15">
      <c r="B658" s="224"/>
    </row>
    <row r="659" spans="2:2" ht="15">
      <c r="B659" s="224"/>
    </row>
    <row r="660" spans="2:2" ht="15">
      <c r="B660" s="224"/>
    </row>
    <row r="661" spans="2:2" ht="15">
      <c r="B661" s="224"/>
    </row>
    <row r="662" spans="2:2" ht="15">
      <c r="B662" s="224"/>
    </row>
    <row r="663" spans="2:2" ht="15">
      <c r="B663" s="224"/>
    </row>
    <row r="664" spans="2:2" ht="15">
      <c r="B664" s="224"/>
    </row>
    <row r="665" spans="2:2" ht="15">
      <c r="B665" s="224"/>
    </row>
    <row r="666" spans="2:2" ht="15">
      <c r="B666" s="224"/>
    </row>
    <row r="667" spans="2:2" ht="15">
      <c r="B667" s="224"/>
    </row>
    <row r="668" spans="2:2" ht="15">
      <c r="B668" s="224"/>
    </row>
    <row r="669" spans="2:2" ht="15">
      <c r="B669" s="224"/>
    </row>
    <row r="670" spans="2:2" ht="15">
      <c r="B670" s="224"/>
    </row>
    <row r="671" spans="2:2" ht="15">
      <c r="B671" s="224"/>
    </row>
    <row r="672" spans="2:2" ht="15">
      <c r="B672" s="224"/>
    </row>
    <row r="673" spans="2:2" ht="15">
      <c r="B673" s="224"/>
    </row>
    <row r="674" spans="2:2" ht="15">
      <c r="B674" s="224"/>
    </row>
    <row r="675" spans="2:2" ht="15">
      <c r="B675" s="224"/>
    </row>
    <row r="676" spans="2:2" ht="15">
      <c r="B676" s="224"/>
    </row>
    <row r="677" spans="2:2" ht="15">
      <c r="B677" s="224"/>
    </row>
    <row r="678" spans="2:2" ht="15">
      <c r="B678" s="224"/>
    </row>
    <row r="679" spans="2:2" ht="15">
      <c r="B679" s="224"/>
    </row>
    <row r="680" spans="2:2" ht="15">
      <c r="B680" s="224"/>
    </row>
    <row r="681" spans="2:2" ht="15">
      <c r="B681" s="224"/>
    </row>
    <row r="682" spans="2:2" ht="15">
      <c r="B682" s="224"/>
    </row>
    <row r="683" spans="2:2" ht="15">
      <c r="B683" s="224"/>
    </row>
    <row r="684" spans="2:2" ht="15">
      <c r="B684" s="224"/>
    </row>
    <row r="685" spans="2:2" ht="15">
      <c r="B685" s="224"/>
    </row>
    <row r="686" spans="2:2" ht="15">
      <c r="B686" s="224"/>
    </row>
    <row r="687" spans="2:2" ht="15">
      <c r="B687" s="224"/>
    </row>
    <row r="688" spans="2:2" ht="15">
      <c r="B688" s="224"/>
    </row>
    <row r="689" spans="2:2" ht="15">
      <c r="B689" s="224"/>
    </row>
    <row r="690" spans="2:2" ht="15">
      <c r="B690" s="224"/>
    </row>
    <row r="691" spans="2:2" ht="15">
      <c r="B691" s="224"/>
    </row>
    <row r="692" spans="2:2" ht="15">
      <c r="B692" s="224"/>
    </row>
    <row r="693" spans="2:2" ht="15">
      <c r="B693" s="224"/>
    </row>
    <row r="694" spans="2:2" ht="15">
      <c r="B694" s="224"/>
    </row>
    <row r="695" spans="2:2" ht="15">
      <c r="B695" s="224"/>
    </row>
    <row r="696" spans="2:2" ht="15">
      <c r="B696" s="224"/>
    </row>
    <row r="697" spans="2:2" ht="15">
      <c r="B697" s="224"/>
    </row>
    <row r="698" spans="2:2" ht="15">
      <c r="B698" s="224"/>
    </row>
    <row r="699" spans="2:2" ht="15">
      <c r="B699" s="224"/>
    </row>
    <row r="700" spans="2:2" ht="15">
      <c r="B700" s="224"/>
    </row>
    <row r="701" spans="2:2" ht="15">
      <c r="B701" s="224"/>
    </row>
    <row r="702" spans="2:2" ht="15">
      <c r="B702" s="224"/>
    </row>
    <row r="703" spans="2:2" ht="15">
      <c r="B703" s="224"/>
    </row>
    <row r="704" spans="2:2" ht="15">
      <c r="B704" s="224"/>
    </row>
    <row r="705" spans="2:2" ht="15">
      <c r="B705" s="224"/>
    </row>
    <row r="706" spans="2:2" ht="15">
      <c r="B706" s="224"/>
    </row>
    <row r="707" spans="2:2" ht="15">
      <c r="B707" s="224"/>
    </row>
    <row r="708" spans="2:2" ht="15">
      <c r="B708" s="224"/>
    </row>
    <row r="709" spans="2:2" ht="15">
      <c r="B709" s="224"/>
    </row>
    <row r="710" spans="2:2" ht="15">
      <c r="B710" s="224"/>
    </row>
    <row r="711" spans="2:2" ht="15">
      <c r="B711" s="224"/>
    </row>
    <row r="712" spans="2:2" ht="15">
      <c r="B712" s="224"/>
    </row>
    <row r="713" spans="2:2" ht="15">
      <c r="B713" s="224"/>
    </row>
    <row r="714" spans="2:2" ht="15">
      <c r="B714" s="224"/>
    </row>
    <row r="715" spans="2:2" ht="15">
      <c r="B715" s="224"/>
    </row>
    <row r="716" spans="2:2" ht="15">
      <c r="B716" s="224"/>
    </row>
    <row r="717" spans="2:2" ht="15">
      <c r="B717" s="224"/>
    </row>
    <row r="718" spans="2:2" ht="15">
      <c r="B718" s="224"/>
    </row>
    <row r="719" spans="2:2" ht="15">
      <c r="B719" s="224"/>
    </row>
    <row r="720" spans="2:2" ht="15">
      <c r="B720" s="224"/>
    </row>
    <row r="721" spans="2:2" ht="15">
      <c r="B721" s="224"/>
    </row>
    <row r="722" spans="2:2" ht="15">
      <c r="B722" s="224"/>
    </row>
    <row r="723" spans="2:2" ht="15">
      <c r="B723" s="224"/>
    </row>
    <row r="724" spans="2:2" ht="15">
      <c r="B724" s="224"/>
    </row>
    <row r="725" spans="2:2" ht="15">
      <c r="B725" s="224"/>
    </row>
    <row r="726" spans="2:2" ht="15">
      <c r="B726" s="224"/>
    </row>
    <row r="727" spans="2:2" ht="15">
      <c r="B727" s="224"/>
    </row>
    <row r="728" spans="2:2" ht="15">
      <c r="B728" s="224"/>
    </row>
    <row r="729" spans="2:2" ht="15">
      <c r="B729" s="224"/>
    </row>
    <row r="730" spans="2:2" ht="15">
      <c r="B730" s="224"/>
    </row>
    <row r="731" spans="2:2" ht="15">
      <c r="B731" s="224"/>
    </row>
    <row r="732" spans="2:2" ht="15">
      <c r="B732" s="224"/>
    </row>
    <row r="733" spans="2:2" ht="15">
      <c r="B733" s="224"/>
    </row>
    <row r="734" spans="2:2" ht="15">
      <c r="B734" s="224"/>
    </row>
    <row r="735" spans="2:2" ht="15">
      <c r="B735" s="224"/>
    </row>
    <row r="736" spans="2:2" ht="15">
      <c r="B736" s="224"/>
    </row>
    <row r="737" spans="2:2" ht="15">
      <c r="B737" s="224"/>
    </row>
    <row r="738" spans="2:2" ht="15">
      <c r="B738" s="224"/>
    </row>
    <row r="739" spans="2:2" ht="15">
      <c r="B739" s="224"/>
    </row>
    <row r="740" spans="2:2" ht="15">
      <c r="B740" s="224"/>
    </row>
    <row r="741" spans="2:2" ht="15">
      <c r="B741" s="224"/>
    </row>
    <row r="742" spans="2:2" ht="15">
      <c r="B742" s="224"/>
    </row>
    <row r="743" spans="2:2" ht="15">
      <c r="B743" s="224"/>
    </row>
    <row r="744" spans="2:2" ht="15">
      <c r="B744" s="224"/>
    </row>
    <row r="745" spans="2:2" ht="15">
      <c r="B745" s="224"/>
    </row>
    <row r="746" spans="2:2" ht="15">
      <c r="B746" s="224"/>
    </row>
    <row r="747" spans="2:2" ht="15">
      <c r="B747" s="224"/>
    </row>
    <row r="748" spans="2:2" ht="15">
      <c r="B748" s="224"/>
    </row>
    <row r="749" spans="2:2" ht="15">
      <c r="B749" s="224"/>
    </row>
    <row r="750" spans="2:2" ht="15">
      <c r="B750" s="224"/>
    </row>
    <row r="751" spans="2:2" ht="15">
      <c r="B751" s="224"/>
    </row>
    <row r="752" spans="2:2" ht="15">
      <c r="B752" s="224"/>
    </row>
    <row r="753" spans="2:2" ht="15">
      <c r="B753" s="224"/>
    </row>
    <row r="754" spans="2:2" ht="15">
      <c r="B754" s="224"/>
    </row>
    <row r="755" spans="2:2" ht="15">
      <c r="B755" s="224"/>
    </row>
    <row r="756" spans="2:2" ht="15">
      <c r="B756" s="224"/>
    </row>
    <row r="757" spans="2:2" ht="15">
      <c r="B757" s="224"/>
    </row>
    <row r="758" spans="2:2" ht="15">
      <c r="B758" s="224"/>
    </row>
    <row r="759" spans="2:2" ht="15">
      <c r="B759" s="224"/>
    </row>
    <row r="760" spans="2:2" ht="15">
      <c r="B760" s="224"/>
    </row>
    <row r="761" spans="2:2" ht="15">
      <c r="B761" s="224"/>
    </row>
    <row r="762" spans="2:2" ht="15">
      <c r="B762" s="224"/>
    </row>
    <row r="763" spans="2:2" ht="15">
      <c r="B763" s="224"/>
    </row>
    <row r="764" spans="2:2" ht="15">
      <c r="B764" s="224"/>
    </row>
    <row r="765" spans="2:2" ht="15">
      <c r="B765" s="224"/>
    </row>
    <row r="766" spans="2:2" ht="15">
      <c r="B766" s="224"/>
    </row>
    <row r="767" spans="2:2" ht="15">
      <c r="B767" s="224"/>
    </row>
    <row r="768" spans="2:2" ht="15">
      <c r="B768" s="224"/>
    </row>
    <row r="769" spans="2:2" ht="15">
      <c r="B769" s="224"/>
    </row>
    <row r="770" spans="2:2" ht="15">
      <c r="B770" s="224"/>
    </row>
  </sheetData>
  <sheetProtection password="CFE7" sheet="1" objects="1" scenarios="1"/>
  <mergeCells count="11">
    <mergeCell ref="B7:B14"/>
    <mergeCell ref="C2:N2"/>
    <mergeCell ref="L20:N21"/>
    <mergeCell ref="L19:N19"/>
    <mergeCell ref="B3:H3"/>
    <mergeCell ref="B4:B5"/>
    <mergeCell ref="C4:C5"/>
    <mergeCell ref="D4:D5"/>
    <mergeCell ref="E4:E5"/>
    <mergeCell ref="F4:I4"/>
    <mergeCell ref="J4:N4"/>
  </mergeCells>
  <pageMargins left="0.7" right="0.7" top="0.75" bottom="0.75" header="0.3" footer="0.3"/>
  <pageSetup paperSize="9" orientation="landscape" horizontalDpi="0" verticalDpi="0" r:id="rId1"/>
</worksheet>
</file>

<file path=xl/worksheets/sheet19.xml><?xml version="1.0" encoding="utf-8"?>
<worksheet xmlns="http://schemas.openxmlformats.org/spreadsheetml/2006/main" xmlns:r="http://schemas.openxmlformats.org/officeDocument/2006/relationships">
  <dimension ref="A1:BB772"/>
  <sheetViews>
    <sheetView workbookViewId="0">
      <selection activeCell="AI7" sqref="AI7"/>
    </sheetView>
  </sheetViews>
  <sheetFormatPr defaultColWidth="14.42578125" defaultRowHeight="15.75" customHeight="1"/>
  <cols>
    <col min="1" max="1" width="1.85546875" style="221" customWidth="1"/>
    <col min="2" max="2" width="6.7109375" style="221" customWidth="1"/>
    <col min="3" max="3" width="2.5703125" style="221" customWidth="1"/>
    <col min="4" max="4" width="4.140625" style="221" customWidth="1"/>
    <col min="5" max="46" width="2.42578125" style="221" customWidth="1"/>
    <col min="47" max="53" width="2.140625" style="221" customWidth="1"/>
    <col min="54" max="54" width="2.7109375" style="221" customWidth="1"/>
    <col min="55" max="16384" width="14.42578125" style="221"/>
  </cols>
  <sheetData>
    <row r="1" spans="1:54" ht="15.75" customHeight="1" thickBot="1">
      <c r="A1" s="242"/>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row>
    <row r="2" spans="1:54" ht="27.75" customHeight="1">
      <c r="A2" s="242"/>
      <c r="B2" s="538" t="s">
        <v>4040</v>
      </c>
      <c r="C2" s="539"/>
      <c r="D2" s="539"/>
      <c r="E2" s="539"/>
      <c r="F2" s="539"/>
      <c r="G2" s="539"/>
      <c r="H2" s="539"/>
      <c r="I2" s="539"/>
      <c r="J2" s="563" t="str">
        <f>master!D5</f>
        <v>jktdh; mPp ek/;fed fo|ky; vkyfu;kokl</v>
      </c>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54"/>
      <c r="AV2" s="554"/>
      <c r="AW2" s="554"/>
      <c r="AX2" s="554"/>
      <c r="AY2" s="554"/>
      <c r="AZ2" s="554"/>
      <c r="BA2" s="555"/>
      <c r="BB2" s="242"/>
    </row>
    <row r="3" spans="1:54" ht="27.75" customHeight="1">
      <c r="A3" s="242"/>
      <c r="B3" s="540"/>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237"/>
      <c r="AV3" s="237"/>
      <c r="AW3" s="237"/>
      <c r="AX3" s="237"/>
      <c r="AY3" s="237"/>
      <c r="AZ3" s="237"/>
      <c r="BA3" s="252"/>
      <c r="BB3" s="242"/>
    </row>
    <row r="4" spans="1:54" ht="42.75" customHeight="1" thickBot="1">
      <c r="A4" s="242"/>
      <c r="B4" s="542" t="s">
        <v>4042</v>
      </c>
      <c r="C4" s="543"/>
      <c r="D4" s="543"/>
      <c r="E4" s="543"/>
      <c r="F4" s="543"/>
      <c r="G4" s="543"/>
      <c r="H4" s="543"/>
      <c r="I4" s="543"/>
      <c r="J4" s="543"/>
      <c r="K4" s="543"/>
      <c r="L4" s="543"/>
      <c r="M4" s="543"/>
      <c r="N4" s="543"/>
      <c r="O4" s="543"/>
      <c r="P4" s="543"/>
      <c r="Q4" s="543"/>
      <c r="R4" s="543"/>
      <c r="S4" s="543"/>
      <c r="T4" s="543"/>
      <c r="U4" s="543"/>
      <c r="V4" s="543"/>
      <c r="W4" s="543"/>
      <c r="X4" s="543"/>
      <c r="Y4" s="543"/>
      <c r="Z4" s="543"/>
      <c r="AA4" s="561"/>
      <c r="AB4" s="561"/>
      <c r="AC4" s="561"/>
      <c r="AD4" s="561"/>
      <c r="AE4" s="561"/>
      <c r="AF4" s="561"/>
      <c r="AG4" s="561"/>
      <c r="AH4" s="561"/>
      <c r="AI4" s="561"/>
      <c r="AJ4" s="561"/>
      <c r="AK4" s="561"/>
      <c r="AL4" s="561"/>
      <c r="AM4" s="561"/>
      <c r="AN4" s="561"/>
      <c r="AO4" s="561"/>
      <c r="AP4" s="561"/>
      <c r="AQ4" s="561"/>
      <c r="AR4" s="561"/>
      <c r="AS4" s="561"/>
      <c r="AT4" s="561"/>
      <c r="AU4" s="569"/>
      <c r="AV4" s="569"/>
      <c r="AW4" s="569"/>
      <c r="AX4" s="569"/>
      <c r="AY4" s="569"/>
      <c r="AZ4" s="569"/>
      <c r="BA4" s="570"/>
      <c r="BB4" s="242"/>
    </row>
    <row r="5" spans="1:54" ht="15" customHeight="1">
      <c r="A5" s="242"/>
      <c r="B5" s="518" t="s">
        <v>4045</v>
      </c>
      <c r="C5" s="513"/>
      <c r="D5" s="513"/>
      <c r="E5" s="525"/>
      <c r="F5" s="526"/>
      <c r="G5" s="526"/>
      <c r="H5" s="526"/>
      <c r="I5" s="526"/>
      <c r="J5" s="526"/>
      <c r="K5" s="527"/>
      <c r="L5" s="525"/>
      <c r="M5" s="526"/>
      <c r="N5" s="526"/>
      <c r="O5" s="526"/>
      <c r="P5" s="526"/>
      <c r="Q5" s="526"/>
      <c r="R5" s="527"/>
      <c r="S5" s="525"/>
      <c r="T5" s="526"/>
      <c r="U5" s="526"/>
      <c r="V5" s="526"/>
      <c r="W5" s="526"/>
      <c r="X5" s="526"/>
      <c r="Y5" s="527"/>
      <c r="Z5" s="525"/>
      <c r="AA5" s="526"/>
      <c r="AB5" s="526"/>
      <c r="AC5" s="526"/>
      <c r="AD5" s="526"/>
      <c r="AE5" s="526"/>
      <c r="AF5" s="527"/>
      <c r="AG5" s="525"/>
      <c r="AH5" s="526"/>
      <c r="AI5" s="526"/>
      <c r="AJ5" s="526"/>
      <c r="AK5" s="526"/>
      <c r="AL5" s="526"/>
      <c r="AM5" s="527"/>
      <c r="AN5" s="525"/>
      <c r="AO5" s="526"/>
      <c r="AP5" s="526"/>
      <c r="AQ5" s="526"/>
      <c r="AR5" s="526"/>
      <c r="AS5" s="526"/>
      <c r="AT5" s="527"/>
      <c r="AU5" s="525"/>
      <c r="AV5" s="526"/>
      <c r="AW5" s="526"/>
      <c r="AX5" s="526"/>
      <c r="AY5" s="526"/>
      <c r="AZ5" s="526"/>
      <c r="BA5" s="527"/>
      <c r="BB5" s="242"/>
    </row>
    <row r="6" spans="1:54" ht="15" customHeight="1">
      <c r="A6" s="242"/>
      <c r="B6" s="518" t="s">
        <v>4051</v>
      </c>
      <c r="C6" s="513"/>
      <c r="D6" s="513"/>
      <c r="E6" s="528" t="s">
        <v>4059</v>
      </c>
      <c r="F6" s="521"/>
      <c r="G6" s="521"/>
      <c r="H6" s="521"/>
      <c r="I6" s="521"/>
      <c r="J6" s="521"/>
      <c r="K6" s="529"/>
      <c r="L6" s="528" t="s">
        <v>4060</v>
      </c>
      <c r="M6" s="521"/>
      <c r="N6" s="521"/>
      <c r="O6" s="521"/>
      <c r="P6" s="521"/>
      <c r="Q6" s="521"/>
      <c r="R6" s="529"/>
      <c r="S6" s="528" t="s">
        <v>4061</v>
      </c>
      <c r="T6" s="521"/>
      <c r="U6" s="521"/>
      <c r="V6" s="521"/>
      <c r="W6" s="521"/>
      <c r="X6" s="521"/>
      <c r="Y6" s="529"/>
      <c r="Z6" s="528" t="s">
        <v>4062</v>
      </c>
      <c r="AA6" s="521"/>
      <c r="AB6" s="521"/>
      <c r="AC6" s="521"/>
      <c r="AD6" s="521"/>
      <c r="AE6" s="521"/>
      <c r="AF6" s="529"/>
      <c r="AG6" s="528" t="s">
        <v>4063</v>
      </c>
      <c r="AH6" s="521"/>
      <c r="AI6" s="521"/>
      <c r="AJ6" s="521"/>
      <c r="AK6" s="521"/>
      <c r="AL6" s="521"/>
      <c r="AM6" s="529"/>
      <c r="AN6" s="528" t="s">
        <v>4064</v>
      </c>
      <c r="AO6" s="521"/>
      <c r="AP6" s="521"/>
      <c r="AQ6" s="521"/>
      <c r="AR6" s="521"/>
      <c r="AS6" s="521"/>
      <c r="AT6" s="529"/>
      <c r="AU6" s="562" t="s">
        <v>4065</v>
      </c>
      <c r="AV6" s="551"/>
      <c r="AW6" s="551"/>
      <c r="AX6" s="551"/>
      <c r="AY6" s="551"/>
      <c r="AZ6" s="551"/>
      <c r="BA6" s="556"/>
      <c r="BB6" s="242"/>
    </row>
    <row r="7" spans="1:54" ht="189.75" customHeight="1">
      <c r="A7" s="242"/>
      <c r="B7" s="545" t="s">
        <v>4026</v>
      </c>
      <c r="C7" s="519" t="s">
        <v>1083</v>
      </c>
      <c r="D7" s="522" t="s">
        <v>4041</v>
      </c>
      <c r="E7" s="547" t="s">
        <v>4052</v>
      </c>
      <c r="F7" s="548" t="s">
        <v>4053</v>
      </c>
      <c r="G7" s="548" t="s">
        <v>4054</v>
      </c>
      <c r="H7" s="548" t="s">
        <v>4055</v>
      </c>
      <c r="I7" s="548" t="s">
        <v>4056</v>
      </c>
      <c r="J7" s="549" t="s">
        <v>4057</v>
      </c>
      <c r="K7" s="550" t="s">
        <v>4058</v>
      </c>
      <c r="L7" s="547" t="s">
        <v>4052</v>
      </c>
      <c r="M7" s="548" t="s">
        <v>4053</v>
      </c>
      <c r="N7" s="548" t="s">
        <v>4054</v>
      </c>
      <c r="O7" s="548" t="s">
        <v>4055</v>
      </c>
      <c r="P7" s="548" t="s">
        <v>4056</v>
      </c>
      <c r="Q7" s="549" t="s">
        <v>4057</v>
      </c>
      <c r="R7" s="550" t="s">
        <v>4058</v>
      </c>
      <c r="S7" s="547" t="s">
        <v>4052</v>
      </c>
      <c r="T7" s="548" t="s">
        <v>4053</v>
      </c>
      <c r="U7" s="548" t="s">
        <v>4054</v>
      </c>
      <c r="V7" s="548" t="s">
        <v>4055</v>
      </c>
      <c r="W7" s="548" t="s">
        <v>4056</v>
      </c>
      <c r="X7" s="549" t="s">
        <v>4057</v>
      </c>
      <c r="Y7" s="550" t="s">
        <v>4058</v>
      </c>
      <c r="Z7" s="547" t="s">
        <v>4052</v>
      </c>
      <c r="AA7" s="548" t="s">
        <v>4053</v>
      </c>
      <c r="AB7" s="548" t="s">
        <v>4054</v>
      </c>
      <c r="AC7" s="548" t="s">
        <v>4055</v>
      </c>
      <c r="AD7" s="548" t="s">
        <v>4056</v>
      </c>
      <c r="AE7" s="549" t="s">
        <v>4057</v>
      </c>
      <c r="AF7" s="550" t="s">
        <v>4058</v>
      </c>
      <c r="AG7" s="547" t="s">
        <v>4052</v>
      </c>
      <c r="AH7" s="548" t="s">
        <v>4053</v>
      </c>
      <c r="AI7" s="548" t="s">
        <v>4054</v>
      </c>
      <c r="AJ7" s="548" t="s">
        <v>4055</v>
      </c>
      <c r="AK7" s="548" t="s">
        <v>4056</v>
      </c>
      <c r="AL7" s="549" t="s">
        <v>4057</v>
      </c>
      <c r="AM7" s="550" t="s">
        <v>4058</v>
      </c>
      <c r="AN7" s="547" t="s">
        <v>4052</v>
      </c>
      <c r="AO7" s="548" t="s">
        <v>4053</v>
      </c>
      <c r="AP7" s="548" t="s">
        <v>4054</v>
      </c>
      <c r="AQ7" s="548" t="s">
        <v>4055</v>
      </c>
      <c r="AR7" s="548" t="s">
        <v>4056</v>
      </c>
      <c r="AS7" s="549" t="s">
        <v>4057</v>
      </c>
      <c r="AT7" s="550" t="s">
        <v>4058</v>
      </c>
      <c r="AU7" s="547" t="s">
        <v>4052</v>
      </c>
      <c r="AV7" s="548" t="s">
        <v>4053</v>
      </c>
      <c r="AW7" s="548" t="s">
        <v>4054</v>
      </c>
      <c r="AX7" s="548" t="s">
        <v>4055</v>
      </c>
      <c r="AY7" s="548" t="s">
        <v>4056</v>
      </c>
      <c r="AZ7" s="549" t="s">
        <v>4057</v>
      </c>
      <c r="BA7" s="550" t="s">
        <v>4058</v>
      </c>
      <c r="BB7" s="242"/>
    </row>
    <row r="8" spans="1:54" ht="18">
      <c r="A8" s="242"/>
      <c r="B8" s="248">
        <v>1</v>
      </c>
      <c r="C8" s="223">
        <v>2</v>
      </c>
      <c r="D8" s="523">
        <v>3</v>
      </c>
      <c r="E8" s="530">
        <v>5</v>
      </c>
      <c r="F8" s="223">
        <v>6</v>
      </c>
      <c r="G8" s="223">
        <v>7</v>
      </c>
      <c r="H8" s="223">
        <v>8</v>
      </c>
      <c r="I8" s="223">
        <v>9</v>
      </c>
      <c r="J8" s="223">
        <v>9</v>
      </c>
      <c r="K8" s="249">
        <v>9</v>
      </c>
      <c r="L8" s="530">
        <v>10.4285714285714</v>
      </c>
      <c r="M8" s="223">
        <v>11.1428571428571</v>
      </c>
      <c r="N8" s="223">
        <v>11.8571428571429</v>
      </c>
      <c r="O8" s="223">
        <v>12.5714285714286</v>
      </c>
      <c r="P8" s="223">
        <v>13.285714285714301</v>
      </c>
      <c r="Q8" s="223">
        <v>14</v>
      </c>
      <c r="R8" s="249">
        <v>14.714285714285699</v>
      </c>
      <c r="S8" s="530">
        <v>15.428571428571299</v>
      </c>
      <c r="T8" s="223">
        <v>16.142857142857</v>
      </c>
      <c r="U8" s="223">
        <v>16.857142857142701</v>
      </c>
      <c r="V8" s="223">
        <v>17.571428571428399</v>
      </c>
      <c r="W8" s="223">
        <v>18.2857142857141</v>
      </c>
      <c r="X8" s="223">
        <v>18.999999999999801</v>
      </c>
      <c r="Y8" s="249">
        <v>19.714285714285499</v>
      </c>
      <c r="Z8" s="530">
        <v>20.4285714285712</v>
      </c>
      <c r="AA8" s="223">
        <v>21.142857142856901</v>
      </c>
      <c r="AB8" s="223">
        <v>21.857142857142598</v>
      </c>
      <c r="AC8" s="223">
        <v>22.571428571428299</v>
      </c>
      <c r="AD8" s="223">
        <v>23.285714285714</v>
      </c>
      <c r="AE8" s="223">
        <v>23.999999999999702</v>
      </c>
      <c r="AF8" s="249">
        <v>24.714285714285399</v>
      </c>
      <c r="AG8" s="530">
        <v>25.4285714285711</v>
      </c>
      <c r="AH8" s="223">
        <v>26.142857142856801</v>
      </c>
      <c r="AI8" s="223">
        <v>26.857142857142499</v>
      </c>
      <c r="AJ8" s="223">
        <v>27.5714285714282</v>
      </c>
      <c r="AK8" s="223">
        <v>28.285714285713901</v>
      </c>
      <c r="AL8" s="223">
        <v>28.999999999999599</v>
      </c>
      <c r="AM8" s="249">
        <v>29.7142857142853</v>
      </c>
      <c r="AN8" s="530">
        <v>30.428571428571001</v>
      </c>
      <c r="AO8" s="223">
        <v>31.142857142856698</v>
      </c>
      <c r="AP8" s="223">
        <v>31.857142857142399</v>
      </c>
      <c r="AQ8" s="223">
        <v>32.5714285714281</v>
      </c>
      <c r="AR8" s="223">
        <v>33.285714285713802</v>
      </c>
      <c r="AS8" s="223">
        <v>33.999999999999503</v>
      </c>
      <c r="AT8" s="249">
        <v>34.714285714285197</v>
      </c>
      <c r="AU8" s="530">
        <v>35.428571428570898</v>
      </c>
      <c r="AV8" s="223">
        <v>36.142857142856599</v>
      </c>
      <c r="AW8" s="223">
        <v>36.8571428571423</v>
      </c>
      <c r="AX8" s="223">
        <v>37.571428571428001</v>
      </c>
      <c r="AY8" s="223">
        <v>38.285714285713702</v>
      </c>
      <c r="AZ8" s="223">
        <v>38.999999999999403</v>
      </c>
      <c r="BA8" s="249">
        <v>39.714285714285097</v>
      </c>
      <c r="BB8" s="242"/>
    </row>
    <row r="9" spans="1:54" s="228" customFormat="1" ht="15">
      <c r="A9" s="242"/>
      <c r="B9" s="546" t="str">
        <f>master!D4</f>
        <v>jktdh; mPp ek/;fed fo|ky; vkyfu;kokl</v>
      </c>
      <c r="C9" s="226">
        <v>1</v>
      </c>
      <c r="D9" s="524">
        <v>40</v>
      </c>
      <c r="E9" s="531"/>
      <c r="F9" s="520"/>
      <c r="G9" s="520"/>
      <c r="H9" s="536"/>
      <c r="I9" s="520"/>
      <c r="J9" s="520"/>
      <c r="K9" s="532"/>
      <c r="L9" s="531"/>
      <c r="M9" s="520"/>
      <c r="N9" s="520"/>
      <c r="O9" s="536"/>
      <c r="P9" s="520"/>
      <c r="Q9" s="520"/>
      <c r="R9" s="532"/>
      <c r="S9" s="531"/>
      <c r="T9" s="520"/>
      <c r="U9" s="520"/>
      <c r="V9" s="536"/>
      <c r="W9" s="520"/>
      <c r="X9" s="520"/>
      <c r="Y9" s="532"/>
      <c r="Z9" s="531"/>
      <c r="AA9" s="520"/>
      <c r="AB9" s="520"/>
      <c r="AC9" s="536"/>
      <c r="AD9" s="520"/>
      <c r="AE9" s="520"/>
      <c r="AF9" s="532"/>
      <c r="AG9" s="531"/>
      <c r="AH9" s="520"/>
      <c r="AI9" s="520"/>
      <c r="AJ9" s="536"/>
      <c r="AK9" s="520"/>
      <c r="AL9" s="520"/>
      <c r="AM9" s="532"/>
      <c r="AN9" s="531"/>
      <c r="AO9" s="520"/>
      <c r="AP9" s="520"/>
      <c r="AQ9" s="536"/>
      <c r="AR9" s="520"/>
      <c r="AS9" s="520"/>
      <c r="AT9" s="532"/>
      <c r="AU9" s="531"/>
      <c r="AV9" s="520"/>
      <c r="AW9" s="520"/>
      <c r="AX9" s="536"/>
      <c r="AY9" s="520"/>
      <c r="AZ9" s="520"/>
      <c r="BA9" s="532"/>
      <c r="BB9" s="242"/>
    </row>
    <row r="10" spans="1:54" s="228" customFormat="1" ht="15">
      <c r="A10" s="242"/>
      <c r="B10" s="496"/>
      <c r="C10" s="226">
        <v>2</v>
      </c>
      <c r="D10" s="524">
        <v>97</v>
      </c>
      <c r="E10" s="531"/>
      <c r="F10" s="520"/>
      <c r="G10" s="520"/>
      <c r="H10" s="536"/>
      <c r="I10" s="520"/>
      <c r="J10" s="520"/>
      <c r="K10" s="532"/>
      <c r="L10" s="531"/>
      <c r="M10" s="520"/>
      <c r="N10" s="520"/>
      <c r="O10" s="536"/>
      <c r="P10" s="520"/>
      <c r="Q10" s="520"/>
      <c r="R10" s="532"/>
      <c r="S10" s="531"/>
      <c r="T10" s="520"/>
      <c r="U10" s="520"/>
      <c r="V10" s="536"/>
      <c r="W10" s="520"/>
      <c r="X10" s="520"/>
      <c r="Y10" s="532"/>
      <c r="Z10" s="531"/>
      <c r="AA10" s="520"/>
      <c r="AB10" s="520"/>
      <c r="AC10" s="536"/>
      <c r="AD10" s="520"/>
      <c r="AE10" s="520"/>
      <c r="AF10" s="532"/>
      <c r="AG10" s="531"/>
      <c r="AH10" s="520"/>
      <c r="AI10" s="520"/>
      <c r="AJ10" s="536"/>
      <c r="AK10" s="520"/>
      <c r="AL10" s="520"/>
      <c r="AM10" s="532"/>
      <c r="AN10" s="531"/>
      <c r="AO10" s="520"/>
      <c r="AP10" s="520"/>
      <c r="AQ10" s="536"/>
      <c r="AR10" s="520"/>
      <c r="AS10" s="520"/>
      <c r="AT10" s="532"/>
      <c r="AU10" s="531"/>
      <c r="AV10" s="520"/>
      <c r="AW10" s="520"/>
      <c r="AX10" s="536"/>
      <c r="AY10" s="520"/>
      <c r="AZ10" s="520"/>
      <c r="BA10" s="532"/>
      <c r="BB10" s="242"/>
    </row>
    <row r="11" spans="1:54" s="228" customFormat="1" ht="15">
      <c r="A11" s="242"/>
      <c r="B11" s="496"/>
      <c r="C11" s="226">
        <v>3</v>
      </c>
      <c r="D11" s="524">
        <v>97</v>
      </c>
      <c r="E11" s="531"/>
      <c r="F11" s="520"/>
      <c r="G11" s="520"/>
      <c r="H11" s="536"/>
      <c r="I11" s="520"/>
      <c r="J11" s="520"/>
      <c r="K11" s="532"/>
      <c r="L11" s="531"/>
      <c r="M11" s="520"/>
      <c r="N11" s="520"/>
      <c r="O11" s="536"/>
      <c r="P11" s="520"/>
      <c r="Q11" s="520"/>
      <c r="R11" s="532"/>
      <c r="S11" s="531"/>
      <c r="T11" s="520"/>
      <c r="U11" s="520"/>
      <c r="V11" s="536"/>
      <c r="W11" s="520"/>
      <c r="X11" s="520"/>
      <c r="Y11" s="532"/>
      <c r="Z11" s="531"/>
      <c r="AA11" s="520"/>
      <c r="AB11" s="520"/>
      <c r="AC11" s="536"/>
      <c r="AD11" s="520"/>
      <c r="AE11" s="520"/>
      <c r="AF11" s="532"/>
      <c r="AG11" s="531"/>
      <c r="AH11" s="520"/>
      <c r="AI11" s="520"/>
      <c r="AJ11" s="536"/>
      <c r="AK11" s="520"/>
      <c r="AL11" s="520"/>
      <c r="AM11" s="532"/>
      <c r="AN11" s="531"/>
      <c r="AO11" s="520"/>
      <c r="AP11" s="520"/>
      <c r="AQ11" s="536"/>
      <c r="AR11" s="520"/>
      <c r="AS11" s="520"/>
      <c r="AT11" s="532"/>
      <c r="AU11" s="531"/>
      <c r="AV11" s="520"/>
      <c r="AW11" s="520"/>
      <c r="AX11" s="536"/>
      <c r="AY11" s="520"/>
      <c r="AZ11" s="520"/>
      <c r="BA11" s="532"/>
      <c r="BB11" s="242"/>
    </row>
    <row r="12" spans="1:54" s="228" customFormat="1" ht="15">
      <c r="A12" s="242"/>
      <c r="B12" s="496"/>
      <c r="C12" s="226">
        <v>4</v>
      </c>
      <c r="D12" s="524">
        <v>112</v>
      </c>
      <c r="E12" s="531"/>
      <c r="F12" s="520"/>
      <c r="G12" s="520"/>
      <c r="H12" s="536"/>
      <c r="I12" s="520"/>
      <c r="J12" s="520"/>
      <c r="K12" s="532"/>
      <c r="L12" s="531"/>
      <c r="M12" s="520"/>
      <c r="N12" s="520"/>
      <c r="O12" s="536"/>
      <c r="P12" s="520"/>
      <c r="Q12" s="520"/>
      <c r="R12" s="532"/>
      <c r="S12" s="531"/>
      <c r="T12" s="520"/>
      <c r="U12" s="520"/>
      <c r="V12" s="536"/>
      <c r="W12" s="520"/>
      <c r="X12" s="520"/>
      <c r="Y12" s="532"/>
      <c r="Z12" s="531"/>
      <c r="AA12" s="520"/>
      <c r="AB12" s="520"/>
      <c r="AC12" s="536"/>
      <c r="AD12" s="520"/>
      <c r="AE12" s="520"/>
      <c r="AF12" s="532"/>
      <c r="AG12" s="531"/>
      <c r="AH12" s="520"/>
      <c r="AI12" s="520"/>
      <c r="AJ12" s="536"/>
      <c r="AK12" s="520"/>
      <c r="AL12" s="520"/>
      <c r="AM12" s="532"/>
      <c r="AN12" s="531"/>
      <c r="AO12" s="520"/>
      <c r="AP12" s="520"/>
      <c r="AQ12" s="536"/>
      <c r="AR12" s="520"/>
      <c r="AS12" s="520"/>
      <c r="AT12" s="532"/>
      <c r="AU12" s="531"/>
      <c r="AV12" s="520"/>
      <c r="AW12" s="520"/>
      <c r="AX12" s="536"/>
      <c r="AY12" s="520"/>
      <c r="AZ12" s="520"/>
      <c r="BA12" s="532"/>
      <c r="BB12" s="242"/>
    </row>
    <row r="13" spans="1:54" s="228" customFormat="1" ht="15">
      <c r="A13" s="242"/>
      <c r="B13" s="496"/>
      <c r="C13" s="226">
        <v>5</v>
      </c>
      <c r="D13" s="524">
        <v>132</v>
      </c>
      <c r="E13" s="531"/>
      <c r="F13" s="520"/>
      <c r="G13" s="520"/>
      <c r="H13" s="536"/>
      <c r="I13" s="520"/>
      <c r="J13" s="520"/>
      <c r="K13" s="532"/>
      <c r="L13" s="531"/>
      <c r="M13" s="520"/>
      <c r="N13" s="520"/>
      <c r="O13" s="536"/>
      <c r="P13" s="520"/>
      <c r="Q13" s="520"/>
      <c r="R13" s="532"/>
      <c r="S13" s="531"/>
      <c r="T13" s="520"/>
      <c r="U13" s="520"/>
      <c r="V13" s="536"/>
      <c r="W13" s="520"/>
      <c r="X13" s="520"/>
      <c r="Y13" s="532"/>
      <c r="Z13" s="531"/>
      <c r="AA13" s="520"/>
      <c r="AB13" s="520"/>
      <c r="AC13" s="536"/>
      <c r="AD13" s="520"/>
      <c r="AE13" s="520"/>
      <c r="AF13" s="532"/>
      <c r="AG13" s="531"/>
      <c r="AH13" s="520"/>
      <c r="AI13" s="520"/>
      <c r="AJ13" s="536"/>
      <c r="AK13" s="520"/>
      <c r="AL13" s="520"/>
      <c r="AM13" s="532"/>
      <c r="AN13" s="531"/>
      <c r="AO13" s="520"/>
      <c r="AP13" s="520"/>
      <c r="AQ13" s="536"/>
      <c r="AR13" s="520"/>
      <c r="AS13" s="520"/>
      <c r="AT13" s="532"/>
      <c r="AU13" s="531"/>
      <c r="AV13" s="520"/>
      <c r="AW13" s="520"/>
      <c r="AX13" s="536"/>
      <c r="AY13" s="520"/>
      <c r="AZ13" s="520"/>
      <c r="BA13" s="532"/>
      <c r="BB13" s="242"/>
    </row>
    <row r="14" spans="1:54" s="228" customFormat="1" ht="15">
      <c r="A14" s="242"/>
      <c r="B14" s="496"/>
      <c r="C14" s="226">
        <v>6</v>
      </c>
      <c r="D14" s="524">
        <v>98</v>
      </c>
      <c r="E14" s="531"/>
      <c r="F14" s="520"/>
      <c r="G14" s="520"/>
      <c r="H14" s="536"/>
      <c r="I14" s="520"/>
      <c r="J14" s="520"/>
      <c r="K14" s="532"/>
      <c r="L14" s="531"/>
      <c r="M14" s="520"/>
      <c r="N14" s="520"/>
      <c r="O14" s="536"/>
      <c r="P14" s="520"/>
      <c r="Q14" s="520"/>
      <c r="R14" s="532"/>
      <c r="S14" s="531"/>
      <c r="T14" s="520"/>
      <c r="U14" s="520"/>
      <c r="V14" s="536"/>
      <c r="W14" s="520"/>
      <c r="X14" s="520"/>
      <c r="Y14" s="532"/>
      <c r="Z14" s="531"/>
      <c r="AA14" s="520"/>
      <c r="AB14" s="520"/>
      <c r="AC14" s="536"/>
      <c r="AD14" s="520"/>
      <c r="AE14" s="520"/>
      <c r="AF14" s="532"/>
      <c r="AG14" s="531"/>
      <c r="AH14" s="520"/>
      <c r="AI14" s="520"/>
      <c r="AJ14" s="536"/>
      <c r="AK14" s="520"/>
      <c r="AL14" s="520"/>
      <c r="AM14" s="532"/>
      <c r="AN14" s="531"/>
      <c r="AO14" s="520"/>
      <c r="AP14" s="520"/>
      <c r="AQ14" s="536"/>
      <c r="AR14" s="520"/>
      <c r="AS14" s="520"/>
      <c r="AT14" s="532"/>
      <c r="AU14" s="531"/>
      <c r="AV14" s="520"/>
      <c r="AW14" s="520"/>
      <c r="AX14" s="536"/>
      <c r="AY14" s="520"/>
      <c r="AZ14" s="520"/>
      <c r="BA14" s="532"/>
      <c r="BB14" s="242"/>
    </row>
    <row r="15" spans="1:54" s="228" customFormat="1" ht="15">
      <c r="A15" s="242"/>
      <c r="B15" s="496"/>
      <c r="C15" s="226">
        <v>7</v>
      </c>
      <c r="D15" s="524">
        <v>94</v>
      </c>
      <c r="E15" s="531"/>
      <c r="F15" s="520"/>
      <c r="G15" s="520"/>
      <c r="H15" s="536"/>
      <c r="I15" s="520"/>
      <c r="J15" s="520"/>
      <c r="K15" s="532"/>
      <c r="L15" s="531"/>
      <c r="M15" s="520"/>
      <c r="N15" s="520"/>
      <c r="O15" s="536"/>
      <c r="P15" s="520"/>
      <c r="Q15" s="520"/>
      <c r="R15" s="532"/>
      <c r="S15" s="531"/>
      <c r="T15" s="520"/>
      <c r="U15" s="520"/>
      <c r="V15" s="536"/>
      <c r="W15" s="520"/>
      <c r="X15" s="520"/>
      <c r="Y15" s="532"/>
      <c r="Z15" s="531"/>
      <c r="AA15" s="520"/>
      <c r="AB15" s="520"/>
      <c r="AC15" s="536"/>
      <c r="AD15" s="520"/>
      <c r="AE15" s="520"/>
      <c r="AF15" s="532"/>
      <c r="AG15" s="531"/>
      <c r="AH15" s="520"/>
      <c r="AI15" s="520"/>
      <c r="AJ15" s="536"/>
      <c r="AK15" s="520"/>
      <c r="AL15" s="520"/>
      <c r="AM15" s="532"/>
      <c r="AN15" s="531"/>
      <c r="AO15" s="520"/>
      <c r="AP15" s="520"/>
      <c r="AQ15" s="536"/>
      <c r="AR15" s="520"/>
      <c r="AS15" s="520"/>
      <c r="AT15" s="532"/>
      <c r="AU15" s="531"/>
      <c r="AV15" s="520"/>
      <c r="AW15" s="520"/>
      <c r="AX15" s="536"/>
      <c r="AY15" s="520"/>
      <c r="AZ15" s="520"/>
      <c r="BA15" s="532"/>
      <c r="BB15" s="242"/>
    </row>
    <row r="16" spans="1:54" s="228" customFormat="1" thickBot="1">
      <c r="A16" s="242"/>
      <c r="B16" s="497"/>
      <c r="C16" s="226">
        <v>8</v>
      </c>
      <c r="D16" s="524">
        <v>119</v>
      </c>
      <c r="E16" s="533"/>
      <c r="F16" s="534"/>
      <c r="G16" s="534"/>
      <c r="H16" s="537"/>
      <c r="I16" s="534"/>
      <c r="J16" s="534"/>
      <c r="K16" s="535"/>
      <c r="L16" s="533"/>
      <c r="M16" s="534"/>
      <c r="N16" s="534"/>
      <c r="O16" s="537"/>
      <c r="P16" s="534"/>
      <c r="Q16" s="534"/>
      <c r="R16" s="535"/>
      <c r="S16" s="533"/>
      <c r="T16" s="534"/>
      <c r="U16" s="534"/>
      <c r="V16" s="537"/>
      <c r="W16" s="534"/>
      <c r="X16" s="534"/>
      <c r="Y16" s="535"/>
      <c r="Z16" s="533"/>
      <c r="AA16" s="534"/>
      <c r="AB16" s="534"/>
      <c r="AC16" s="537"/>
      <c r="AD16" s="534"/>
      <c r="AE16" s="534"/>
      <c r="AF16" s="535"/>
      <c r="AG16" s="533"/>
      <c r="AH16" s="534"/>
      <c r="AI16" s="534"/>
      <c r="AJ16" s="537"/>
      <c r="AK16" s="534"/>
      <c r="AL16" s="534"/>
      <c r="AM16" s="535"/>
      <c r="AN16" s="533"/>
      <c r="AO16" s="534"/>
      <c r="AP16" s="534"/>
      <c r="AQ16" s="537"/>
      <c r="AR16" s="534"/>
      <c r="AS16" s="534"/>
      <c r="AT16" s="535"/>
      <c r="AU16" s="533"/>
      <c r="AV16" s="534"/>
      <c r="AW16" s="534"/>
      <c r="AX16" s="537"/>
      <c r="AY16" s="534"/>
      <c r="AZ16" s="534"/>
      <c r="BA16" s="535"/>
      <c r="BB16" s="242"/>
    </row>
    <row r="17" spans="1:54" ht="18" customHeight="1">
      <c r="A17" s="242"/>
      <c r="B17" s="251"/>
      <c r="C17" s="237"/>
      <c r="D17" s="237"/>
      <c r="E17" s="237"/>
      <c r="F17" s="237"/>
      <c r="G17" s="237"/>
      <c r="H17" s="237"/>
      <c r="I17" s="237"/>
      <c r="J17" s="239"/>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52"/>
      <c r="BB17" s="242"/>
    </row>
    <row r="18" spans="1:54" thickBot="1">
      <c r="A18" s="242"/>
      <c r="B18" s="557"/>
      <c r="C18" s="558"/>
      <c r="D18" s="558"/>
      <c r="E18" s="558"/>
      <c r="F18" s="558"/>
      <c r="G18" s="558"/>
      <c r="H18" s="558"/>
      <c r="I18" s="558"/>
      <c r="J18" s="559"/>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60"/>
      <c r="BB18" s="242"/>
    </row>
    <row r="19" spans="1:54" ht="15">
      <c r="A19" s="242"/>
      <c r="B19" s="552"/>
      <c r="C19" s="553"/>
      <c r="D19" s="553"/>
      <c r="E19" s="553"/>
      <c r="F19" s="553"/>
      <c r="G19" s="553"/>
      <c r="H19" s="553"/>
      <c r="I19" s="553"/>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row>
    <row r="20" spans="1:54" ht="15">
      <c r="A20" s="228"/>
      <c r="B20" s="227"/>
      <c r="C20" s="227"/>
      <c r="D20" s="227"/>
      <c r="E20" s="227"/>
      <c r="F20" s="227"/>
      <c r="G20" s="227"/>
      <c r="H20" s="227"/>
      <c r="I20" s="227"/>
      <c r="J20" s="228"/>
      <c r="K20" s="228"/>
    </row>
    <row r="21" spans="1:54" ht="15">
      <c r="A21" s="228"/>
      <c r="B21" s="227"/>
      <c r="C21" s="227"/>
      <c r="D21" s="227"/>
      <c r="E21" s="227"/>
      <c r="F21" s="227"/>
      <c r="G21" s="227"/>
      <c r="H21" s="227"/>
      <c r="I21" s="227"/>
      <c r="J21" s="228"/>
      <c r="K21" s="228"/>
    </row>
    <row r="22" spans="1:54" ht="15">
      <c r="A22" s="228"/>
      <c r="B22" s="227"/>
      <c r="C22" s="227"/>
      <c r="D22" s="227"/>
      <c r="E22" s="227"/>
      <c r="F22" s="227"/>
      <c r="G22" s="227"/>
      <c r="H22" s="227"/>
      <c r="I22" s="227"/>
      <c r="J22" s="228"/>
      <c r="K22" s="228"/>
    </row>
    <row r="23" spans="1:54" s="228" customFormat="1" ht="15">
      <c r="B23" s="227"/>
      <c r="C23" s="227"/>
      <c r="D23" s="227"/>
      <c r="E23" s="227"/>
      <c r="F23" s="227"/>
      <c r="G23" s="227"/>
      <c r="H23" s="227"/>
      <c r="I23" s="227"/>
    </row>
    <row r="24" spans="1:54" s="228" customFormat="1" ht="15">
      <c r="B24" s="227"/>
      <c r="C24" s="227"/>
      <c r="D24" s="227"/>
      <c r="E24" s="227"/>
      <c r="F24" s="227"/>
      <c r="G24" s="227"/>
      <c r="H24" s="227"/>
      <c r="I24" s="227"/>
    </row>
    <row r="25" spans="1:54" s="228" customFormat="1" ht="15">
      <c r="B25" s="227"/>
      <c r="C25" s="227"/>
      <c r="D25" s="227"/>
      <c r="E25" s="227"/>
      <c r="F25" s="227"/>
      <c r="G25" s="227"/>
      <c r="H25" s="227"/>
      <c r="I25" s="227"/>
    </row>
    <row r="26" spans="1:54" s="228" customFormat="1" ht="15">
      <c r="A26" s="221"/>
      <c r="B26" s="221"/>
      <c r="C26" s="221"/>
      <c r="D26" s="221"/>
      <c r="E26" s="221"/>
      <c r="F26" s="221"/>
      <c r="G26" s="221"/>
      <c r="H26" s="221"/>
      <c r="I26" s="221"/>
      <c r="J26" s="221"/>
      <c r="K26" s="221"/>
    </row>
    <row r="27" spans="1:54" s="228" customFormat="1" ht="15">
      <c r="A27" s="221"/>
      <c r="B27" s="221"/>
      <c r="C27" s="221"/>
      <c r="D27" s="221"/>
      <c r="E27" s="221"/>
      <c r="F27" s="221"/>
      <c r="G27" s="221"/>
      <c r="H27" s="221"/>
      <c r="I27" s="221"/>
      <c r="J27" s="221"/>
      <c r="K27" s="221"/>
    </row>
    <row r="28" spans="1:54" s="228" customFormat="1" ht="15">
      <c r="A28" s="221"/>
      <c r="B28" s="221"/>
      <c r="C28" s="221"/>
      <c r="D28" s="221"/>
      <c r="E28" s="221"/>
      <c r="F28" s="221"/>
      <c r="G28" s="221"/>
      <c r="H28" s="221"/>
      <c r="I28" s="221"/>
      <c r="J28" s="221"/>
      <c r="K28" s="221"/>
    </row>
    <row r="29" spans="1:54" s="228" customFormat="1" ht="15">
      <c r="A29" s="221"/>
      <c r="B29" s="221"/>
      <c r="C29" s="221"/>
      <c r="D29" s="221"/>
      <c r="E29" s="221"/>
      <c r="F29" s="221"/>
      <c r="G29" s="221"/>
      <c r="H29" s="221"/>
      <c r="I29" s="221"/>
      <c r="J29" s="221"/>
      <c r="K29" s="221"/>
    </row>
    <row r="30" spans="1:54" s="228" customFormat="1" ht="15">
      <c r="A30" s="221"/>
      <c r="B30" s="221"/>
      <c r="C30" s="221"/>
      <c r="D30" s="221"/>
      <c r="E30" s="221"/>
      <c r="F30" s="221"/>
      <c r="G30" s="221"/>
      <c r="H30" s="221"/>
      <c r="I30" s="221"/>
      <c r="J30" s="221"/>
      <c r="K30" s="221"/>
    </row>
    <row r="31" spans="1:54" ht="15"/>
    <row r="32" spans="1:54" ht="15"/>
    <row r="33" spans="1:11" ht="15"/>
    <row r="34" spans="1:11" ht="15">
      <c r="A34" s="228"/>
      <c r="B34" s="227"/>
      <c r="C34" s="227"/>
      <c r="D34" s="227"/>
      <c r="E34" s="227"/>
      <c r="F34" s="227"/>
      <c r="G34" s="227"/>
      <c r="H34" s="227"/>
      <c r="I34" s="227"/>
      <c r="J34" s="228"/>
      <c r="K34" s="228"/>
    </row>
    <row r="35" spans="1:11" ht="15">
      <c r="A35" s="228"/>
      <c r="B35" s="227"/>
      <c r="C35" s="227"/>
      <c r="D35" s="227"/>
      <c r="E35" s="227"/>
      <c r="F35" s="227"/>
      <c r="G35" s="227"/>
      <c r="H35" s="227"/>
      <c r="I35" s="227"/>
      <c r="J35" s="228"/>
      <c r="K35" s="228"/>
    </row>
    <row r="36" spans="1:11" ht="15">
      <c r="A36" s="228"/>
      <c r="B36" s="227"/>
      <c r="C36" s="227"/>
      <c r="D36" s="227"/>
      <c r="E36" s="227"/>
      <c r="F36" s="227"/>
      <c r="G36" s="227"/>
      <c r="H36" s="227"/>
      <c r="I36" s="227"/>
      <c r="J36" s="228"/>
      <c r="K36" s="228"/>
    </row>
    <row r="37" spans="1:11" ht="15">
      <c r="A37" s="228"/>
      <c r="B37" s="227"/>
      <c r="C37" s="227"/>
      <c r="D37" s="227"/>
      <c r="E37" s="227"/>
      <c r="F37" s="227"/>
      <c r="G37" s="227"/>
      <c r="H37" s="227"/>
      <c r="I37" s="227"/>
      <c r="J37" s="228"/>
      <c r="K37" s="228"/>
    </row>
    <row r="38" spans="1:11" ht="15">
      <c r="A38" s="228"/>
      <c r="B38" s="227"/>
      <c r="C38" s="227"/>
      <c r="D38" s="227"/>
      <c r="E38" s="227"/>
      <c r="F38" s="227"/>
      <c r="G38" s="227"/>
      <c r="H38" s="227"/>
      <c r="I38" s="227"/>
      <c r="J38" s="228"/>
      <c r="K38" s="228"/>
    </row>
    <row r="39" spans="1:11" s="228" customFormat="1" ht="15">
      <c r="B39" s="227"/>
      <c r="C39" s="227"/>
      <c r="D39" s="227"/>
      <c r="E39" s="227"/>
      <c r="F39" s="227"/>
      <c r="G39" s="227"/>
      <c r="H39" s="227"/>
      <c r="I39" s="227"/>
    </row>
    <row r="40" spans="1:11" s="228" customFormat="1" ht="15">
      <c r="B40" s="227"/>
      <c r="C40" s="227"/>
      <c r="D40" s="227"/>
      <c r="E40" s="227"/>
      <c r="F40" s="227"/>
      <c r="G40" s="227"/>
      <c r="H40" s="227"/>
      <c r="I40" s="227"/>
    </row>
    <row r="41" spans="1:11" s="228" customFormat="1" ht="15">
      <c r="B41" s="227"/>
      <c r="C41" s="227"/>
      <c r="D41" s="227"/>
      <c r="E41" s="227"/>
      <c r="F41" s="227"/>
      <c r="G41" s="227"/>
      <c r="H41" s="227"/>
      <c r="I41" s="227"/>
    </row>
    <row r="42" spans="1:11" s="228" customFormat="1" ht="15">
      <c r="A42" s="221"/>
      <c r="B42" s="221"/>
      <c r="C42" s="221"/>
      <c r="D42" s="221"/>
      <c r="E42" s="221"/>
      <c r="F42" s="221"/>
      <c r="G42" s="221"/>
      <c r="H42" s="221"/>
      <c r="I42" s="221"/>
      <c r="J42" s="221"/>
      <c r="K42" s="221"/>
    </row>
    <row r="43" spans="1:11" s="228" customFormat="1" ht="15">
      <c r="A43" s="221"/>
      <c r="B43" s="221"/>
      <c r="C43" s="221"/>
      <c r="D43" s="221"/>
      <c r="E43" s="221"/>
      <c r="F43" s="221"/>
      <c r="G43" s="221"/>
      <c r="H43" s="221"/>
      <c r="I43" s="221"/>
      <c r="J43" s="221"/>
      <c r="K43" s="221"/>
    </row>
    <row r="44" spans="1:11" s="228" customFormat="1" ht="15">
      <c r="A44" s="221"/>
      <c r="B44" s="221"/>
      <c r="C44" s="221"/>
      <c r="D44" s="221"/>
      <c r="E44" s="221"/>
      <c r="F44" s="221"/>
      <c r="G44" s="221"/>
      <c r="H44" s="221"/>
      <c r="I44" s="221"/>
      <c r="J44" s="221"/>
      <c r="K44" s="221"/>
    </row>
    <row r="45" spans="1:11" s="228" customFormat="1" ht="15">
      <c r="A45" s="221"/>
      <c r="B45" s="221"/>
      <c r="C45" s="221"/>
      <c r="D45" s="221"/>
      <c r="E45" s="221"/>
      <c r="F45" s="221"/>
      <c r="G45" s="221"/>
      <c r="H45" s="221"/>
      <c r="I45" s="221"/>
      <c r="J45" s="221"/>
      <c r="K45" s="221"/>
    </row>
    <row r="46" spans="1:11" s="228" customFormat="1" ht="15">
      <c r="A46" s="221"/>
      <c r="B46" s="221"/>
      <c r="C46" s="221"/>
      <c r="D46" s="221"/>
      <c r="E46" s="221"/>
      <c r="F46" s="221"/>
      <c r="G46" s="221"/>
      <c r="H46" s="221"/>
      <c r="I46" s="221"/>
      <c r="J46" s="221"/>
      <c r="K46" s="221"/>
    </row>
    <row r="47" spans="1:11" ht="15"/>
    <row r="48" spans="1:11" ht="15"/>
    <row r="49" spans="1:11" ht="15"/>
    <row r="50" spans="1:11" ht="15">
      <c r="A50" s="228"/>
      <c r="B50" s="227"/>
      <c r="C50" s="227"/>
      <c r="D50" s="227"/>
      <c r="E50" s="227"/>
      <c r="F50" s="227"/>
      <c r="G50" s="227"/>
      <c r="H50" s="227"/>
      <c r="I50" s="227"/>
      <c r="J50" s="228"/>
      <c r="K50" s="228"/>
    </row>
    <row r="51" spans="1:11" ht="15">
      <c r="A51" s="228"/>
      <c r="B51" s="227"/>
      <c r="C51" s="227"/>
      <c r="D51" s="227"/>
      <c r="E51" s="227"/>
      <c r="F51" s="227"/>
      <c r="G51" s="227"/>
      <c r="H51" s="227"/>
      <c r="I51" s="227"/>
      <c r="J51" s="228"/>
      <c r="K51" s="228"/>
    </row>
    <row r="52" spans="1:11" ht="15">
      <c r="A52" s="228"/>
      <c r="B52" s="227"/>
      <c r="C52" s="227"/>
      <c r="D52" s="227"/>
      <c r="E52" s="227"/>
      <c r="F52" s="227"/>
      <c r="G52" s="227"/>
      <c r="H52" s="227"/>
      <c r="I52" s="227"/>
      <c r="J52" s="228"/>
      <c r="K52" s="228"/>
    </row>
    <row r="53" spans="1:11" ht="15">
      <c r="A53" s="228"/>
      <c r="B53" s="227"/>
      <c r="C53" s="227"/>
      <c r="D53" s="227"/>
      <c r="E53" s="227"/>
      <c r="F53" s="227"/>
      <c r="G53" s="227"/>
      <c r="H53" s="227"/>
      <c r="I53" s="227"/>
      <c r="J53" s="228"/>
      <c r="K53" s="228"/>
    </row>
    <row r="54" spans="1:11" ht="15">
      <c r="A54" s="228"/>
      <c r="B54" s="227"/>
      <c r="C54" s="227"/>
      <c r="D54" s="227"/>
      <c r="E54" s="227"/>
      <c r="F54" s="227"/>
      <c r="G54" s="227"/>
      <c r="H54" s="227"/>
      <c r="I54" s="227"/>
      <c r="J54" s="228"/>
      <c r="K54" s="228"/>
    </row>
    <row r="55" spans="1:11" s="228" customFormat="1" ht="15">
      <c r="B55" s="227"/>
      <c r="C55" s="227"/>
      <c r="D55" s="227"/>
      <c r="E55" s="227"/>
      <c r="F55" s="227"/>
      <c r="G55" s="227"/>
      <c r="H55" s="227"/>
      <c r="I55" s="227"/>
    </row>
    <row r="56" spans="1:11" s="228" customFormat="1" ht="15">
      <c r="B56" s="227"/>
      <c r="C56" s="227"/>
      <c r="D56" s="227"/>
      <c r="E56" s="227"/>
      <c r="F56" s="227"/>
      <c r="G56" s="227"/>
      <c r="H56" s="227"/>
      <c r="I56" s="227"/>
    </row>
    <row r="57" spans="1:11" s="228" customFormat="1" ht="15">
      <c r="B57" s="227"/>
      <c r="C57" s="227"/>
      <c r="D57" s="227"/>
      <c r="E57" s="227"/>
      <c r="F57" s="227"/>
      <c r="G57" s="227"/>
      <c r="H57" s="227"/>
      <c r="I57" s="227"/>
    </row>
    <row r="58" spans="1:11" s="228" customFormat="1" ht="15">
      <c r="A58" s="221"/>
      <c r="B58" s="221"/>
      <c r="C58" s="221"/>
      <c r="D58" s="221"/>
      <c r="E58" s="221"/>
      <c r="F58" s="221"/>
      <c r="G58" s="221"/>
      <c r="H58" s="221"/>
      <c r="I58" s="221"/>
      <c r="J58" s="221"/>
      <c r="K58" s="221"/>
    </row>
    <row r="59" spans="1:11" s="228" customFormat="1" ht="15">
      <c r="A59" s="221"/>
      <c r="B59" s="221"/>
      <c r="C59" s="221"/>
      <c r="D59" s="221"/>
      <c r="E59" s="221"/>
      <c r="F59" s="221"/>
      <c r="G59" s="221"/>
      <c r="H59" s="221"/>
      <c r="I59" s="221"/>
      <c r="J59" s="221"/>
      <c r="K59" s="221"/>
    </row>
    <row r="60" spans="1:11" s="228" customFormat="1" ht="15">
      <c r="A60" s="221"/>
      <c r="B60" s="221"/>
      <c r="C60" s="221"/>
      <c r="D60" s="221"/>
      <c r="E60" s="221"/>
      <c r="F60" s="221"/>
      <c r="G60" s="221"/>
      <c r="H60" s="221"/>
      <c r="I60" s="221"/>
      <c r="J60" s="221"/>
      <c r="K60" s="221"/>
    </row>
    <row r="61" spans="1:11" s="228" customFormat="1" ht="15">
      <c r="A61" s="221"/>
      <c r="B61" s="221"/>
      <c r="C61" s="221"/>
      <c r="D61" s="221"/>
      <c r="E61" s="221"/>
      <c r="F61" s="221"/>
      <c r="G61" s="221"/>
      <c r="H61" s="221"/>
      <c r="I61" s="221"/>
      <c r="J61" s="221"/>
      <c r="K61" s="221"/>
    </row>
    <row r="62" spans="1:11" s="228" customFormat="1" ht="15">
      <c r="A62" s="221"/>
      <c r="B62" s="221"/>
      <c r="C62" s="221"/>
      <c r="D62" s="221"/>
      <c r="E62" s="221"/>
      <c r="F62" s="221"/>
      <c r="G62" s="221"/>
      <c r="H62" s="221"/>
      <c r="I62" s="221"/>
      <c r="J62" s="221"/>
      <c r="K62" s="221"/>
    </row>
    <row r="63" spans="1:11" ht="15"/>
    <row r="64" spans="1:11" ht="15"/>
    <row r="65" spans="1:11" ht="15"/>
    <row r="66" spans="1:11" ht="15">
      <c r="A66" s="228"/>
      <c r="B66" s="227"/>
      <c r="C66" s="227"/>
      <c r="D66" s="227"/>
      <c r="E66" s="227"/>
      <c r="F66" s="227"/>
      <c r="G66" s="227"/>
      <c r="H66" s="227"/>
      <c r="I66" s="227"/>
      <c r="J66" s="228"/>
      <c r="K66" s="228"/>
    </row>
    <row r="67" spans="1:11" ht="15">
      <c r="A67" s="228"/>
      <c r="B67" s="227"/>
      <c r="C67" s="227"/>
      <c r="D67" s="227"/>
      <c r="E67" s="227"/>
      <c r="F67" s="227"/>
      <c r="G67" s="227"/>
      <c r="H67" s="227"/>
      <c r="I67" s="227"/>
      <c r="J67" s="228"/>
      <c r="K67" s="228"/>
    </row>
    <row r="68" spans="1:11" ht="15">
      <c r="A68" s="228"/>
      <c r="B68" s="227"/>
      <c r="C68" s="227"/>
      <c r="D68" s="227"/>
      <c r="E68" s="227"/>
      <c r="F68" s="227"/>
      <c r="G68" s="227"/>
      <c r="H68" s="227"/>
      <c r="I68" s="227"/>
      <c r="J68" s="228"/>
      <c r="K68" s="228"/>
    </row>
    <row r="69" spans="1:11" ht="15">
      <c r="A69" s="228"/>
      <c r="B69" s="227"/>
      <c r="C69" s="227"/>
      <c r="D69" s="227"/>
      <c r="E69" s="227"/>
      <c r="F69" s="227"/>
      <c r="G69" s="227"/>
      <c r="H69" s="227"/>
      <c r="I69" s="227"/>
      <c r="J69" s="228"/>
      <c r="K69" s="228"/>
    </row>
    <row r="70" spans="1:11" ht="15">
      <c r="A70" s="228"/>
      <c r="B70" s="227"/>
      <c r="C70" s="227"/>
      <c r="D70" s="227"/>
      <c r="E70" s="227"/>
      <c r="F70" s="227"/>
      <c r="G70" s="227"/>
      <c r="H70" s="227"/>
      <c r="I70" s="227"/>
      <c r="J70" s="228"/>
      <c r="K70" s="228"/>
    </row>
    <row r="71" spans="1:11" s="228" customFormat="1" ht="15">
      <c r="B71" s="227"/>
      <c r="C71" s="227"/>
      <c r="D71" s="227"/>
      <c r="E71" s="227"/>
      <c r="F71" s="227"/>
      <c r="G71" s="227"/>
      <c r="H71" s="227"/>
      <c r="I71" s="227"/>
    </row>
    <row r="72" spans="1:11" s="228" customFormat="1" ht="15">
      <c r="B72" s="227"/>
      <c r="C72" s="227"/>
      <c r="D72" s="227"/>
      <c r="E72" s="227"/>
      <c r="F72" s="227"/>
      <c r="G72" s="227"/>
      <c r="H72" s="227"/>
      <c r="I72" s="227"/>
    </row>
    <row r="73" spans="1:11" s="228" customFormat="1" ht="15">
      <c r="B73" s="227"/>
      <c r="C73" s="227"/>
      <c r="D73" s="227"/>
      <c r="E73" s="227"/>
      <c r="F73" s="227"/>
      <c r="G73" s="227"/>
      <c r="H73" s="227"/>
      <c r="I73" s="227"/>
    </row>
    <row r="74" spans="1:11" s="228" customFormat="1" ht="15">
      <c r="A74" s="221"/>
      <c r="B74" s="221"/>
      <c r="C74" s="221"/>
      <c r="D74" s="221"/>
      <c r="E74" s="221"/>
      <c r="F74" s="221"/>
      <c r="G74" s="221"/>
      <c r="H74" s="221"/>
      <c r="I74" s="221"/>
      <c r="J74" s="221"/>
      <c r="K74" s="221"/>
    </row>
    <row r="75" spans="1:11" s="228" customFormat="1" ht="15">
      <c r="A75" s="221"/>
      <c r="B75" s="221"/>
      <c r="C75" s="221"/>
      <c r="D75" s="221"/>
      <c r="E75" s="221"/>
      <c r="F75" s="221"/>
      <c r="G75" s="221"/>
      <c r="H75" s="221"/>
      <c r="I75" s="221"/>
      <c r="J75" s="221"/>
      <c r="K75" s="221"/>
    </row>
    <row r="76" spans="1:11" s="228" customFormat="1" ht="15">
      <c r="A76" s="221"/>
      <c r="B76" s="221"/>
      <c r="C76" s="221"/>
      <c r="D76" s="221"/>
      <c r="E76" s="221"/>
      <c r="F76" s="221"/>
      <c r="G76" s="221"/>
      <c r="H76" s="221"/>
      <c r="I76" s="221"/>
      <c r="J76" s="221"/>
      <c r="K76" s="221"/>
    </row>
    <row r="77" spans="1:11" s="228" customFormat="1" ht="15">
      <c r="A77" s="221"/>
      <c r="B77" s="221"/>
      <c r="C77" s="221"/>
      <c r="D77" s="221"/>
      <c r="E77" s="221"/>
      <c r="F77" s="221"/>
      <c r="G77" s="221"/>
      <c r="H77" s="221"/>
      <c r="I77" s="221"/>
      <c r="J77" s="221"/>
      <c r="K77" s="221"/>
    </row>
    <row r="78" spans="1:11" s="228" customFormat="1" ht="15">
      <c r="A78" s="221"/>
      <c r="B78" s="221"/>
      <c r="C78" s="221"/>
      <c r="D78" s="221"/>
      <c r="E78" s="221"/>
      <c r="F78" s="221"/>
      <c r="G78" s="221"/>
      <c r="H78" s="221"/>
      <c r="I78" s="221"/>
      <c r="J78" s="221"/>
      <c r="K78" s="221"/>
    </row>
    <row r="79" spans="1:11" ht="15"/>
    <row r="80" spans="1:11" ht="15"/>
    <row r="81" spans="1:11" ht="15"/>
    <row r="82" spans="1:11" ht="15">
      <c r="A82" s="239"/>
      <c r="B82" s="238"/>
      <c r="C82" s="238"/>
      <c r="D82" s="238"/>
      <c r="E82" s="238"/>
      <c r="F82" s="238"/>
      <c r="G82" s="238"/>
      <c r="H82" s="238"/>
      <c r="I82" s="238"/>
      <c r="J82" s="239"/>
      <c r="K82" s="239"/>
    </row>
    <row r="83" spans="1:11" ht="15">
      <c r="A83" s="239"/>
      <c r="B83" s="238"/>
      <c r="C83" s="238"/>
      <c r="D83" s="238"/>
      <c r="E83" s="238"/>
      <c r="F83" s="238"/>
      <c r="G83" s="238"/>
      <c r="H83" s="238"/>
      <c r="I83" s="238"/>
      <c r="J83" s="239"/>
      <c r="K83" s="239"/>
    </row>
    <row r="84" spans="1:11" ht="15">
      <c r="A84" s="239"/>
      <c r="B84" s="238"/>
      <c r="C84" s="238"/>
      <c r="D84" s="238"/>
      <c r="E84" s="238"/>
      <c r="F84" s="238"/>
      <c r="G84" s="238"/>
      <c r="H84" s="238"/>
      <c r="I84" s="238"/>
      <c r="J84" s="239"/>
      <c r="K84" s="239"/>
    </row>
    <row r="85" spans="1:11" ht="15">
      <c r="A85" s="239"/>
      <c r="B85" s="238"/>
      <c r="C85" s="238"/>
      <c r="D85" s="238"/>
      <c r="E85" s="238"/>
      <c r="F85" s="238"/>
      <c r="G85" s="238"/>
      <c r="H85" s="238"/>
      <c r="I85" s="238"/>
      <c r="J85" s="239"/>
      <c r="K85" s="239"/>
    </row>
    <row r="86" spans="1:11" ht="15">
      <c r="A86" s="239"/>
      <c r="B86" s="238"/>
      <c r="C86" s="238"/>
      <c r="D86" s="238"/>
      <c r="E86" s="238"/>
      <c r="F86" s="238"/>
      <c r="G86" s="238"/>
      <c r="H86" s="238"/>
      <c r="I86" s="238"/>
      <c r="J86" s="239"/>
      <c r="K86" s="239"/>
    </row>
    <row r="87" spans="1:11" s="239" customFormat="1" ht="15">
      <c r="B87" s="238"/>
      <c r="C87" s="238"/>
      <c r="D87" s="238"/>
      <c r="E87" s="238"/>
      <c r="F87" s="238"/>
      <c r="G87" s="238"/>
      <c r="H87" s="238"/>
      <c r="I87" s="238"/>
    </row>
    <row r="88" spans="1:11" s="239" customFormat="1" ht="15">
      <c r="B88" s="238"/>
      <c r="C88" s="238"/>
      <c r="D88" s="238"/>
      <c r="E88" s="238"/>
      <c r="F88" s="238"/>
      <c r="G88" s="238"/>
      <c r="H88" s="238"/>
      <c r="I88" s="238"/>
    </row>
    <row r="89" spans="1:11" s="239" customFormat="1" ht="15">
      <c r="A89" s="241"/>
      <c r="B89" s="240"/>
      <c r="C89" s="240"/>
      <c r="D89" s="240"/>
      <c r="E89" s="240"/>
      <c r="F89" s="240"/>
      <c r="G89" s="240"/>
      <c r="H89" s="240"/>
      <c r="I89" s="240"/>
      <c r="J89" s="241"/>
      <c r="K89" s="241"/>
    </row>
    <row r="90" spans="1:11" s="239" customFormat="1" ht="15">
      <c r="A90" s="221"/>
      <c r="B90" s="221"/>
      <c r="C90" s="221"/>
      <c r="D90" s="221"/>
      <c r="E90" s="221"/>
      <c r="F90" s="221"/>
      <c r="G90" s="221"/>
      <c r="H90" s="221"/>
      <c r="I90" s="221"/>
      <c r="J90" s="221"/>
      <c r="K90" s="221"/>
    </row>
    <row r="91" spans="1:11" s="239" customFormat="1" ht="15">
      <c r="A91" s="221"/>
      <c r="B91" s="221"/>
      <c r="C91" s="221"/>
      <c r="D91" s="221"/>
      <c r="E91" s="221"/>
      <c r="F91" s="221"/>
      <c r="G91" s="221"/>
      <c r="H91" s="221"/>
      <c r="I91" s="221"/>
      <c r="J91" s="221"/>
      <c r="K91" s="221"/>
    </row>
    <row r="92" spans="1:11" s="239" customFormat="1" ht="15">
      <c r="A92" s="221"/>
      <c r="B92" s="221"/>
      <c r="C92" s="221"/>
      <c r="D92" s="221"/>
      <c r="E92" s="221"/>
      <c r="F92" s="221"/>
      <c r="G92" s="221"/>
      <c r="H92" s="221"/>
      <c r="I92" s="221"/>
      <c r="J92" s="221"/>
      <c r="K92" s="221"/>
    </row>
    <row r="93" spans="1:11" s="239" customFormat="1" ht="15">
      <c r="A93" s="221"/>
      <c r="B93" s="221"/>
      <c r="C93" s="221"/>
      <c r="D93" s="221"/>
      <c r="E93" s="221"/>
      <c r="F93" s="221"/>
      <c r="G93" s="221"/>
      <c r="H93" s="221"/>
      <c r="I93" s="221"/>
      <c r="J93" s="221"/>
      <c r="K93" s="221"/>
    </row>
    <row r="94" spans="1:11" s="241" customFormat="1" ht="15">
      <c r="A94" s="221"/>
      <c r="B94" s="221"/>
      <c r="C94" s="221"/>
      <c r="D94" s="221"/>
      <c r="E94" s="221"/>
      <c r="F94" s="221"/>
      <c r="G94" s="221"/>
      <c r="H94" s="221"/>
      <c r="I94" s="221"/>
      <c r="J94" s="221"/>
      <c r="K94" s="221"/>
    </row>
    <row r="95" spans="1:11" ht="15"/>
    <row r="96" spans="1:11" ht="15"/>
    <row r="97" spans="1:11" ht="15"/>
    <row r="98" spans="1:11" ht="15">
      <c r="A98" s="228"/>
      <c r="B98" s="227"/>
      <c r="C98" s="227"/>
      <c r="D98" s="227"/>
      <c r="E98" s="227"/>
      <c r="F98" s="227"/>
      <c r="G98" s="227"/>
      <c r="H98" s="227"/>
      <c r="I98" s="227"/>
      <c r="J98" s="228"/>
      <c r="K98" s="228"/>
    </row>
    <row r="99" spans="1:11" ht="15">
      <c r="A99" s="228"/>
      <c r="B99" s="227"/>
      <c r="C99" s="227"/>
      <c r="D99" s="227"/>
      <c r="E99" s="227"/>
      <c r="F99" s="227"/>
      <c r="G99" s="227"/>
      <c r="H99" s="227"/>
      <c r="I99" s="227"/>
      <c r="J99" s="228"/>
      <c r="K99" s="228"/>
    </row>
    <row r="100" spans="1:11" ht="15">
      <c r="A100" s="228"/>
      <c r="B100" s="227"/>
      <c r="C100" s="227"/>
      <c r="D100" s="227"/>
      <c r="E100" s="227"/>
      <c r="F100" s="227"/>
      <c r="G100" s="227"/>
      <c r="H100" s="227"/>
      <c r="I100" s="227"/>
      <c r="J100" s="228"/>
      <c r="K100" s="228"/>
    </row>
    <row r="101" spans="1:11" ht="15">
      <c r="A101" s="228"/>
      <c r="B101" s="227"/>
      <c r="C101" s="227"/>
      <c r="D101" s="227"/>
      <c r="E101" s="227"/>
      <c r="F101" s="227"/>
      <c r="G101" s="227"/>
      <c r="H101" s="227"/>
      <c r="I101" s="227"/>
      <c r="J101" s="228"/>
      <c r="K101" s="228"/>
    </row>
    <row r="102" spans="1:11" ht="15">
      <c r="A102" s="228"/>
      <c r="B102" s="227"/>
      <c r="C102" s="227"/>
      <c r="D102" s="227"/>
      <c r="E102" s="227"/>
      <c r="F102" s="227"/>
      <c r="G102" s="227"/>
      <c r="H102" s="227"/>
      <c r="I102" s="227"/>
      <c r="J102" s="228"/>
      <c r="K102" s="228"/>
    </row>
    <row r="103" spans="1:11" s="228" customFormat="1" ht="15">
      <c r="B103" s="227"/>
      <c r="C103" s="227"/>
      <c r="D103" s="227"/>
      <c r="E103" s="227"/>
      <c r="F103" s="227"/>
      <c r="G103" s="227"/>
      <c r="H103" s="227"/>
      <c r="I103" s="227"/>
    </row>
    <row r="104" spans="1:11" s="228" customFormat="1" ht="15">
      <c r="B104" s="227"/>
      <c r="C104" s="227"/>
      <c r="D104" s="227"/>
      <c r="E104" s="227"/>
      <c r="F104" s="227"/>
      <c r="G104" s="227"/>
      <c r="H104" s="227"/>
      <c r="I104" s="227"/>
    </row>
    <row r="105" spans="1:11" s="228" customFormat="1" ht="15">
      <c r="B105" s="227"/>
      <c r="C105" s="227"/>
      <c r="D105" s="227"/>
      <c r="E105" s="227"/>
      <c r="F105" s="227"/>
      <c r="G105" s="227"/>
      <c r="H105" s="227"/>
      <c r="I105" s="227"/>
    </row>
    <row r="106" spans="1:11" s="228" customFormat="1" ht="15">
      <c r="A106" s="221"/>
      <c r="B106" s="221"/>
      <c r="C106" s="221"/>
      <c r="D106" s="221"/>
      <c r="E106" s="221"/>
      <c r="F106" s="221"/>
      <c r="G106" s="221"/>
      <c r="H106" s="221"/>
      <c r="I106" s="221"/>
      <c r="J106" s="221"/>
      <c r="K106" s="221"/>
    </row>
    <row r="107" spans="1:11" s="228" customFormat="1" ht="15">
      <c r="A107" s="221"/>
      <c r="B107" s="221"/>
      <c r="C107" s="221"/>
      <c r="D107" s="221"/>
      <c r="E107" s="221"/>
      <c r="F107" s="221"/>
      <c r="G107" s="221"/>
      <c r="H107" s="221"/>
      <c r="I107" s="221"/>
      <c r="J107" s="221"/>
      <c r="K107" s="221"/>
    </row>
    <row r="108" spans="1:11" s="228" customFormat="1" ht="15">
      <c r="A108" s="221"/>
      <c r="B108" s="221"/>
      <c r="C108" s="221"/>
      <c r="D108" s="221"/>
      <c r="E108" s="221"/>
      <c r="F108" s="221"/>
      <c r="G108" s="221"/>
      <c r="H108" s="221"/>
      <c r="I108" s="221"/>
      <c r="J108" s="221"/>
      <c r="K108" s="221"/>
    </row>
    <row r="109" spans="1:11" s="228" customFormat="1" ht="15">
      <c r="A109" s="221"/>
      <c r="B109" s="221"/>
      <c r="C109" s="221"/>
      <c r="D109" s="221"/>
      <c r="E109" s="221"/>
      <c r="F109" s="221"/>
      <c r="G109" s="221"/>
      <c r="H109" s="221"/>
      <c r="I109" s="221"/>
      <c r="J109" s="221"/>
      <c r="K109" s="221"/>
    </row>
    <row r="110" spans="1:11" s="228" customFormat="1" ht="15">
      <c r="A110" s="221"/>
      <c r="B110" s="221"/>
      <c r="C110" s="221"/>
      <c r="D110" s="221"/>
      <c r="E110" s="221"/>
      <c r="F110" s="221"/>
      <c r="G110" s="221"/>
      <c r="H110" s="221"/>
      <c r="I110" s="221"/>
      <c r="J110" s="221"/>
      <c r="K110" s="221"/>
    </row>
    <row r="111" spans="1:11" ht="15"/>
    <row r="112" spans="1:11" ht="15"/>
    <row r="113" spans="1:11" ht="15"/>
    <row r="114" spans="1:11" ht="15">
      <c r="A114" s="228"/>
      <c r="B114" s="227"/>
      <c r="C114" s="227"/>
      <c r="D114" s="227"/>
      <c r="E114" s="227"/>
      <c r="F114" s="227"/>
      <c r="G114" s="227"/>
      <c r="H114" s="227"/>
      <c r="I114" s="227"/>
      <c r="J114" s="228"/>
      <c r="K114" s="228"/>
    </row>
    <row r="115" spans="1:11" ht="15">
      <c r="A115" s="228"/>
      <c r="B115" s="227"/>
      <c r="C115" s="227"/>
      <c r="D115" s="227"/>
      <c r="E115" s="227"/>
      <c r="F115" s="227"/>
      <c r="G115" s="227"/>
      <c r="H115" s="227"/>
      <c r="I115" s="227"/>
      <c r="J115" s="228"/>
      <c r="K115" s="228"/>
    </row>
    <row r="116" spans="1:11" ht="15">
      <c r="A116" s="228"/>
      <c r="B116" s="227"/>
      <c r="C116" s="227"/>
      <c r="D116" s="227"/>
      <c r="E116" s="227"/>
      <c r="F116" s="227"/>
      <c r="G116" s="227"/>
      <c r="H116" s="227"/>
      <c r="I116" s="227"/>
      <c r="J116" s="228"/>
      <c r="K116" s="228"/>
    </row>
    <row r="117" spans="1:11" ht="15">
      <c r="A117" s="228"/>
      <c r="B117" s="227"/>
      <c r="C117" s="227"/>
      <c r="D117" s="227"/>
      <c r="E117" s="227"/>
      <c r="F117" s="227"/>
      <c r="G117" s="227"/>
      <c r="H117" s="227"/>
      <c r="I117" s="227"/>
      <c r="J117" s="228"/>
      <c r="K117" s="228"/>
    </row>
    <row r="118" spans="1:11" ht="15">
      <c r="A118" s="228"/>
      <c r="B118" s="227"/>
      <c r="C118" s="227"/>
      <c r="D118" s="227"/>
      <c r="E118" s="227"/>
      <c r="F118" s="227"/>
      <c r="G118" s="227"/>
      <c r="H118" s="227"/>
      <c r="I118" s="227"/>
      <c r="J118" s="228"/>
      <c r="K118" s="228"/>
    </row>
    <row r="119" spans="1:11" s="228" customFormat="1" ht="15">
      <c r="B119" s="227"/>
      <c r="C119" s="227"/>
      <c r="D119" s="227"/>
      <c r="E119" s="227"/>
      <c r="F119" s="227"/>
      <c r="G119" s="227"/>
      <c r="H119" s="227"/>
      <c r="I119" s="227"/>
    </row>
    <row r="120" spans="1:11" s="228" customFormat="1" ht="15">
      <c r="B120" s="227"/>
      <c r="C120" s="227"/>
      <c r="D120" s="227"/>
      <c r="E120" s="227"/>
      <c r="F120" s="227"/>
      <c r="G120" s="227"/>
      <c r="H120" s="227"/>
      <c r="I120" s="227"/>
    </row>
    <row r="121" spans="1:11" s="228" customFormat="1" ht="15">
      <c r="B121" s="227"/>
      <c r="C121" s="227"/>
      <c r="D121" s="227"/>
      <c r="E121" s="227"/>
      <c r="F121" s="227"/>
      <c r="G121" s="227"/>
      <c r="H121" s="227"/>
      <c r="I121" s="227"/>
    </row>
    <row r="122" spans="1:11" s="228" customFormat="1" ht="15">
      <c r="A122" s="221"/>
      <c r="B122" s="221"/>
      <c r="C122" s="221"/>
      <c r="D122" s="221"/>
      <c r="E122" s="221"/>
      <c r="F122" s="221"/>
      <c r="G122" s="221"/>
      <c r="H122" s="221"/>
      <c r="I122" s="221"/>
      <c r="J122" s="221"/>
      <c r="K122" s="221"/>
    </row>
    <row r="123" spans="1:11" s="228" customFormat="1" ht="15">
      <c r="A123" s="221"/>
      <c r="B123" s="221"/>
      <c r="C123" s="221"/>
      <c r="D123" s="221"/>
      <c r="E123" s="221"/>
      <c r="F123" s="221"/>
      <c r="G123" s="221"/>
      <c r="H123" s="221"/>
      <c r="I123" s="221"/>
      <c r="J123" s="221"/>
      <c r="K123" s="221"/>
    </row>
    <row r="124" spans="1:11" s="228" customFormat="1" ht="15">
      <c r="A124" s="221"/>
      <c r="B124" s="221"/>
      <c r="C124" s="221"/>
      <c r="D124" s="221"/>
      <c r="E124" s="221"/>
      <c r="F124" s="221"/>
      <c r="G124" s="221"/>
      <c r="H124" s="221"/>
      <c r="I124" s="221"/>
      <c r="J124" s="221"/>
      <c r="K124" s="221"/>
    </row>
    <row r="125" spans="1:11" s="228" customFormat="1" ht="15">
      <c r="A125" s="221"/>
      <c r="B125" s="221"/>
      <c r="C125" s="221"/>
      <c r="D125" s="221"/>
      <c r="E125" s="221"/>
      <c r="F125" s="221"/>
      <c r="G125" s="221"/>
      <c r="H125" s="221"/>
      <c r="I125" s="221"/>
      <c r="J125" s="221"/>
      <c r="K125" s="221"/>
    </row>
    <row r="126" spans="1:11" s="228" customFormat="1" ht="15">
      <c r="A126" s="221"/>
      <c r="B126" s="221"/>
      <c r="C126" s="221"/>
      <c r="D126" s="221"/>
      <c r="E126" s="221"/>
      <c r="F126" s="221"/>
      <c r="G126" s="221"/>
      <c r="H126" s="221"/>
      <c r="I126" s="221"/>
      <c r="J126" s="221"/>
      <c r="K126" s="221"/>
    </row>
    <row r="127" spans="1:11" ht="15"/>
    <row r="128" spans="1:11" ht="15"/>
    <row r="129" spans="1:11" ht="15"/>
    <row r="130" spans="1:11" ht="15">
      <c r="A130" s="228"/>
      <c r="B130" s="227"/>
      <c r="C130" s="227"/>
      <c r="D130" s="227"/>
      <c r="E130" s="227"/>
      <c r="F130" s="227"/>
      <c r="G130" s="227"/>
      <c r="H130" s="227"/>
      <c r="I130" s="227"/>
      <c r="J130" s="228"/>
      <c r="K130" s="228"/>
    </row>
    <row r="131" spans="1:11" ht="15">
      <c r="A131" s="228"/>
      <c r="B131" s="227"/>
      <c r="C131" s="227"/>
      <c r="D131" s="227"/>
      <c r="E131" s="227"/>
      <c r="F131" s="227"/>
      <c r="G131" s="227"/>
      <c r="H131" s="227"/>
      <c r="I131" s="227"/>
      <c r="J131" s="228"/>
      <c r="K131" s="228"/>
    </row>
    <row r="132" spans="1:11" ht="15">
      <c r="A132" s="228"/>
      <c r="B132" s="227"/>
      <c r="C132" s="227"/>
      <c r="D132" s="227"/>
      <c r="E132" s="227"/>
      <c r="F132" s="227"/>
      <c r="G132" s="227"/>
      <c r="H132" s="227"/>
      <c r="I132" s="227"/>
      <c r="J132" s="228"/>
      <c r="K132" s="228"/>
    </row>
    <row r="133" spans="1:11" ht="15">
      <c r="A133" s="228"/>
      <c r="B133" s="227"/>
      <c r="C133" s="227"/>
      <c r="D133" s="227"/>
      <c r="E133" s="227"/>
      <c r="F133" s="227"/>
      <c r="G133" s="227"/>
      <c r="H133" s="227"/>
      <c r="I133" s="227"/>
      <c r="J133" s="228"/>
      <c r="K133" s="228"/>
    </row>
    <row r="134" spans="1:11" ht="15">
      <c r="A134" s="228"/>
      <c r="B134" s="227"/>
      <c r="C134" s="227"/>
      <c r="D134" s="227"/>
      <c r="E134" s="227"/>
      <c r="F134" s="227"/>
      <c r="G134" s="227"/>
      <c r="H134" s="227"/>
      <c r="I134" s="227"/>
      <c r="J134" s="228"/>
      <c r="K134" s="228"/>
    </row>
    <row r="135" spans="1:11" s="228" customFormat="1" ht="15">
      <c r="B135" s="227"/>
      <c r="C135" s="227"/>
      <c r="D135" s="227"/>
      <c r="E135" s="227"/>
      <c r="F135" s="227"/>
      <c r="G135" s="227"/>
      <c r="H135" s="227"/>
      <c r="I135" s="227"/>
    </row>
    <row r="136" spans="1:11" s="228" customFormat="1" ht="15">
      <c r="B136" s="227"/>
      <c r="C136" s="227"/>
      <c r="D136" s="227"/>
      <c r="E136" s="227"/>
      <c r="F136" s="227"/>
      <c r="G136" s="227"/>
      <c r="H136" s="227"/>
      <c r="I136" s="227"/>
    </row>
    <row r="137" spans="1:11" s="228" customFormat="1" ht="15">
      <c r="B137" s="227"/>
      <c r="C137" s="227"/>
      <c r="D137" s="227"/>
      <c r="E137" s="227"/>
      <c r="F137" s="227"/>
      <c r="G137" s="227"/>
      <c r="H137" s="227"/>
      <c r="I137" s="227"/>
    </row>
    <row r="138" spans="1:11" s="228" customFormat="1" ht="15">
      <c r="A138" s="221"/>
      <c r="B138" s="221"/>
      <c r="C138" s="221"/>
      <c r="D138" s="221"/>
      <c r="E138" s="221"/>
      <c r="F138" s="221"/>
      <c r="G138" s="221"/>
      <c r="H138" s="221"/>
      <c r="I138" s="221"/>
      <c r="J138" s="221"/>
      <c r="K138" s="221"/>
    </row>
    <row r="139" spans="1:11" s="228" customFormat="1" ht="15">
      <c r="A139" s="221"/>
      <c r="B139" s="221"/>
      <c r="C139" s="221"/>
      <c r="D139" s="221"/>
      <c r="E139" s="221"/>
      <c r="F139" s="221"/>
      <c r="G139" s="221"/>
      <c r="H139" s="221"/>
      <c r="I139" s="221"/>
      <c r="J139" s="221"/>
      <c r="K139" s="221"/>
    </row>
    <row r="140" spans="1:11" s="228" customFormat="1" ht="15">
      <c r="A140" s="221"/>
      <c r="B140" s="221"/>
      <c r="C140" s="221"/>
      <c r="D140" s="221"/>
      <c r="E140" s="221"/>
      <c r="F140" s="221"/>
      <c r="G140" s="221"/>
      <c r="H140" s="221"/>
      <c r="I140" s="221"/>
      <c r="J140" s="221"/>
      <c r="K140" s="221"/>
    </row>
    <row r="141" spans="1:11" s="228" customFormat="1" ht="15">
      <c r="A141" s="221"/>
      <c r="B141" s="221"/>
      <c r="C141" s="221"/>
      <c r="D141" s="221"/>
      <c r="E141" s="221"/>
      <c r="F141" s="221"/>
      <c r="G141" s="221"/>
      <c r="H141" s="221"/>
      <c r="I141" s="221"/>
      <c r="J141" s="221"/>
      <c r="K141" s="221"/>
    </row>
    <row r="142" spans="1:11" s="228" customFormat="1" ht="15">
      <c r="A142" s="221"/>
      <c r="B142" s="221"/>
      <c r="C142" s="221"/>
      <c r="D142" s="221"/>
      <c r="E142" s="221"/>
      <c r="F142" s="221"/>
      <c r="G142" s="221"/>
      <c r="H142" s="221"/>
      <c r="I142" s="221"/>
      <c r="J142" s="221"/>
      <c r="K142" s="221"/>
    </row>
    <row r="143" spans="1:11" ht="15"/>
    <row r="144" spans="1:11" ht="15"/>
    <row r="145" spans="1:11" ht="15"/>
    <row r="146" spans="1:11" ht="15">
      <c r="A146" s="228"/>
      <c r="B146" s="227"/>
      <c r="C146" s="227"/>
      <c r="D146" s="227"/>
      <c r="E146" s="227"/>
      <c r="F146" s="227"/>
      <c r="G146" s="227"/>
      <c r="H146" s="227"/>
      <c r="I146" s="227"/>
      <c r="J146" s="228"/>
      <c r="K146" s="228"/>
    </row>
    <row r="147" spans="1:11" ht="15">
      <c r="A147" s="228"/>
      <c r="B147" s="227"/>
      <c r="C147" s="227"/>
      <c r="D147" s="227"/>
      <c r="E147" s="227"/>
      <c r="F147" s="227"/>
      <c r="G147" s="227"/>
      <c r="H147" s="227"/>
      <c r="I147" s="227"/>
      <c r="J147" s="228"/>
      <c r="K147" s="228"/>
    </row>
    <row r="148" spans="1:11" ht="15">
      <c r="A148" s="228"/>
      <c r="B148" s="227"/>
      <c r="C148" s="227"/>
      <c r="D148" s="227"/>
      <c r="E148" s="227"/>
      <c r="F148" s="227"/>
      <c r="G148" s="227"/>
      <c r="H148" s="227"/>
      <c r="I148" s="227"/>
      <c r="J148" s="228"/>
      <c r="K148" s="228"/>
    </row>
    <row r="149" spans="1:11" ht="15">
      <c r="A149" s="228"/>
      <c r="B149" s="227"/>
      <c r="C149" s="227"/>
      <c r="D149" s="227"/>
      <c r="E149" s="227"/>
      <c r="F149" s="227"/>
      <c r="G149" s="227"/>
      <c r="H149" s="227"/>
      <c r="I149" s="227"/>
      <c r="J149" s="228"/>
      <c r="K149" s="228"/>
    </row>
    <row r="150" spans="1:11" ht="15">
      <c r="A150" s="228"/>
      <c r="B150" s="227"/>
      <c r="C150" s="227"/>
      <c r="D150" s="227"/>
      <c r="E150" s="227"/>
      <c r="F150" s="227"/>
      <c r="G150" s="227"/>
      <c r="H150" s="227"/>
      <c r="I150" s="227"/>
      <c r="J150" s="228"/>
      <c r="K150" s="228"/>
    </row>
    <row r="151" spans="1:11" s="228" customFormat="1" ht="15">
      <c r="B151" s="227"/>
      <c r="C151" s="227"/>
      <c r="D151" s="227"/>
      <c r="E151" s="227"/>
      <c r="F151" s="227"/>
      <c r="G151" s="227"/>
      <c r="H151" s="227"/>
      <c r="I151" s="227"/>
    </row>
    <row r="152" spans="1:11" s="228" customFormat="1" ht="15">
      <c r="B152" s="227"/>
      <c r="C152" s="227"/>
      <c r="D152" s="227"/>
      <c r="E152" s="227"/>
      <c r="F152" s="227"/>
      <c r="G152" s="227"/>
      <c r="H152" s="227"/>
      <c r="I152" s="227"/>
    </row>
    <row r="153" spans="1:11" s="228" customFormat="1" ht="15">
      <c r="B153" s="227"/>
      <c r="C153" s="227"/>
      <c r="D153" s="227"/>
      <c r="E153" s="227"/>
      <c r="F153" s="227"/>
      <c r="G153" s="227"/>
      <c r="H153" s="227"/>
      <c r="I153" s="227"/>
    </row>
    <row r="154" spans="1:11" s="228" customFormat="1" ht="15">
      <c r="A154" s="221"/>
      <c r="B154" s="221"/>
      <c r="C154" s="221"/>
      <c r="D154" s="221"/>
      <c r="E154" s="221"/>
      <c r="F154" s="221"/>
      <c r="G154" s="221"/>
      <c r="H154" s="221"/>
      <c r="I154" s="221"/>
      <c r="J154" s="221"/>
      <c r="K154" s="221"/>
    </row>
    <row r="155" spans="1:11" s="228" customFormat="1" ht="15">
      <c r="A155" s="221"/>
      <c r="B155" s="221"/>
      <c r="C155" s="221"/>
      <c r="D155" s="221"/>
      <c r="E155" s="221"/>
      <c r="F155" s="221"/>
      <c r="G155" s="221"/>
      <c r="H155" s="221"/>
      <c r="I155" s="221"/>
      <c r="J155" s="221"/>
      <c r="K155" s="221"/>
    </row>
    <row r="156" spans="1:11" s="228" customFormat="1" ht="15">
      <c r="A156" s="221"/>
      <c r="B156" s="221"/>
      <c r="C156" s="221"/>
      <c r="D156" s="221"/>
      <c r="E156" s="221"/>
      <c r="F156" s="221"/>
      <c r="G156" s="221"/>
      <c r="H156" s="221"/>
      <c r="I156" s="221"/>
      <c r="J156" s="221"/>
      <c r="K156" s="221"/>
    </row>
    <row r="157" spans="1:11" s="228" customFormat="1" ht="15">
      <c r="A157" s="221"/>
      <c r="B157" s="221"/>
      <c r="C157" s="221"/>
      <c r="D157" s="221"/>
      <c r="E157" s="221"/>
      <c r="F157" s="221"/>
      <c r="G157" s="221"/>
      <c r="H157" s="221"/>
      <c r="I157" s="221"/>
      <c r="J157" s="221"/>
      <c r="K157" s="221"/>
    </row>
    <row r="158" spans="1:11" s="228" customFormat="1" ht="15">
      <c r="A158" s="221"/>
      <c r="B158" s="221"/>
      <c r="C158" s="221"/>
      <c r="D158" s="221"/>
      <c r="E158" s="221"/>
      <c r="F158" s="221"/>
      <c r="G158" s="221"/>
      <c r="H158" s="221"/>
      <c r="I158" s="221"/>
      <c r="J158" s="221"/>
      <c r="K158" s="221"/>
    </row>
    <row r="159" spans="1:11" ht="15"/>
    <row r="160" spans="1:11" ht="15"/>
    <row r="161" spans="1:11" ht="15"/>
    <row r="162" spans="1:11" ht="15">
      <c r="A162" s="228"/>
      <c r="B162" s="227"/>
      <c r="C162" s="227"/>
      <c r="D162" s="227"/>
      <c r="E162" s="227"/>
      <c r="F162" s="227"/>
      <c r="G162" s="227"/>
      <c r="H162" s="227"/>
      <c r="I162" s="227"/>
      <c r="J162" s="228"/>
      <c r="K162" s="228"/>
    </row>
    <row r="163" spans="1:11" ht="15">
      <c r="A163" s="228"/>
      <c r="B163" s="227"/>
      <c r="C163" s="227"/>
      <c r="D163" s="227"/>
      <c r="E163" s="227"/>
      <c r="F163" s="227"/>
      <c r="G163" s="227"/>
      <c r="H163" s="227"/>
      <c r="I163" s="227"/>
      <c r="J163" s="228"/>
      <c r="K163" s="228"/>
    </row>
    <row r="164" spans="1:11" ht="15">
      <c r="A164" s="228"/>
      <c r="B164" s="227"/>
      <c r="C164" s="227"/>
      <c r="D164" s="227"/>
      <c r="E164" s="227"/>
      <c r="F164" s="227"/>
      <c r="G164" s="227"/>
      <c r="H164" s="227"/>
      <c r="I164" s="227"/>
      <c r="J164" s="228"/>
      <c r="K164" s="228"/>
    </row>
    <row r="165" spans="1:11" ht="15">
      <c r="A165" s="228"/>
      <c r="B165" s="227"/>
      <c r="C165" s="227"/>
      <c r="D165" s="227"/>
      <c r="E165" s="227"/>
      <c r="F165" s="227"/>
      <c r="G165" s="227"/>
      <c r="H165" s="227"/>
      <c r="I165" s="227"/>
      <c r="J165" s="228"/>
      <c r="K165" s="228"/>
    </row>
    <row r="166" spans="1:11" ht="15">
      <c r="A166" s="228"/>
      <c r="B166" s="227"/>
      <c r="C166" s="227"/>
      <c r="D166" s="227"/>
      <c r="E166" s="227"/>
      <c r="F166" s="227"/>
      <c r="G166" s="227"/>
      <c r="H166" s="227"/>
      <c r="I166" s="227"/>
      <c r="J166" s="228"/>
      <c r="K166" s="228"/>
    </row>
    <row r="167" spans="1:11" s="228" customFormat="1" ht="15">
      <c r="B167" s="227"/>
      <c r="C167" s="227"/>
      <c r="D167" s="227"/>
      <c r="E167" s="227"/>
      <c r="F167" s="227"/>
      <c r="G167" s="227"/>
      <c r="H167" s="227"/>
      <c r="I167" s="227"/>
    </row>
    <row r="168" spans="1:11" s="228" customFormat="1" ht="15">
      <c r="B168" s="227"/>
      <c r="C168" s="227"/>
      <c r="D168" s="227"/>
      <c r="E168" s="227"/>
      <c r="F168" s="227"/>
      <c r="G168" s="227"/>
      <c r="H168" s="227"/>
      <c r="I168" s="227"/>
    </row>
    <row r="169" spans="1:11" s="228" customFormat="1" ht="15">
      <c r="B169" s="227"/>
      <c r="C169" s="227"/>
      <c r="D169" s="227"/>
      <c r="E169" s="227"/>
      <c r="F169" s="227"/>
      <c r="G169" s="227"/>
      <c r="H169" s="227"/>
      <c r="I169" s="227"/>
    </row>
    <row r="170" spans="1:11" s="228" customFormat="1" ht="15">
      <c r="A170" s="221"/>
      <c r="B170" s="221"/>
      <c r="C170" s="221"/>
      <c r="D170" s="221"/>
      <c r="E170" s="221"/>
      <c r="F170" s="221"/>
      <c r="G170" s="221"/>
      <c r="H170" s="221"/>
      <c r="I170" s="221"/>
      <c r="J170" s="221"/>
      <c r="K170" s="221"/>
    </row>
    <row r="171" spans="1:11" s="228" customFormat="1" ht="15">
      <c r="A171" s="221"/>
      <c r="B171" s="221"/>
      <c r="C171" s="221"/>
      <c r="D171" s="221"/>
      <c r="E171" s="221"/>
      <c r="F171" s="221"/>
      <c r="G171" s="221"/>
      <c r="H171" s="221"/>
      <c r="I171" s="221"/>
      <c r="J171" s="221"/>
      <c r="K171" s="221"/>
    </row>
    <row r="172" spans="1:11" s="228" customFormat="1" ht="15">
      <c r="A172" s="221"/>
      <c r="B172" s="221"/>
      <c r="C172" s="221"/>
      <c r="D172" s="221"/>
      <c r="E172" s="221"/>
      <c r="F172" s="221"/>
      <c r="G172" s="221"/>
      <c r="H172" s="221"/>
      <c r="I172" s="221"/>
      <c r="J172" s="221"/>
      <c r="K172" s="221"/>
    </row>
    <row r="173" spans="1:11" s="228" customFormat="1" ht="15">
      <c r="A173" s="221"/>
      <c r="B173" s="221"/>
      <c r="C173" s="221"/>
      <c r="D173" s="221"/>
      <c r="E173" s="221"/>
      <c r="F173" s="221"/>
      <c r="G173" s="221"/>
      <c r="H173" s="221"/>
      <c r="I173" s="221"/>
      <c r="J173" s="221"/>
      <c r="K173" s="221"/>
    </row>
    <row r="174" spans="1:11" s="228" customFormat="1" ht="15">
      <c r="A174" s="221"/>
      <c r="B174" s="221"/>
      <c r="C174" s="221"/>
      <c r="D174" s="221"/>
      <c r="E174" s="221"/>
      <c r="F174" s="221"/>
      <c r="G174" s="221"/>
      <c r="H174" s="221"/>
      <c r="I174" s="221"/>
      <c r="J174" s="221"/>
      <c r="K174" s="221"/>
    </row>
    <row r="175" spans="1:11" ht="15"/>
    <row r="176" spans="1:11" ht="15"/>
    <row r="177" spans="1:11" ht="15"/>
    <row r="178" spans="1:11" ht="15">
      <c r="A178" s="228"/>
      <c r="B178" s="227"/>
      <c r="C178" s="227"/>
      <c r="D178" s="227"/>
      <c r="E178" s="227"/>
      <c r="F178" s="227"/>
      <c r="G178" s="227"/>
      <c r="H178" s="227"/>
      <c r="I178" s="227"/>
      <c r="J178" s="228"/>
      <c r="K178" s="228"/>
    </row>
    <row r="179" spans="1:11" ht="15">
      <c r="A179" s="228"/>
      <c r="B179" s="227"/>
      <c r="C179" s="227"/>
      <c r="D179" s="227"/>
      <c r="E179" s="227"/>
      <c r="F179" s="227"/>
      <c r="G179" s="227"/>
      <c r="H179" s="227"/>
      <c r="I179" s="227"/>
      <c r="J179" s="228"/>
      <c r="K179" s="228"/>
    </row>
    <row r="180" spans="1:11" ht="15">
      <c r="A180" s="228"/>
      <c r="B180" s="227"/>
      <c r="C180" s="227"/>
      <c r="D180" s="227"/>
      <c r="E180" s="227"/>
      <c r="F180" s="227"/>
      <c r="G180" s="227"/>
      <c r="H180" s="227"/>
      <c r="I180" s="227"/>
      <c r="J180" s="228"/>
      <c r="K180" s="228"/>
    </row>
    <row r="181" spans="1:11" ht="15">
      <c r="A181" s="228"/>
      <c r="B181" s="227"/>
      <c r="C181" s="227"/>
      <c r="D181" s="227"/>
      <c r="E181" s="227"/>
      <c r="F181" s="227"/>
      <c r="G181" s="227"/>
      <c r="H181" s="227"/>
      <c r="I181" s="227"/>
      <c r="J181" s="228"/>
      <c r="K181" s="228"/>
    </row>
    <row r="182" spans="1:11" ht="15">
      <c r="A182" s="228"/>
      <c r="B182" s="227"/>
      <c r="C182" s="227"/>
      <c r="D182" s="227"/>
      <c r="E182" s="227"/>
      <c r="F182" s="227"/>
      <c r="G182" s="227"/>
      <c r="H182" s="227"/>
      <c r="I182" s="227"/>
      <c r="J182" s="228"/>
      <c r="K182" s="228"/>
    </row>
    <row r="183" spans="1:11" s="228" customFormat="1" ht="15">
      <c r="B183" s="227"/>
      <c r="C183" s="227"/>
      <c r="D183" s="227"/>
      <c r="E183" s="227"/>
      <c r="F183" s="227"/>
      <c r="G183" s="227"/>
      <c r="H183" s="227"/>
      <c r="I183" s="227"/>
    </row>
    <row r="184" spans="1:11" s="228" customFormat="1" ht="15">
      <c r="B184" s="227"/>
      <c r="C184" s="227"/>
      <c r="D184" s="227"/>
      <c r="E184" s="227"/>
      <c r="F184" s="227"/>
      <c r="G184" s="227"/>
      <c r="H184" s="227"/>
      <c r="I184" s="227"/>
    </row>
    <row r="185" spans="1:11" s="228" customFormat="1" ht="15">
      <c r="B185" s="227"/>
      <c r="C185" s="227"/>
      <c r="D185" s="227"/>
      <c r="E185" s="227"/>
      <c r="F185" s="227"/>
      <c r="G185" s="227"/>
      <c r="H185" s="227"/>
      <c r="I185" s="227"/>
    </row>
    <row r="186" spans="1:11" s="228" customFormat="1" ht="15">
      <c r="A186" s="221"/>
      <c r="B186" s="221"/>
      <c r="C186" s="221"/>
      <c r="D186" s="221"/>
      <c r="E186" s="221"/>
      <c r="F186" s="221"/>
      <c r="G186" s="221"/>
      <c r="H186" s="221"/>
      <c r="I186" s="221"/>
      <c r="J186" s="221"/>
      <c r="K186" s="221"/>
    </row>
    <row r="187" spans="1:11" s="228" customFormat="1" ht="15">
      <c r="A187" s="221"/>
      <c r="B187" s="221"/>
      <c r="C187" s="221"/>
      <c r="D187" s="221"/>
      <c r="E187" s="221"/>
      <c r="F187" s="221"/>
      <c r="G187" s="221"/>
      <c r="H187" s="221"/>
      <c r="I187" s="221"/>
      <c r="J187" s="221"/>
      <c r="K187" s="221"/>
    </row>
    <row r="188" spans="1:11" s="228" customFormat="1" ht="15">
      <c r="A188" s="221"/>
      <c r="B188" s="221"/>
      <c r="C188" s="221"/>
      <c r="D188" s="221"/>
      <c r="E188" s="221"/>
      <c r="F188" s="221"/>
      <c r="G188" s="221"/>
      <c r="H188" s="221"/>
      <c r="I188" s="221"/>
      <c r="J188" s="221"/>
      <c r="K188" s="221"/>
    </row>
    <row r="189" spans="1:11" s="228" customFormat="1" ht="15">
      <c r="A189" s="221"/>
      <c r="B189" s="221"/>
      <c r="C189" s="221"/>
      <c r="D189" s="221"/>
      <c r="E189" s="221"/>
      <c r="F189" s="221"/>
      <c r="G189" s="221"/>
      <c r="H189" s="221"/>
      <c r="I189" s="221"/>
      <c r="J189" s="221"/>
      <c r="K189" s="221"/>
    </row>
    <row r="190" spans="1:11" s="228" customFormat="1" ht="15">
      <c r="A190" s="221"/>
      <c r="B190" s="221"/>
      <c r="C190" s="221"/>
      <c r="D190" s="221"/>
      <c r="E190" s="221"/>
      <c r="F190" s="221"/>
      <c r="G190" s="221"/>
      <c r="H190" s="221"/>
      <c r="I190" s="221"/>
      <c r="J190" s="221"/>
      <c r="K190" s="221"/>
    </row>
    <row r="191" spans="1:11" ht="15"/>
    <row r="192" spans="1:11" ht="15"/>
    <row r="193" spans="1:11" ht="15"/>
    <row r="194" spans="1:11" ht="15">
      <c r="A194" s="228"/>
      <c r="B194" s="227"/>
      <c r="C194" s="227"/>
      <c r="D194" s="227"/>
      <c r="E194" s="227"/>
      <c r="F194" s="227"/>
      <c r="G194" s="227"/>
      <c r="H194" s="227"/>
      <c r="I194" s="227"/>
      <c r="J194" s="228"/>
      <c r="K194" s="228"/>
    </row>
    <row r="195" spans="1:11" ht="15">
      <c r="A195" s="228"/>
      <c r="B195" s="227"/>
      <c r="C195" s="227"/>
      <c r="D195" s="227"/>
      <c r="E195" s="227"/>
      <c r="F195" s="227"/>
      <c r="G195" s="227"/>
      <c r="H195" s="227"/>
      <c r="I195" s="227"/>
      <c r="J195" s="228"/>
      <c r="K195" s="228"/>
    </row>
    <row r="196" spans="1:11" ht="15">
      <c r="A196" s="228"/>
      <c r="B196" s="227"/>
      <c r="C196" s="227"/>
      <c r="D196" s="227"/>
      <c r="E196" s="227"/>
      <c r="F196" s="227"/>
      <c r="G196" s="227"/>
      <c r="H196" s="227"/>
      <c r="I196" s="227"/>
      <c r="J196" s="228"/>
      <c r="K196" s="228"/>
    </row>
    <row r="197" spans="1:11" ht="15">
      <c r="A197" s="228"/>
      <c r="B197" s="227"/>
      <c r="C197" s="227"/>
      <c r="D197" s="227"/>
      <c r="E197" s="227"/>
      <c r="F197" s="227"/>
      <c r="G197" s="227"/>
      <c r="H197" s="227"/>
      <c r="I197" s="227"/>
      <c r="J197" s="228"/>
      <c r="K197" s="228"/>
    </row>
    <row r="198" spans="1:11" ht="15">
      <c r="A198" s="228"/>
      <c r="B198" s="227"/>
      <c r="C198" s="227"/>
      <c r="D198" s="227"/>
      <c r="E198" s="227"/>
      <c r="F198" s="227"/>
      <c r="G198" s="227"/>
      <c r="H198" s="227"/>
      <c r="I198" s="227"/>
      <c r="J198" s="228"/>
      <c r="K198" s="228"/>
    </row>
    <row r="199" spans="1:11" s="228" customFormat="1" ht="15">
      <c r="B199" s="227"/>
      <c r="C199" s="227"/>
      <c r="D199" s="227"/>
      <c r="E199" s="227"/>
      <c r="F199" s="227"/>
      <c r="G199" s="227"/>
      <c r="H199" s="227"/>
      <c r="I199" s="227"/>
    </row>
    <row r="200" spans="1:11" s="228" customFormat="1" ht="15">
      <c r="B200" s="227"/>
      <c r="C200" s="227"/>
      <c r="D200" s="227"/>
      <c r="E200" s="227"/>
      <c r="F200" s="227"/>
      <c r="G200" s="227"/>
      <c r="H200" s="227"/>
      <c r="I200" s="227"/>
    </row>
    <row r="201" spans="1:11" s="228" customFormat="1" ht="15">
      <c r="B201" s="227"/>
      <c r="C201" s="227"/>
      <c r="D201" s="227"/>
      <c r="E201" s="227"/>
      <c r="F201" s="227"/>
      <c r="G201" s="227"/>
      <c r="H201" s="227"/>
      <c r="I201" s="227"/>
    </row>
    <row r="202" spans="1:11" s="228" customFormat="1" ht="15">
      <c r="A202" s="221"/>
      <c r="B202" s="221"/>
      <c r="C202" s="221"/>
      <c r="D202" s="221"/>
      <c r="E202" s="221"/>
      <c r="F202" s="221"/>
      <c r="G202" s="221"/>
      <c r="H202" s="221"/>
      <c r="I202" s="221"/>
      <c r="J202" s="221"/>
      <c r="K202" s="221"/>
    </row>
    <row r="203" spans="1:11" s="228" customFormat="1" ht="15">
      <c r="A203" s="221"/>
      <c r="B203" s="221"/>
      <c r="C203" s="221"/>
      <c r="D203" s="221"/>
      <c r="E203" s="221"/>
      <c r="F203" s="221"/>
      <c r="G203" s="221"/>
      <c r="H203" s="221"/>
      <c r="I203" s="221"/>
      <c r="J203" s="221"/>
      <c r="K203" s="221"/>
    </row>
    <row r="204" spans="1:11" s="228" customFormat="1" ht="15">
      <c r="A204" s="221"/>
      <c r="B204" s="221"/>
      <c r="C204" s="221"/>
      <c r="D204" s="221"/>
      <c r="E204" s="221"/>
      <c r="F204" s="221"/>
      <c r="G204" s="221"/>
      <c r="H204" s="221"/>
      <c r="I204" s="221"/>
      <c r="J204" s="221"/>
      <c r="K204" s="221"/>
    </row>
    <row r="205" spans="1:11" s="228" customFormat="1" ht="15">
      <c r="A205" s="221"/>
      <c r="B205" s="221"/>
      <c r="C205" s="221"/>
      <c r="D205" s="221"/>
      <c r="E205" s="221"/>
      <c r="F205" s="221"/>
      <c r="G205" s="221"/>
      <c r="H205" s="221"/>
      <c r="I205" s="221"/>
      <c r="J205" s="221"/>
      <c r="K205" s="221"/>
    </row>
    <row r="206" spans="1:11" s="228" customFormat="1" ht="15">
      <c r="A206" s="221"/>
      <c r="B206" s="221"/>
      <c r="C206" s="221"/>
      <c r="D206" s="221"/>
      <c r="E206" s="221"/>
      <c r="F206" s="221"/>
      <c r="G206" s="221"/>
      <c r="H206" s="221"/>
      <c r="I206" s="221"/>
      <c r="J206" s="221"/>
      <c r="K206" s="221"/>
    </row>
    <row r="207" spans="1:11" ht="15"/>
    <row r="208" spans="1:11" ht="15"/>
    <row r="209" spans="2:2" ht="15"/>
    <row r="210" spans="2:2" ht="15">
      <c r="B210" s="224"/>
    </row>
    <row r="211" spans="2:2" ht="15">
      <c r="B211" s="224"/>
    </row>
    <row r="212" spans="2:2" ht="15">
      <c r="B212" s="224"/>
    </row>
    <row r="213" spans="2:2" ht="15">
      <c r="B213" s="224"/>
    </row>
    <row r="214" spans="2:2" ht="15">
      <c r="B214" s="224"/>
    </row>
    <row r="215" spans="2:2" ht="15">
      <c r="B215" s="224"/>
    </row>
    <row r="216" spans="2:2" ht="15">
      <c r="B216" s="224"/>
    </row>
    <row r="217" spans="2:2" ht="15">
      <c r="B217" s="224"/>
    </row>
    <row r="218" spans="2:2" ht="15">
      <c r="B218" s="224"/>
    </row>
    <row r="219" spans="2:2" ht="15">
      <c r="B219" s="224"/>
    </row>
    <row r="220" spans="2:2" ht="15">
      <c r="B220" s="224"/>
    </row>
    <row r="221" spans="2:2" ht="15">
      <c r="B221" s="224"/>
    </row>
    <row r="222" spans="2:2" ht="15">
      <c r="B222" s="224"/>
    </row>
    <row r="223" spans="2:2" ht="15">
      <c r="B223" s="224"/>
    </row>
    <row r="224" spans="2:2" ht="15">
      <c r="B224" s="224"/>
    </row>
    <row r="225" spans="2:2" ht="15">
      <c r="B225" s="224"/>
    </row>
    <row r="226" spans="2:2" ht="15">
      <c r="B226" s="224"/>
    </row>
    <row r="227" spans="2:2" ht="15">
      <c r="B227" s="224"/>
    </row>
    <row r="228" spans="2:2" ht="15">
      <c r="B228" s="224"/>
    </row>
    <row r="229" spans="2:2" ht="15">
      <c r="B229" s="224"/>
    </row>
    <row r="230" spans="2:2" ht="15">
      <c r="B230" s="224"/>
    </row>
    <row r="231" spans="2:2" ht="15">
      <c r="B231" s="224"/>
    </row>
    <row r="232" spans="2:2" ht="15">
      <c r="B232" s="224"/>
    </row>
    <row r="233" spans="2:2" ht="15">
      <c r="B233" s="224"/>
    </row>
    <row r="234" spans="2:2" ht="15">
      <c r="B234" s="224"/>
    </row>
    <row r="235" spans="2:2" ht="15">
      <c r="B235" s="224"/>
    </row>
    <row r="236" spans="2:2" ht="15">
      <c r="B236" s="224"/>
    </row>
    <row r="237" spans="2:2" ht="15">
      <c r="B237" s="224"/>
    </row>
    <row r="238" spans="2:2" ht="15">
      <c r="B238" s="224"/>
    </row>
    <row r="239" spans="2:2" ht="15">
      <c r="B239" s="224"/>
    </row>
    <row r="240" spans="2:2" ht="15">
      <c r="B240" s="224"/>
    </row>
    <row r="241" spans="2:2" ht="15">
      <c r="B241" s="224"/>
    </row>
    <row r="242" spans="2:2" ht="15">
      <c r="B242" s="224"/>
    </row>
    <row r="243" spans="2:2" ht="15">
      <c r="B243" s="224"/>
    </row>
    <row r="244" spans="2:2" ht="15">
      <c r="B244" s="224"/>
    </row>
    <row r="245" spans="2:2" ht="15">
      <c r="B245" s="224"/>
    </row>
    <row r="246" spans="2:2" ht="15">
      <c r="B246" s="224"/>
    </row>
    <row r="247" spans="2:2" ht="15">
      <c r="B247" s="224"/>
    </row>
    <row r="248" spans="2:2" ht="15">
      <c r="B248" s="224"/>
    </row>
    <row r="249" spans="2:2" ht="15">
      <c r="B249" s="224"/>
    </row>
    <row r="250" spans="2:2" ht="15">
      <c r="B250" s="224"/>
    </row>
    <row r="251" spans="2:2" ht="15">
      <c r="B251" s="224"/>
    </row>
    <row r="252" spans="2:2" ht="15">
      <c r="B252" s="224"/>
    </row>
    <row r="253" spans="2:2" ht="15">
      <c r="B253" s="224"/>
    </row>
    <row r="254" spans="2:2" ht="15">
      <c r="B254" s="224"/>
    </row>
    <row r="255" spans="2:2" ht="15">
      <c r="B255" s="224"/>
    </row>
    <row r="256" spans="2:2" ht="15">
      <c r="B256" s="224"/>
    </row>
    <row r="257" spans="2:2" ht="15">
      <c r="B257" s="224"/>
    </row>
    <row r="258" spans="2:2" ht="15">
      <c r="B258" s="224"/>
    </row>
    <row r="259" spans="2:2" ht="15">
      <c r="B259" s="224"/>
    </row>
    <row r="260" spans="2:2" ht="15">
      <c r="B260" s="224"/>
    </row>
    <row r="261" spans="2:2" ht="15">
      <c r="B261" s="224"/>
    </row>
    <row r="262" spans="2:2" ht="15">
      <c r="B262" s="224"/>
    </row>
    <row r="263" spans="2:2" ht="15">
      <c r="B263" s="224"/>
    </row>
    <row r="264" spans="2:2" ht="15">
      <c r="B264" s="224"/>
    </row>
    <row r="265" spans="2:2" ht="15">
      <c r="B265" s="224"/>
    </row>
    <row r="266" spans="2:2" ht="15">
      <c r="B266" s="224"/>
    </row>
    <row r="267" spans="2:2" ht="15">
      <c r="B267" s="224"/>
    </row>
    <row r="268" spans="2:2" ht="15">
      <c r="B268" s="224"/>
    </row>
    <row r="269" spans="2:2" ht="15">
      <c r="B269" s="224"/>
    </row>
    <row r="270" spans="2:2" ht="15">
      <c r="B270" s="224"/>
    </row>
    <row r="271" spans="2:2" ht="15">
      <c r="B271" s="224"/>
    </row>
    <row r="272" spans="2:2" ht="15">
      <c r="B272" s="224"/>
    </row>
    <row r="273" spans="2:2" ht="15">
      <c r="B273" s="224"/>
    </row>
    <row r="274" spans="2:2" ht="15">
      <c r="B274" s="224"/>
    </row>
    <row r="275" spans="2:2" ht="15">
      <c r="B275" s="224"/>
    </row>
    <row r="276" spans="2:2" ht="15">
      <c r="B276" s="224"/>
    </row>
    <row r="277" spans="2:2" ht="15">
      <c r="B277" s="224"/>
    </row>
    <row r="278" spans="2:2" ht="15">
      <c r="B278" s="224"/>
    </row>
    <row r="279" spans="2:2" ht="15">
      <c r="B279" s="224"/>
    </row>
    <row r="280" spans="2:2" ht="15">
      <c r="B280" s="224"/>
    </row>
    <row r="281" spans="2:2" ht="15">
      <c r="B281" s="224"/>
    </row>
    <row r="282" spans="2:2" ht="15">
      <c r="B282" s="224"/>
    </row>
    <row r="283" spans="2:2" ht="15">
      <c r="B283" s="224"/>
    </row>
    <row r="284" spans="2:2" ht="15">
      <c r="B284" s="224"/>
    </row>
    <row r="285" spans="2:2" ht="15">
      <c r="B285" s="224"/>
    </row>
    <row r="286" spans="2:2" ht="15">
      <c r="B286" s="224"/>
    </row>
    <row r="287" spans="2:2" ht="15">
      <c r="B287" s="224"/>
    </row>
    <row r="288" spans="2:2" ht="15">
      <c r="B288" s="224"/>
    </row>
    <row r="289" spans="2:2" ht="15">
      <c r="B289" s="224"/>
    </row>
    <row r="290" spans="2:2" ht="15">
      <c r="B290" s="224"/>
    </row>
    <row r="291" spans="2:2" ht="15">
      <c r="B291" s="224"/>
    </row>
    <row r="292" spans="2:2" ht="15">
      <c r="B292" s="224"/>
    </row>
    <row r="293" spans="2:2" ht="15">
      <c r="B293" s="224"/>
    </row>
    <row r="294" spans="2:2" ht="15">
      <c r="B294" s="224"/>
    </row>
    <row r="295" spans="2:2" ht="15">
      <c r="B295" s="224"/>
    </row>
    <row r="296" spans="2:2" ht="15">
      <c r="B296" s="224"/>
    </row>
    <row r="297" spans="2:2" ht="15">
      <c r="B297" s="224"/>
    </row>
    <row r="298" spans="2:2" ht="15">
      <c r="B298" s="224"/>
    </row>
    <row r="299" spans="2:2" ht="15">
      <c r="B299" s="224"/>
    </row>
    <row r="300" spans="2:2" ht="15">
      <c r="B300" s="224"/>
    </row>
    <row r="301" spans="2:2" ht="15">
      <c r="B301" s="224"/>
    </row>
    <row r="302" spans="2:2" ht="15">
      <c r="B302" s="224"/>
    </row>
    <row r="303" spans="2:2" ht="15">
      <c r="B303" s="224"/>
    </row>
    <row r="304" spans="2:2" ht="15">
      <c r="B304" s="224"/>
    </row>
    <row r="305" spans="2:2" ht="15">
      <c r="B305" s="224"/>
    </row>
    <row r="306" spans="2:2" ht="15">
      <c r="B306" s="224"/>
    </row>
    <row r="307" spans="2:2" ht="15">
      <c r="B307" s="224"/>
    </row>
    <row r="308" spans="2:2" ht="15">
      <c r="B308" s="224"/>
    </row>
    <row r="309" spans="2:2" ht="15">
      <c r="B309" s="224"/>
    </row>
    <row r="310" spans="2:2" ht="15">
      <c r="B310" s="224"/>
    </row>
    <row r="311" spans="2:2" ht="15">
      <c r="B311" s="224"/>
    </row>
    <row r="312" spans="2:2" ht="15">
      <c r="B312" s="224"/>
    </row>
    <row r="313" spans="2:2" ht="15">
      <c r="B313" s="224"/>
    </row>
    <row r="314" spans="2:2" ht="15">
      <c r="B314" s="224"/>
    </row>
    <row r="315" spans="2:2" ht="15">
      <c r="B315" s="224"/>
    </row>
    <row r="316" spans="2:2" ht="15">
      <c r="B316" s="224"/>
    </row>
    <row r="317" spans="2:2" ht="15">
      <c r="B317" s="224"/>
    </row>
    <row r="318" spans="2:2" ht="15">
      <c r="B318" s="224"/>
    </row>
    <row r="319" spans="2:2" ht="15">
      <c r="B319" s="224"/>
    </row>
    <row r="320" spans="2:2" ht="15">
      <c r="B320" s="224"/>
    </row>
    <row r="321" spans="2:2" ht="15">
      <c r="B321" s="224"/>
    </row>
    <row r="322" spans="2:2" ht="15">
      <c r="B322" s="224"/>
    </row>
    <row r="323" spans="2:2" ht="15">
      <c r="B323" s="224"/>
    </row>
    <row r="324" spans="2:2" ht="15">
      <c r="B324" s="224"/>
    </row>
    <row r="325" spans="2:2" ht="15">
      <c r="B325" s="224"/>
    </row>
    <row r="326" spans="2:2" ht="15">
      <c r="B326" s="224"/>
    </row>
    <row r="327" spans="2:2" ht="15">
      <c r="B327" s="224"/>
    </row>
    <row r="328" spans="2:2" ht="15">
      <c r="B328" s="224"/>
    </row>
    <row r="329" spans="2:2" ht="15">
      <c r="B329" s="224"/>
    </row>
    <row r="330" spans="2:2" ht="15">
      <c r="B330" s="224"/>
    </row>
    <row r="331" spans="2:2" ht="15">
      <c r="B331" s="224"/>
    </row>
    <row r="332" spans="2:2" ht="15">
      <c r="B332" s="224"/>
    </row>
    <row r="333" spans="2:2" ht="15">
      <c r="B333" s="224"/>
    </row>
    <row r="334" spans="2:2" ht="15">
      <c r="B334" s="224"/>
    </row>
    <row r="335" spans="2:2" ht="15">
      <c r="B335" s="224"/>
    </row>
    <row r="336" spans="2:2" ht="15">
      <c r="B336" s="224"/>
    </row>
    <row r="337" spans="2:2" ht="15">
      <c r="B337" s="224"/>
    </row>
    <row r="338" spans="2:2" ht="15">
      <c r="B338" s="224"/>
    </row>
    <row r="339" spans="2:2" ht="15">
      <c r="B339" s="224"/>
    </row>
    <row r="340" spans="2:2" ht="15">
      <c r="B340" s="224"/>
    </row>
    <row r="341" spans="2:2" ht="15">
      <c r="B341" s="224"/>
    </row>
    <row r="342" spans="2:2" ht="15">
      <c r="B342" s="224"/>
    </row>
    <row r="343" spans="2:2" ht="15">
      <c r="B343" s="224"/>
    </row>
    <row r="344" spans="2:2" ht="15">
      <c r="B344" s="224"/>
    </row>
    <row r="345" spans="2:2" ht="15">
      <c r="B345" s="224"/>
    </row>
    <row r="346" spans="2:2" ht="15">
      <c r="B346" s="224"/>
    </row>
    <row r="347" spans="2:2" ht="15">
      <c r="B347" s="224"/>
    </row>
    <row r="348" spans="2:2" ht="15">
      <c r="B348" s="224"/>
    </row>
    <row r="349" spans="2:2" ht="15">
      <c r="B349" s="224"/>
    </row>
    <row r="350" spans="2:2" ht="15">
      <c r="B350" s="224"/>
    </row>
    <row r="351" spans="2:2" ht="15">
      <c r="B351" s="224"/>
    </row>
    <row r="352" spans="2:2" ht="15">
      <c r="B352" s="224"/>
    </row>
    <row r="353" spans="2:2" ht="15">
      <c r="B353" s="224"/>
    </row>
    <row r="354" spans="2:2" ht="15">
      <c r="B354" s="224"/>
    </row>
    <row r="355" spans="2:2" ht="15">
      <c r="B355" s="224"/>
    </row>
    <row r="356" spans="2:2" ht="15">
      <c r="B356" s="224"/>
    </row>
    <row r="357" spans="2:2" ht="15">
      <c r="B357" s="224"/>
    </row>
    <row r="358" spans="2:2" ht="15">
      <c r="B358" s="224"/>
    </row>
    <row r="359" spans="2:2" ht="15">
      <c r="B359" s="224"/>
    </row>
    <row r="360" spans="2:2" ht="15">
      <c r="B360" s="224"/>
    </row>
    <row r="361" spans="2:2" ht="15">
      <c r="B361" s="224"/>
    </row>
    <row r="362" spans="2:2" ht="15">
      <c r="B362" s="224"/>
    </row>
    <row r="363" spans="2:2" ht="15">
      <c r="B363" s="224"/>
    </row>
    <row r="364" spans="2:2" ht="15">
      <c r="B364" s="224"/>
    </row>
    <row r="365" spans="2:2" ht="15">
      <c r="B365" s="224"/>
    </row>
    <row r="366" spans="2:2" ht="15">
      <c r="B366" s="224"/>
    </row>
    <row r="367" spans="2:2" ht="15">
      <c r="B367" s="224"/>
    </row>
    <row r="368" spans="2:2" ht="15">
      <c r="B368" s="224"/>
    </row>
    <row r="369" spans="2:2" ht="15">
      <c r="B369" s="224"/>
    </row>
    <row r="370" spans="2:2" ht="15">
      <c r="B370" s="224"/>
    </row>
    <row r="371" spans="2:2" ht="15">
      <c r="B371" s="224"/>
    </row>
    <row r="372" spans="2:2" ht="15">
      <c r="B372" s="224"/>
    </row>
    <row r="373" spans="2:2" ht="15">
      <c r="B373" s="224"/>
    </row>
    <row r="374" spans="2:2" ht="15">
      <c r="B374" s="224"/>
    </row>
    <row r="375" spans="2:2" ht="15">
      <c r="B375" s="224"/>
    </row>
    <row r="376" spans="2:2" ht="15">
      <c r="B376" s="224"/>
    </row>
    <row r="377" spans="2:2" ht="15">
      <c r="B377" s="224"/>
    </row>
    <row r="378" spans="2:2" ht="15">
      <c r="B378" s="224"/>
    </row>
    <row r="379" spans="2:2" ht="15">
      <c r="B379" s="224"/>
    </row>
    <row r="380" spans="2:2" ht="15">
      <c r="B380" s="224"/>
    </row>
    <row r="381" spans="2:2" ht="15">
      <c r="B381" s="224"/>
    </row>
    <row r="382" spans="2:2" ht="15">
      <c r="B382" s="224"/>
    </row>
    <row r="383" spans="2:2" ht="15">
      <c r="B383" s="224"/>
    </row>
    <row r="384" spans="2:2" ht="15">
      <c r="B384" s="224"/>
    </row>
    <row r="385" spans="2:2" ht="15">
      <c r="B385" s="224"/>
    </row>
    <row r="386" spans="2:2" ht="15">
      <c r="B386" s="224"/>
    </row>
    <row r="387" spans="2:2" ht="15">
      <c r="B387" s="224"/>
    </row>
    <row r="388" spans="2:2" ht="15">
      <c r="B388" s="224"/>
    </row>
    <row r="389" spans="2:2" ht="15">
      <c r="B389" s="224"/>
    </row>
    <row r="390" spans="2:2" ht="15">
      <c r="B390" s="224"/>
    </row>
    <row r="391" spans="2:2" ht="15">
      <c r="B391" s="224"/>
    </row>
    <row r="392" spans="2:2" ht="15">
      <c r="B392" s="224"/>
    </row>
    <row r="393" spans="2:2" ht="15">
      <c r="B393" s="224"/>
    </row>
    <row r="394" spans="2:2" ht="15">
      <c r="B394" s="224"/>
    </row>
    <row r="395" spans="2:2" ht="15">
      <c r="B395" s="224"/>
    </row>
    <row r="396" spans="2:2" ht="15">
      <c r="B396" s="224"/>
    </row>
    <row r="397" spans="2:2" ht="15">
      <c r="B397" s="224"/>
    </row>
    <row r="398" spans="2:2" ht="15">
      <c r="B398" s="224"/>
    </row>
    <row r="399" spans="2:2" ht="15">
      <c r="B399" s="224"/>
    </row>
    <row r="400" spans="2:2" ht="15">
      <c r="B400" s="224"/>
    </row>
    <row r="401" spans="2:2" ht="15">
      <c r="B401" s="224"/>
    </row>
    <row r="402" spans="2:2" ht="15">
      <c r="B402" s="224"/>
    </row>
    <row r="403" spans="2:2" ht="15">
      <c r="B403" s="224"/>
    </row>
    <row r="404" spans="2:2" ht="15">
      <c r="B404" s="224"/>
    </row>
    <row r="405" spans="2:2" ht="15">
      <c r="B405" s="224"/>
    </row>
    <row r="406" spans="2:2" ht="15">
      <c r="B406" s="224"/>
    </row>
    <row r="407" spans="2:2" ht="15">
      <c r="B407" s="224"/>
    </row>
    <row r="408" spans="2:2" ht="15">
      <c r="B408" s="224"/>
    </row>
    <row r="409" spans="2:2" ht="15">
      <c r="B409" s="224"/>
    </row>
    <row r="410" spans="2:2" ht="15">
      <c r="B410" s="224"/>
    </row>
    <row r="411" spans="2:2" ht="15">
      <c r="B411" s="224"/>
    </row>
    <row r="412" spans="2:2" ht="15">
      <c r="B412" s="224"/>
    </row>
    <row r="413" spans="2:2" ht="15">
      <c r="B413" s="224"/>
    </row>
    <row r="414" spans="2:2" ht="15">
      <c r="B414" s="224"/>
    </row>
    <row r="415" spans="2:2" ht="15">
      <c r="B415" s="224"/>
    </row>
    <row r="416" spans="2:2" ht="15">
      <c r="B416" s="224"/>
    </row>
    <row r="417" spans="2:2" ht="15">
      <c r="B417" s="224"/>
    </row>
    <row r="418" spans="2:2" ht="15">
      <c r="B418" s="224"/>
    </row>
    <row r="419" spans="2:2" ht="15">
      <c r="B419" s="224"/>
    </row>
    <row r="420" spans="2:2" ht="15">
      <c r="B420" s="224"/>
    </row>
    <row r="421" spans="2:2" ht="15">
      <c r="B421" s="224"/>
    </row>
    <row r="422" spans="2:2" ht="15">
      <c r="B422" s="224"/>
    </row>
    <row r="423" spans="2:2" ht="15">
      <c r="B423" s="224"/>
    </row>
    <row r="424" spans="2:2" ht="15">
      <c r="B424" s="224"/>
    </row>
    <row r="425" spans="2:2" ht="15">
      <c r="B425" s="224"/>
    </row>
    <row r="426" spans="2:2" ht="15">
      <c r="B426" s="224"/>
    </row>
    <row r="427" spans="2:2" ht="15">
      <c r="B427" s="224"/>
    </row>
    <row r="428" spans="2:2" ht="15">
      <c r="B428" s="224"/>
    </row>
    <row r="429" spans="2:2" ht="15">
      <c r="B429" s="224"/>
    </row>
    <row r="430" spans="2:2" ht="15">
      <c r="B430" s="224"/>
    </row>
    <row r="431" spans="2:2" ht="15">
      <c r="B431" s="224"/>
    </row>
    <row r="432" spans="2:2" ht="15">
      <c r="B432" s="224"/>
    </row>
    <row r="433" spans="2:2" ht="15">
      <c r="B433" s="224"/>
    </row>
    <row r="434" spans="2:2" ht="15">
      <c r="B434" s="224"/>
    </row>
    <row r="435" spans="2:2" ht="15">
      <c r="B435" s="224"/>
    </row>
    <row r="436" spans="2:2" ht="15">
      <c r="B436" s="224"/>
    </row>
    <row r="437" spans="2:2" ht="15">
      <c r="B437" s="224"/>
    </row>
    <row r="438" spans="2:2" ht="15">
      <c r="B438" s="224"/>
    </row>
    <row r="439" spans="2:2" ht="15">
      <c r="B439" s="224"/>
    </row>
    <row r="440" spans="2:2" ht="15">
      <c r="B440" s="224"/>
    </row>
    <row r="441" spans="2:2" ht="15">
      <c r="B441" s="224"/>
    </row>
    <row r="442" spans="2:2" ht="15">
      <c r="B442" s="224"/>
    </row>
    <row r="443" spans="2:2" ht="15">
      <c r="B443" s="224"/>
    </row>
    <row r="444" spans="2:2" ht="15">
      <c r="B444" s="224"/>
    </row>
    <row r="445" spans="2:2" ht="15">
      <c r="B445" s="224"/>
    </row>
    <row r="446" spans="2:2" ht="15">
      <c r="B446" s="224"/>
    </row>
    <row r="447" spans="2:2" ht="15">
      <c r="B447" s="224"/>
    </row>
    <row r="448" spans="2:2" ht="15">
      <c r="B448" s="224"/>
    </row>
    <row r="449" spans="2:2" ht="15">
      <c r="B449" s="224"/>
    </row>
    <row r="450" spans="2:2" ht="15">
      <c r="B450" s="224"/>
    </row>
    <row r="451" spans="2:2" ht="15">
      <c r="B451" s="224"/>
    </row>
    <row r="452" spans="2:2" ht="15">
      <c r="B452" s="224"/>
    </row>
    <row r="453" spans="2:2" ht="15">
      <c r="B453" s="224"/>
    </row>
    <row r="454" spans="2:2" ht="15">
      <c r="B454" s="224"/>
    </row>
    <row r="455" spans="2:2" ht="15">
      <c r="B455" s="224"/>
    </row>
    <row r="456" spans="2:2" ht="15">
      <c r="B456" s="224"/>
    </row>
    <row r="457" spans="2:2" ht="15">
      <c r="B457" s="224"/>
    </row>
    <row r="458" spans="2:2" ht="15">
      <c r="B458" s="224"/>
    </row>
    <row r="459" spans="2:2" ht="15">
      <c r="B459" s="224"/>
    </row>
    <row r="460" spans="2:2" ht="15">
      <c r="B460" s="224"/>
    </row>
    <row r="461" spans="2:2" ht="15">
      <c r="B461" s="224"/>
    </row>
    <row r="462" spans="2:2" ht="15">
      <c r="B462" s="224"/>
    </row>
    <row r="463" spans="2:2" ht="15">
      <c r="B463" s="224"/>
    </row>
    <row r="464" spans="2:2" ht="15">
      <c r="B464" s="224"/>
    </row>
    <row r="465" spans="2:2" ht="15">
      <c r="B465" s="224"/>
    </row>
    <row r="466" spans="2:2" ht="15">
      <c r="B466" s="224"/>
    </row>
    <row r="467" spans="2:2" ht="15">
      <c r="B467" s="224"/>
    </row>
    <row r="468" spans="2:2" ht="15">
      <c r="B468" s="224"/>
    </row>
    <row r="469" spans="2:2" ht="15">
      <c r="B469" s="224"/>
    </row>
    <row r="470" spans="2:2" ht="15">
      <c r="B470" s="224"/>
    </row>
    <row r="471" spans="2:2" ht="15">
      <c r="B471" s="224"/>
    </row>
    <row r="472" spans="2:2" ht="15">
      <c r="B472" s="224"/>
    </row>
    <row r="473" spans="2:2" ht="15">
      <c r="B473" s="224"/>
    </row>
    <row r="474" spans="2:2" ht="15">
      <c r="B474" s="224"/>
    </row>
    <row r="475" spans="2:2" ht="15">
      <c r="B475" s="224"/>
    </row>
    <row r="476" spans="2:2" ht="15">
      <c r="B476" s="224"/>
    </row>
    <row r="477" spans="2:2" ht="15">
      <c r="B477" s="224"/>
    </row>
    <row r="478" spans="2:2" ht="15">
      <c r="B478" s="224"/>
    </row>
    <row r="479" spans="2:2" ht="15">
      <c r="B479" s="224"/>
    </row>
    <row r="480" spans="2:2" ht="15">
      <c r="B480" s="224"/>
    </row>
    <row r="481" spans="2:2" ht="15">
      <c r="B481" s="224"/>
    </row>
    <row r="482" spans="2:2" ht="15">
      <c r="B482" s="224"/>
    </row>
    <row r="483" spans="2:2" ht="15">
      <c r="B483" s="224"/>
    </row>
    <row r="484" spans="2:2" ht="15">
      <c r="B484" s="224"/>
    </row>
    <row r="485" spans="2:2" ht="15">
      <c r="B485" s="224"/>
    </row>
    <row r="486" spans="2:2" ht="15">
      <c r="B486" s="224"/>
    </row>
    <row r="487" spans="2:2" ht="15">
      <c r="B487" s="224"/>
    </row>
    <row r="488" spans="2:2" ht="15">
      <c r="B488" s="224"/>
    </row>
    <row r="489" spans="2:2" ht="15">
      <c r="B489" s="224"/>
    </row>
    <row r="490" spans="2:2" ht="15">
      <c r="B490" s="224"/>
    </row>
    <row r="491" spans="2:2" ht="15">
      <c r="B491" s="224"/>
    </row>
    <row r="492" spans="2:2" ht="15">
      <c r="B492" s="224"/>
    </row>
    <row r="493" spans="2:2" ht="15">
      <c r="B493" s="224"/>
    </row>
    <row r="494" spans="2:2" ht="15">
      <c r="B494" s="224"/>
    </row>
    <row r="495" spans="2:2" ht="15">
      <c r="B495" s="224"/>
    </row>
    <row r="496" spans="2:2" ht="15">
      <c r="B496" s="224"/>
    </row>
    <row r="497" spans="2:2" ht="15">
      <c r="B497" s="224"/>
    </row>
    <row r="498" spans="2:2" ht="15">
      <c r="B498" s="224"/>
    </row>
    <row r="499" spans="2:2" ht="15">
      <c r="B499" s="224"/>
    </row>
    <row r="500" spans="2:2" ht="15">
      <c r="B500" s="224"/>
    </row>
    <row r="501" spans="2:2" ht="15">
      <c r="B501" s="224"/>
    </row>
    <row r="502" spans="2:2" ht="15">
      <c r="B502" s="224"/>
    </row>
    <row r="503" spans="2:2" ht="15">
      <c r="B503" s="224"/>
    </row>
    <row r="504" spans="2:2" ht="15">
      <c r="B504" s="224"/>
    </row>
    <row r="505" spans="2:2" ht="15">
      <c r="B505" s="224"/>
    </row>
    <row r="506" spans="2:2" ht="15">
      <c r="B506" s="224"/>
    </row>
    <row r="507" spans="2:2" ht="15">
      <c r="B507" s="224"/>
    </row>
    <row r="508" spans="2:2" ht="15">
      <c r="B508" s="224"/>
    </row>
    <row r="509" spans="2:2" ht="15">
      <c r="B509" s="224"/>
    </row>
    <row r="510" spans="2:2" ht="15">
      <c r="B510" s="224"/>
    </row>
    <row r="511" spans="2:2" ht="15">
      <c r="B511" s="224"/>
    </row>
    <row r="512" spans="2:2" ht="15">
      <c r="B512" s="224"/>
    </row>
    <row r="513" spans="2:2" ht="15">
      <c r="B513" s="224"/>
    </row>
    <row r="514" spans="2:2" ht="15">
      <c r="B514" s="224"/>
    </row>
    <row r="515" spans="2:2" ht="15">
      <c r="B515" s="224"/>
    </row>
    <row r="516" spans="2:2" ht="15">
      <c r="B516" s="224"/>
    </row>
    <row r="517" spans="2:2" ht="15">
      <c r="B517" s="224"/>
    </row>
    <row r="518" spans="2:2" ht="15">
      <c r="B518" s="224"/>
    </row>
    <row r="519" spans="2:2" ht="15">
      <c r="B519" s="224"/>
    </row>
    <row r="520" spans="2:2" ht="15">
      <c r="B520" s="224"/>
    </row>
    <row r="521" spans="2:2" ht="15">
      <c r="B521" s="224"/>
    </row>
    <row r="522" spans="2:2" ht="15">
      <c r="B522" s="224"/>
    </row>
    <row r="523" spans="2:2" ht="15">
      <c r="B523" s="224"/>
    </row>
    <row r="524" spans="2:2" ht="15">
      <c r="B524" s="224"/>
    </row>
    <row r="525" spans="2:2" ht="15">
      <c r="B525" s="224"/>
    </row>
    <row r="526" spans="2:2" ht="15">
      <c r="B526" s="224"/>
    </row>
    <row r="527" spans="2:2" ht="15">
      <c r="B527" s="224"/>
    </row>
    <row r="528" spans="2:2" ht="15">
      <c r="B528" s="224"/>
    </row>
    <row r="529" spans="2:2" ht="15">
      <c r="B529" s="224"/>
    </row>
    <row r="530" spans="2:2" ht="15">
      <c r="B530" s="224"/>
    </row>
    <row r="531" spans="2:2" ht="15">
      <c r="B531" s="224"/>
    </row>
    <row r="532" spans="2:2" ht="15">
      <c r="B532" s="224"/>
    </row>
    <row r="533" spans="2:2" ht="15">
      <c r="B533" s="224"/>
    </row>
    <row r="534" spans="2:2" ht="15">
      <c r="B534" s="224"/>
    </row>
    <row r="535" spans="2:2" ht="15">
      <c r="B535" s="224"/>
    </row>
    <row r="536" spans="2:2" ht="15">
      <c r="B536" s="224"/>
    </row>
    <row r="537" spans="2:2" ht="15">
      <c r="B537" s="224"/>
    </row>
    <row r="538" spans="2:2" ht="15">
      <c r="B538" s="224"/>
    </row>
    <row r="539" spans="2:2" ht="15">
      <c r="B539" s="224"/>
    </row>
    <row r="540" spans="2:2" ht="15">
      <c r="B540" s="224"/>
    </row>
    <row r="541" spans="2:2" ht="15">
      <c r="B541" s="224"/>
    </row>
    <row r="542" spans="2:2" ht="15">
      <c r="B542" s="224"/>
    </row>
    <row r="543" spans="2:2" ht="15">
      <c r="B543" s="224"/>
    </row>
    <row r="544" spans="2:2" ht="15">
      <c r="B544" s="224"/>
    </row>
    <row r="545" spans="2:2" ht="15">
      <c r="B545" s="224"/>
    </row>
    <row r="546" spans="2:2" ht="15">
      <c r="B546" s="224"/>
    </row>
    <row r="547" spans="2:2" ht="15">
      <c r="B547" s="224"/>
    </row>
    <row r="548" spans="2:2" ht="15">
      <c r="B548" s="224"/>
    </row>
    <row r="549" spans="2:2" ht="15">
      <c r="B549" s="224"/>
    </row>
    <row r="550" spans="2:2" ht="15">
      <c r="B550" s="224"/>
    </row>
    <row r="551" spans="2:2" ht="15">
      <c r="B551" s="224"/>
    </row>
    <row r="552" spans="2:2" ht="15">
      <c r="B552" s="224"/>
    </row>
    <row r="553" spans="2:2" ht="15">
      <c r="B553" s="224"/>
    </row>
    <row r="554" spans="2:2" ht="15">
      <c r="B554" s="224"/>
    </row>
    <row r="555" spans="2:2" ht="15">
      <c r="B555" s="224"/>
    </row>
    <row r="556" spans="2:2" ht="15">
      <c r="B556" s="224"/>
    </row>
    <row r="557" spans="2:2" ht="15">
      <c r="B557" s="224"/>
    </row>
    <row r="558" spans="2:2" ht="15">
      <c r="B558" s="224"/>
    </row>
    <row r="559" spans="2:2" ht="15">
      <c r="B559" s="224"/>
    </row>
    <row r="560" spans="2:2" ht="15">
      <c r="B560" s="224"/>
    </row>
    <row r="561" spans="2:2" ht="15">
      <c r="B561" s="224"/>
    </row>
    <row r="562" spans="2:2" ht="15">
      <c r="B562" s="224"/>
    </row>
    <row r="563" spans="2:2" ht="15">
      <c r="B563" s="224"/>
    </row>
    <row r="564" spans="2:2" ht="15">
      <c r="B564" s="224"/>
    </row>
    <row r="565" spans="2:2" ht="15">
      <c r="B565" s="224"/>
    </row>
    <row r="566" spans="2:2" ht="15">
      <c r="B566" s="224"/>
    </row>
    <row r="567" spans="2:2" ht="15">
      <c r="B567" s="224"/>
    </row>
    <row r="568" spans="2:2" ht="15">
      <c r="B568" s="224"/>
    </row>
    <row r="569" spans="2:2" ht="15">
      <c r="B569" s="224"/>
    </row>
    <row r="570" spans="2:2" ht="15">
      <c r="B570" s="224"/>
    </row>
    <row r="571" spans="2:2" ht="15">
      <c r="B571" s="224"/>
    </row>
    <row r="572" spans="2:2" ht="15">
      <c r="B572" s="224"/>
    </row>
    <row r="573" spans="2:2" ht="15">
      <c r="B573" s="224"/>
    </row>
    <row r="574" spans="2:2" ht="15">
      <c r="B574" s="224"/>
    </row>
    <row r="575" spans="2:2" ht="15">
      <c r="B575" s="224"/>
    </row>
    <row r="576" spans="2:2" ht="15">
      <c r="B576" s="224"/>
    </row>
    <row r="577" spans="2:2" ht="15">
      <c r="B577" s="224"/>
    </row>
    <row r="578" spans="2:2" ht="15">
      <c r="B578" s="224"/>
    </row>
    <row r="579" spans="2:2" ht="15">
      <c r="B579" s="224"/>
    </row>
    <row r="580" spans="2:2" ht="15">
      <c r="B580" s="224"/>
    </row>
    <row r="581" spans="2:2" ht="15">
      <c r="B581" s="224"/>
    </row>
    <row r="582" spans="2:2" ht="15">
      <c r="B582" s="224"/>
    </row>
    <row r="583" spans="2:2" ht="15">
      <c r="B583" s="224"/>
    </row>
    <row r="584" spans="2:2" ht="15">
      <c r="B584" s="224"/>
    </row>
    <row r="585" spans="2:2" ht="15">
      <c r="B585" s="224"/>
    </row>
    <row r="586" spans="2:2" ht="15">
      <c r="B586" s="224"/>
    </row>
    <row r="587" spans="2:2" ht="15">
      <c r="B587" s="224"/>
    </row>
    <row r="588" spans="2:2" ht="15">
      <c r="B588" s="224"/>
    </row>
    <row r="589" spans="2:2" ht="15">
      <c r="B589" s="224"/>
    </row>
    <row r="590" spans="2:2" ht="15">
      <c r="B590" s="224"/>
    </row>
    <row r="591" spans="2:2" ht="15">
      <c r="B591" s="224"/>
    </row>
    <row r="592" spans="2:2" ht="15">
      <c r="B592" s="224"/>
    </row>
    <row r="593" spans="2:2" ht="15">
      <c r="B593" s="224"/>
    </row>
    <row r="594" spans="2:2" ht="15">
      <c r="B594" s="224"/>
    </row>
    <row r="595" spans="2:2" ht="15">
      <c r="B595" s="224"/>
    </row>
    <row r="596" spans="2:2" ht="15">
      <c r="B596" s="224"/>
    </row>
    <row r="597" spans="2:2" ht="15">
      <c r="B597" s="224"/>
    </row>
    <row r="598" spans="2:2" ht="15">
      <c r="B598" s="224"/>
    </row>
    <row r="599" spans="2:2" ht="15">
      <c r="B599" s="224"/>
    </row>
    <row r="600" spans="2:2" ht="15">
      <c r="B600" s="224"/>
    </row>
    <row r="601" spans="2:2" ht="15">
      <c r="B601" s="224"/>
    </row>
    <row r="602" spans="2:2" ht="15">
      <c r="B602" s="224"/>
    </row>
    <row r="603" spans="2:2" ht="15">
      <c r="B603" s="224"/>
    </row>
    <row r="604" spans="2:2" ht="15">
      <c r="B604" s="224"/>
    </row>
    <row r="605" spans="2:2" ht="15">
      <c r="B605" s="224"/>
    </row>
    <row r="606" spans="2:2" ht="15">
      <c r="B606" s="224"/>
    </row>
    <row r="607" spans="2:2" ht="15">
      <c r="B607" s="224"/>
    </row>
    <row r="608" spans="2:2" ht="15">
      <c r="B608" s="224"/>
    </row>
    <row r="609" spans="2:2" ht="15">
      <c r="B609" s="224"/>
    </row>
    <row r="610" spans="2:2" ht="15">
      <c r="B610" s="224"/>
    </row>
    <row r="611" spans="2:2" ht="15">
      <c r="B611" s="224"/>
    </row>
    <row r="612" spans="2:2" ht="15">
      <c r="B612" s="224"/>
    </row>
    <row r="613" spans="2:2" ht="15">
      <c r="B613" s="224"/>
    </row>
    <row r="614" spans="2:2" ht="15">
      <c r="B614" s="224"/>
    </row>
    <row r="615" spans="2:2" ht="15">
      <c r="B615" s="224"/>
    </row>
    <row r="616" spans="2:2" ht="15">
      <c r="B616" s="224"/>
    </row>
    <row r="617" spans="2:2" ht="15">
      <c r="B617" s="224"/>
    </row>
    <row r="618" spans="2:2" ht="15">
      <c r="B618" s="224"/>
    </row>
    <row r="619" spans="2:2" ht="15">
      <c r="B619" s="224"/>
    </row>
    <row r="620" spans="2:2" ht="15">
      <c r="B620" s="224"/>
    </row>
    <row r="621" spans="2:2" ht="15">
      <c r="B621" s="224"/>
    </row>
    <row r="622" spans="2:2" ht="15">
      <c r="B622" s="224"/>
    </row>
    <row r="623" spans="2:2" ht="15">
      <c r="B623" s="224"/>
    </row>
    <row r="624" spans="2:2" ht="15">
      <c r="B624" s="224"/>
    </row>
    <row r="625" spans="2:2" ht="15">
      <c r="B625" s="224"/>
    </row>
    <row r="626" spans="2:2" ht="15">
      <c r="B626" s="224"/>
    </row>
    <row r="627" spans="2:2" ht="15">
      <c r="B627" s="224"/>
    </row>
    <row r="628" spans="2:2" ht="15">
      <c r="B628" s="224"/>
    </row>
    <row r="629" spans="2:2" ht="15">
      <c r="B629" s="224"/>
    </row>
    <row r="630" spans="2:2" ht="15">
      <c r="B630" s="224"/>
    </row>
    <row r="631" spans="2:2" ht="15">
      <c r="B631" s="224"/>
    </row>
    <row r="632" spans="2:2" ht="15">
      <c r="B632" s="224"/>
    </row>
    <row r="633" spans="2:2" ht="15">
      <c r="B633" s="224"/>
    </row>
    <row r="634" spans="2:2" ht="15">
      <c r="B634" s="224"/>
    </row>
    <row r="635" spans="2:2" ht="15">
      <c r="B635" s="224"/>
    </row>
    <row r="636" spans="2:2" ht="15">
      <c r="B636" s="224"/>
    </row>
    <row r="637" spans="2:2" ht="15">
      <c r="B637" s="224"/>
    </row>
    <row r="638" spans="2:2" ht="15">
      <c r="B638" s="224"/>
    </row>
    <row r="639" spans="2:2" ht="15">
      <c r="B639" s="224"/>
    </row>
    <row r="640" spans="2:2" ht="15">
      <c r="B640" s="224"/>
    </row>
    <row r="641" spans="2:2" ht="15">
      <c r="B641" s="224"/>
    </row>
    <row r="642" spans="2:2" ht="15">
      <c r="B642" s="224"/>
    </row>
    <row r="643" spans="2:2" ht="15">
      <c r="B643" s="224"/>
    </row>
    <row r="644" spans="2:2" ht="15">
      <c r="B644" s="224"/>
    </row>
    <row r="645" spans="2:2" ht="15">
      <c r="B645" s="224"/>
    </row>
    <row r="646" spans="2:2" ht="15">
      <c r="B646" s="224"/>
    </row>
    <row r="647" spans="2:2" ht="15">
      <c r="B647" s="224"/>
    </row>
    <row r="648" spans="2:2" ht="15">
      <c r="B648" s="224"/>
    </row>
    <row r="649" spans="2:2" ht="15">
      <c r="B649" s="224"/>
    </row>
    <row r="650" spans="2:2" ht="15">
      <c r="B650" s="224"/>
    </row>
    <row r="651" spans="2:2" ht="15">
      <c r="B651" s="224"/>
    </row>
    <row r="652" spans="2:2" ht="15">
      <c r="B652" s="224"/>
    </row>
    <row r="653" spans="2:2" ht="15">
      <c r="B653" s="224"/>
    </row>
    <row r="654" spans="2:2" ht="15">
      <c r="B654" s="224"/>
    </row>
    <row r="655" spans="2:2" ht="15">
      <c r="B655" s="224"/>
    </row>
    <row r="656" spans="2:2" ht="15">
      <c r="B656" s="224"/>
    </row>
    <row r="657" spans="2:2" ht="15">
      <c r="B657" s="224"/>
    </row>
    <row r="658" spans="2:2" ht="15">
      <c r="B658" s="224"/>
    </row>
    <row r="659" spans="2:2" ht="15">
      <c r="B659" s="224"/>
    </row>
    <row r="660" spans="2:2" ht="15">
      <c r="B660" s="224"/>
    </row>
    <row r="661" spans="2:2" ht="15">
      <c r="B661" s="224"/>
    </row>
    <row r="662" spans="2:2" ht="15">
      <c r="B662" s="224"/>
    </row>
    <row r="663" spans="2:2" ht="15">
      <c r="B663" s="224"/>
    </row>
    <row r="664" spans="2:2" ht="15">
      <c r="B664" s="224"/>
    </row>
    <row r="665" spans="2:2" ht="15">
      <c r="B665" s="224"/>
    </row>
    <row r="666" spans="2:2" ht="15">
      <c r="B666" s="224"/>
    </row>
    <row r="667" spans="2:2" ht="15">
      <c r="B667" s="224"/>
    </row>
    <row r="668" spans="2:2" ht="15">
      <c r="B668" s="224"/>
    </row>
    <row r="669" spans="2:2" ht="15">
      <c r="B669" s="224"/>
    </row>
    <row r="670" spans="2:2" ht="15">
      <c r="B670" s="224"/>
    </row>
    <row r="671" spans="2:2" ht="15">
      <c r="B671" s="224"/>
    </row>
    <row r="672" spans="2:2" ht="15">
      <c r="B672" s="224"/>
    </row>
    <row r="673" spans="2:2" ht="15">
      <c r="B673" s="224"/>
    </row>
    <row r="674" spans="2:2" ht="15">
      <c r="B674" s="224"/>
    </row>
    <row r="675" spans="2:2" ht="15">
      <c r="B675" s="224"/>
    </row>
    <row r="676" spans="2:2" ht="15">
      <c r="B676" s="224"/>
    </row>
    <row r="677" spans="2:2" ht="15">
      <c r="B677" s="224"/>
    </row>
    <row r="678" spans="2:2" ht="15">
      <c r="B678" s="224"/>
    </row>
    <row r="679" spans="2:2" ht="15">
      <c r="B679" s="224"/>
    </row>
    <row r="680" spans="2:2" ht="15">
      <c r="B680" s="224"/>
    </row>
    <row r="681" spans="2:2" ht="15">
      <c r="B681" s="224"/>
    </row>
    <row r="682" spans="2:2" ht="15">
      <c r="B682" s="224"/>
    </row>
    <row r="683" spans="2:2" ht="15">
      <c r="B683" s="224"/>
    </row>
    <row r="684" spans="2:2" ht="15">
      <c r="B684" s="224"/>
    </row>
    <row r="685" spans="2:2" ht="15">
      <c r="B685" s="224"/>
    </row>
    <row r="686" spans="2:2" ht="15">
      <c r="B686" s="224"/>
    </row>
    <row r="687" spans="2:2" ht="15">
      <c r="B687" s="224"/>
    </row>
    <row r="688" spans="2:2" ht="15">
      <c r="B688" s="224"/>
    </row>
    <row r="689" spans="2:2" ht="15">
      <c r="B689" s="224"/>
    </row>
    <row r="690" spans="2:2" ht="15">
      <c r="B690" s="224"/>
    </row>
    <row r="691" spans="2:2" ht="15">
      <c r="B691" s="224"/>
    </row>
    <row r="692" spans="2:2" ht="15">
      <c r="B692" s="224"/>
    </row>
    <row r="693" spans="2:2" ht="15">
      <c r="B693" s="224"/>
    </row>
    <row r="694" spans="2:2" ht="15">
      <c r="B694" s="224"/>
    </row>
    <row r="695" spans="2:2" ht="15">
      <c r="B695" s="224"/>
    </row>
    <row r="696" spans="2:2" ht="15">
      <c r="B696" s="224"/>
    </row>
    <row r="697" spans="2:2" ht="15">
      <c r="B697" s="224"/>
    </row>
    <row r="698" spans="2:2" ht="15">
      <c r="B698" s="224"/>
    </row>
    <row r="699" spans="2:2" ht="15">
      <c r="B699" s="224"/>
    </row>
    <row r="700" spans="2:2" ht="15">
      <c r="B700" s="224"/>
    </row>
    <row r="701" spans="2:2" ht="15">
      <c r="B701" s="224"/>
    </row>
    <row r="702" spans="2:2" ht="15">
      <c r="B702" s="224"/>
    </row>
    <row r="703" spans="2:2" ht="15">
      <c r="B703" s="224"/>
    </row>
    <row r="704" spans="2:2" ht="15">
      <c r="B704" s="224"/>
    </row>
    <row r="705" spans="2:2" ht="15">
      <c r="B705" s="224"/>
    </row>
    <row r="706" spans="2:2" ht="15">
      <c r="B706" s="224"/>
    </row>
    <row r="707" spans="2:2" ht="15">
      <c r="B707" s="224"/>
    </row>
    <row r="708" spans="2:2" ht="15">
      <c r="B708" s="224"/>
    </row>
    <row r="709" spans="2:2" ht="15">
      <c r="B709" s="224"/>
    </row>
    <row r="710" spans="2:2" ht="15">
      <c r="B710" s="224"/>
    </row>
    <row r="711" spans="2:2" ht="15">
      <c r="B711" s="224"/>
    </row>
    <row r="712" spans="2:2" ht="15">
      <c r="B712" s="224"/>
    </row>
    <row r="713" spans="2:2" ht="15">
      <c r="B713" s="224"/>
    </row>
    <row r="714" spans="2:2" ht="15">
      <c r="B714" s="224"/>
    </row>
    <row r="715" spans="2:2" ht="15">
      <c r="B715" s="224"/>
    </row>
    <row r="716" spans="2:2" ht="15">
      <c r="B716" s="224"/>
    </row>
    <row r="717" spans="2:2" ht="15">
      <c r="B717" s="224"/>
    </row>
    <row r="718" spans="2:2" ht="15">
      <c r="B718" s="224"/>
    </row>
    <row r="719" spans="2:2" ht="15">
      <c r="B719" s="224"/>
    </row>
    <row r="720" spans="2:2" ht="15">
      <c r="B720" s="224"/>
    </row>
    <row r="721" spans="2:2" ht="15">
      <c r="B721" s="224"/>
    </row>
    <row r="722" spans="2:2" ht="15">
      <c r="B722" s="224"/>
    </row>
    <row r="723" spans="2:2" ht="15">
      <c r="B723" s="224"/>
    </row>
    <row r="724" spans="2:2" ht="15">
      <c r="B724" s="224"/>
    </row>
    <row r="725" spans="2:2" ht="15">
      <c r="B725" s="224"/>
    </row>
    <row r="726" spans="2:2" ht="15">
      <c r="B726" s="224"/>
    </row>
    <row r="727" spans="2:2" ht="15">
      <c r="B727" s="224"/>
    </row>
    <row r="728" spans="2:2" ht="15">
      <c r="B728" s="224"/>
    </row>
    <row r="729" spans="2:2" ht="15">
      <c r="B729" s="224"/>
    </row>
    <row r="730" spans="2:2" ht="15">
      <c r="B730" s="224"/>
    </row>
    <row r="731" spans="2:2" ht="15">
      <c r="B731" s="224"/>
    </row>
    <row r="732" spans="2:2" ht="15">
      <c r="B732" s="224"/>
    </row>
    <row r="733" spans="2:2" ht="15">
      <c r="B733" s="224"/>
    </row>
    <row r="734" spans="2:2" ht="15">
      <c r="B734" s="224"/>
    </row>
    <row r="735" spans="2:2" ht="15">
      <c r="B735" s="224"/>
    </row>
    <row r="736" spans="2:2" ht="15">
      <c r="B736" s="224"/>
    </row>
    <row r="737" spans="2:2" ht="15">
      <c r="B737" s="224"/>
    </row>
    <row r="738" spans="2:2" ht="15">
      <c r="B738" s="224"/>
    </row>
    <row r="739" spans="2:2" ht="15">
      <c r="B739" s="224"/>
    </row>
    <row r="740" spans="2:2" ht="15">
      <c r="B740" s="224"/>
    </row>
    <row r="741" spans="2:2" ht="15">
      <c r="B741" s="224"/>
    </row>
    <row r="742" spans="2:2" ht="15">
      <c r="B742" s="224"/>
    </row>
    <row r="743" spans="2:2" ht="15">
      <c r="B743" s="224"/>
    </row>
    <row r="744" spans="2:2" ht="15">
      <c r="B744" s="224"/>
    </row>
    <row r="745" spans="2:2" ht="15">
      <c r="B745" s="224"/>
    </row>
    <row r="746" spans="2:2" ht="15">
      <c r="B746" s="224"/>
    </row>
    <row r="747" spans="2:2" ht="15">
      <c r="B747" s="224"/>
    </row>
    <row r="748" spans="2:2" ht="15">
      <c r="B748" s="224"/>
    </row>
    <row r="749" spans="2:2" ht="15">
      <c r="B749" s="224"/>
    </row>
    <row r="750" spans="2:2" ht="15">
      <c r="B750" s="224"/>
    </row>
    <row r="751" spans="2:2" ht="15">
      <c r="B751" s="224"/>
    </row>
    <row r="752" spans="2:2" ht="15">
      <c r="B752" s="224"/>
    </row>
    <row r="753" spans="2:2" ht="15">
      <c r="B753" s="224"/>
    </row>
    <row r="754" spans="2:2" ht="15">
      <c r="B754" s="224"/>
    </row>
    <row r="755" spans="2:2" ht="15">
      <c r="B755" s="224"/>
    </row>
    <row r="756" spans="2:2" ht="15">
      <c r="B756" s="224"/>
    </row>
    <row r="757" spans="2:2" ht="15">
      <c r="B757" s="224"/>
    </row>
    <row r="758" spans="2:2" ht="15">
      <c r="B758" s="224"/>
    </row>
    <row r="759" spans="2:2" ht="15">
      <c r="B759" s="224"/>
    </row>
    <row r="760" spans="2:2" ht="15">
      <c r="B760" s="224"/>
    </row>
    <row r="761" spans="2:2" ht="15">
      <c r="B761" s="224"/>
    </row>
    <row r="762" spans="2:2" ht="15">
      <c r="B762" s="224"/>
    </row>
    <row r="763" spans="2:2" ht="15">
      <c r="B763" s="224"/>
    </row>
    <row r="764" spans="2:2" ht="15">
      <c r="B764" s="224"/>
    </row>
    <row r="765" spans="2:2" ht="15">
      <c r="B765" s="224"/>
    </row>
    <row r="766" spans="2:2" ht="15">
      <c r="B766" s="224"/>
    </row>
    <row r="767" spans="2:2" ht="15">
      <c r="B767" s="224"/>
    </row>
    <row r="768" spans="2:2" ht="15"/>
    <row r="769" ht="15"/>
    <row r="770" ht="15"/>
    <row r="771" ht="15"/>
    <row r="772" ht="15"/>
  </sheetData>
  <mergeCells count="25">
    <mergeCell ref="AU5:BA5"/>
    <mergeCell ref="AU6:BA6"/>
    <mergeCell ref="AU4:BA4"/>
    <mergeCell ref="J2:AT2"/>
    <mergeCell ref="B3:AT3"/>
    <mergeCell ref="B4:Z4"/>
    <mergeCell ref="AA4:AF4"/>
    <mergeCell ref="AG4:AM4"/>
    <mergeCell ref="AN4:AT4"/>
    <mergeCell ref="Z5:AF5"/>
    <mergeCell ref="Z6:AF6"/>
    <mergeCell ref="AG5:AM5"/>
    <mergeCell ref="AN5:AT5"/>
    <mergeCell ref="AG6:AM6"/>
    <mergeCell ref="AN6:AT6"/>
    <mergeCell ref="E5:K5"/>
    <mergeCell ref="E6:K6"/>
    <mergeCell ref="L5:R5"/>
    <mergeCell ref="L6:R6"/>
    <mergeCell ref="S5:Y5"/>
    <mergeCell ref="S6:Y6"/>
    <mergeCell ref="B9:B16"/>
    <mergeCell ref="B5:D5"/>
    <mergeCell ref="B6:D6"/>
    <mergeCell ref="B2:I2"/>
  </mergeCells>
  <pageMargins left="0.25" right="0.25" top="0.75" bottom="0.75" header="0.3" footer="0.3"/>
  <pageSetup orientation="landscape" horizontalDpi="0" verticalDpi="0" r:id="rId1"/>
</worksheet>
</file>

<file path=xl/worksheets/sheet2.xml><?xml version="1.0" encoding="utf-8"?>
<worksheet xmlns="http://schemas.openxmlformats.org/spreadsheetml/2006/main" xmlns:r="http://schemas.openxmlformats.org/officeDocument/2006/relationships">
  <sheetPr codeName="Sheet1"/>
  <dimension ref="A1:P30"/>
  <sheetViews>
    <sheetView workbookViewId="0">
      <selection activeCell="E7" sqref="E7:H7"/>
    </sheetView>
  </sheetViews>
  <sheetFormatPr defaultRowHeight="15"/>
  <cols>
    <col min="1" max="1" width="2.85546875" style="1" customWidth="1"/>
    <col min="2" max="2" width="9.140625" style="1"/>
    <col min="3" max="3" width="13.5703125" style="1" customWidth="1"/>
    <col min="4" max="15" width="9.140625" style="1"/>
    <col min="16" max="16" width="3.140625" style="1" customWidth="1"/>
    <col min="17" max="16384" width="9.140625" style="1"/>
  </cols>
  <sheetData>
    <row r="1" spans="1:16">
      <c r="A1" s="71"/>
      <c r="B1" s="71"/>
      <c r="C1" s="71"/>
      <c r="D1" s="71"/>
      <c r="E1" s="71"/>
      <c r="F1" s="71"/>
      <c r="G1" s="71"/>
      <c r="H1" s="71"/>
      <c r="I1" s="71"/>
      <c r="J1" s="71"/>
      <c r="K1" s="71"/>
      <c r="L1" s="71"/>
      <c r="M1" s="71"/>
      <c r="N1" s="71"/>
      <c r="O1" s="71"/>
      <c r="P1" s="71"/>
    </row>
    <row r="2" spans="1:16" ht="33.75">
      <c r="A2" s="71"/>
      <c r="B2" s="308" t="s">
        <v>1113</v>
      </c>
      <c r="C2" s="308"/>
      <c r="D2" s="308"/>
      <c r="E2" s="308"/>
      <c r="F2" s="308"/>
      <c r="G2" s="308"/>
      <c r="H2" s="308"/>
      <c r="I2" s="308"/>
      <c r="J2" s="308"/>
      <c r="K2" s="308"/>
      <c r="L2" s="33"/>
      <c r="M2" s="280" t="s">
        <v>410</v>
      </c>
      <c r="N2" s="280"/>
      <c r="O2" s="280"/>
      <c r="P2" s="71"/>
    </row>
    <row r="3" spans="1:16" ht="21" thickBot="1">
      <c r="A3" s="71"/>
      <c r="B3" s="72"/>
      <c r="C3" s="309" t="s">
        <v>28</v>
      </c>
      <c r="D3" s="309"/>
      <c r="E3" s="309"/>
      <c r="F3" s="309"/>
      <c r="G3" s="309"/>
      <c r="H3" s="309"/>
      <c r="I3" s="309"/>
      <c r="J3" s="309"/>
      <c r="K3" s="72"/>
      <c r="L3" s="72"/>
      <c r="P3" s="71"/>
    </row>
    <row r="4" spans="1:16" ht="19.5" thickBot="1">
      <c r="A4" s="71"/>
      <c r="B4" s="310" t="s">
        <v>401</v>
      </c>
      <c r="C4" s="311"/>
      <c r="D4" s="312" t="s">
        <v>4066</v>
      </c>
      <c r="E4" s="312"/>
      <c r="F4" s="312"/>
      <c r="G4" s="312"/>
      <c r="H4" s="312"/>
      <c r="I4" s="312"/>
      <c r="J4" s="312"/>
      <c r="K4" s="313"/>
      <c r="L4" s="72"/>
      <c r="P4" s="71"/>
    </row>
    <row r="5" spans="1:16" ht="18.75">
      <c r="A5" s="71"/>
      <c r="B5" s="73" t="s">
        <v>24</v>
      </c>
      <c r="C5" s="74"/>
      <c r="D5" s="312" t="s">
        <v>4066</v>
      </c>
      <c r="E5" s="312"/>
      <c r="F5" s="312"/>
      <c r="G5" s="312"/>
      <c r="H5" s="312"/>
      <c r="I5" s="312"/>
      <c r="J5" s="312"/>
      <c r="K5" s="313"/>
      <c r="L5" s="72"/>
      <c r="P5" s="71"/>
    </row>
    <row r="6" spans="1:16" ht="18.75">
      <c r="A6" s="71"/>
      <c r="B6" s="317" t="s">
        <v>17</v>
      </c>
      <c r="C6" s="318"/>
      <c r="D6" s="319"/>
      <c r="E6" s="286" t="s">
        <v>29</v>
      </c>
      <c r="F6" s="286"/>
      <c r="G6" s="286"/>
      <c r="H6" s="286"/>
      <c r="I6" s="75" t="s">
        <v>26</v>
      </c>
      <c r="J6" s="286"/>
      <c r="K6" s="315"/>
      <c r="L6" s="72"/>
      <c r="P6" s="71"/>
    </row>
    <row r="7" spans="1:16" ht="19.5" thickBot="1">
      <c r="A7" s="71"/>
      <c r="B7" s="76" t="s">
        <v>25</v>
      </c>
      <c r="C7" s="77"/>
      <c r="D7" s="78"/>
      <c r="E7" s="287" t="s">
        <v>4067</v>
      </c>
      <c r="F7" s="287"/>
      <c r="G7" s="287"/>
      <c r="H7" s="287"/>
      <c r="I7" s="77" t="s">
        <v>26</v>
      </c>
      <c r="J7" s="287"/>
      <c r="K7" s="316"/>
      <c r="L7" s="72"/>
      <c r="P7" s="71"/>
    </row>
    <row r="8" spans="1:16" ht="18.75">
      <c r="A8" s="71"/>
      <c r="B8" s="72"/>
      <c r="C8" s="296" t="s">
        <v>386</v>
      </c>
      <c r="D8" s="296"/>
      <c r="E8" s="296"/>
      <c r="F8" s="296"/>
      <c r="G8" s="296"/>
      <c r="H8" s="296"/>
      <c r="I8" s="296"/>
      <c r="J8" s="296"/>
      <c r="K8" s="72"/>
      <c r="L8" s="72"/>
      <c r="P8" s="71"/>
    </row>
    <row r="9" spans="1:16" ht="15.75" thickBot="1">
      <c r="A9" s="71"/>
      <c r="B9" s="72"/>
      <c r="C9" s="72"/>
      <c r="D9" s="72"/>
      <c r="E9" s="72"/>
      <c r="F9" s="291" t="s">
        <v>387</v>
      </c>
      <c r="G9" s="291"/>
      <c r="H9" s="291"/>
      <c r="I9" s="291" t="s">
        <v>388</v>
      </c>
      <c r="J9" s="291"/>
      <c r="K9" s="291"/>
      <c r="L9" s="72"/>
      <c r="P9" s="71"/>
    </row>
    <row r="10" spans="1:16" ht="20.25">
      <c r="A10" s="71"/>
      <c r="B10" s="72"/>
      <c r="C10" s="297" t="s">
        <v>10</v>
      </c>
      <c r="D10" s="298"/>
      <c r="E10" s="298"/>
      <c r="F10" s="288" t="s">
        <v>11</v>
      </c>
      <c r="G10" s="289"/>
      <c r="H10" s="289"/>
      <c r="I10" s="288" t="s">
        <v>11</v>
      </c>
      <c r="J10" s="289"/>
      <c r="K10" s="314"/>
      <c r="L10" s="72"/>
      <c r="P10" s="71"/>
    </row>
    <row r="11" spans="1:16" ht="20.25">
      <c r="A11" s="71"/>
      <c r="B11" s="72"/>
      <c r="C11" s="304" t="s">
        <v>12</v>
      </c>
      <c r="D11" s="305"/>
      <c r="E11" s="305"/>
      <c r="F11" s="290"/>
      <c r="G11" s="290"/>
      <c r="H11" s="290"/>
      <c r="I11" s="290"/>
      <c r="J11" s="290"/>
      <c r="K11" s="301"/>
      <c r="L11" s="72"/>
      <c r="M11" s="79"/>
      <c r="N11" s="79"/>
      <c r="O11" s="79"/>
      <c r="P11" s="71"/>
    </row>
    <row r="12" spans="1:16" ht="20.25">
      <c r="A12" s="71"/>
      <c r="B12" s="72"/>
      <c r="C12" s="304" t="s">
        <v>13</v>
      </c>
      <c r="D12" s="305"/>
      <c r="E12" s="305"/>
      <c r="F12" s="290"/>
      <c r="G12" s="290"/>
      <c r="H12" s="290"/>
      <c r="I12" s="290"/>
      <c r="J12" s="290"/>
      <c r="K12" s="301"/>
      <c r="L12" s="72"/>
      <c r="M12" s="283" t="s">
        <v>412</v>
      </c>
      <c r="N12" s="284"/>
      <c r="O12" s="284"/>
      <c r="P12" s="71"/>
    </row>
    <row r="13" spans="1:16" ht="20.25">
      <c r="A13" s="71"/>
      <c r="B13" s="72"/>
      <c r="C13" s="304" t="s">
        <v>14</v>
      </c>
      <c r="D13" s="305"/>
      <c r="E13" s="305"/>
      <c r="F13" s="290"/>
      <c r="G13" s="290"/>
      <c r="H13" s="290"/>
      <c r="I13" s="290"/>
      <c r="J13" s="290"/>
      <c r="K13" s="301"/>
      <c r="L13" s="72"/>
      <c r="M13" s="34" t="s">
        <v>413</v>
      </c>
      <c r="N13" s="35"/>
      <c r="O13" s="35"/>
      <c r="P13" s="71"/>
    </row>
    <row r="14" spans="1:16" ht="20.25">
      <c r="A14" s="71"/>
      <c r="B14" s="72"/>
      <c r="C14" s="304" t="s">
        <v>402</v>
      </c>
      <c r="D14" s="305"/>
      <c r="E14" s="305"/>
      <c r="F14" s="290"/>
      <c r="G14" s="290"/>
      <c r="H14" s="290"/>
      <c r="I14" s="290"/>
      <c r="J14" s="290"/>
      <c r="K14" s="301"/>
      <c r="L14" s="72"/>
      <c r="M14" s="34" t="s">
        <v>414</v>
      </c>
      <c r="N14" s="35"/>
      <c r="O14" s="35"/>
      <c r="P14" s="71"/>
    </row>
    <row r="15" spans="1:16" ht="20.25">
      <c r="A15" s="71"/>
      <c r="B15" s="72"/>
      <c r="C15" s="304" t="s">
        <v>18</v>
      </c>
      <c r="D15" s="305"/>
      <c r="E15" s="305"/>
      <c r="F15" s="290"/>
      <c r="G15" s="290"/>
      <c r="H15" s="290"/>
      <c r="I15" s="290"/>
      <c r="J15" s="290"/>
      <c r="K15" s="301"/>
      <c r="L15" s="72"/>
      <c r="M15" s="34" t="s">
        <v>1054</v>
      </c>
      <c r="N15" s="34"/>
      <c r="O15" s="36"/>
      <c r="P15" s="71"/>
    </row>
    <row r="16" spans="1:16" ht="21" thickBot="1">
      <c r="A16" s="71"/>
      <c r="B16" s="72"/>
      <c r="C16" s="294" t="s">
        <v>19</v>
      </c>
      <c r="D16" s="295"/>
      <c r="E16" s="295"/>
      <c r="F16" s="302"/>
      <c r="G16" s="302"/>
      <c r="H16" s="302"/>
      <c r="I16" s="302"/>
      <c r="J16" s="302"/>
      <c r="K16" s="303"/>
      <c r="L16" s="72"/>
      <c r="M16" s="285" t="s">
        <v>415</v>
      </c>
      <c r="N16" s="285"/>
      <c r="O16" s="285"/>
      <c r="P16" s="71"/>
    </row>
    <row r="17" spans="1:16" ht="19.5" thickBot="1">
      <c r="A17" s="71"/>
      <c r="B17" s="72"/>
      <c r="C17" s="296" t="s">
        <v>385</v>
      </c>
      <c r="D17" s="296"/>
      <c r="E17" s="296"/>
      <c r="F17" s="296"/>
      <c r="G17" s="296"/>
      <c r="H17" s="296"/>
      <c r="I17" s="296"/>
      <c r="J17" s="296"/>
      <c r="K17" s="72"/>
      <c r="L17" s="72"/>
      <c r="M17" s="285"/>
      <c r="N17" s="285"/>
      <c r="O17" s="285"/>
      <c r="P17" s="71"/>
    </row>
    <row r="18" spans="1:16" ht="20.25">
      <c r="A18" s="71"/>
      <c r="B18" s="72"/>
      <c r="C18" s="297" t="s">
        <v>27</v>
      </c>
      <c r="D18" s="298"/>
      <c r="E18" s="298"/>
      <c r="F18" s="298" t="s">
        <v>16</v>
      </c>
      <c r="G18" s="298"/>
      <c r="H18" s="298"/>
      <c r="I18" s="298"/>
      <c r="J18" s="298"/>
      <c r="K18" s="322"/>
      <c r="L18" s="72"/>
      <c r="M18" s="285"/>
      <c r="N18" s="285"/>
      <c r="O18" s="285"/>
      <c r="P18" s="71"/>
    </row>
    <row r="19" spans="1:16" ht="20.25">
      <c r="A19" s="71"/>
      <c r="B19" s="72"/>
      <c r="C19" s="292">
        <v>1</v>
      </c>
      <c r="D19" s="293"/>
      <c r="E19" s="293"/>
      <c r="F19" s="306"/>
      <c r="G19" s="306"/>
      <c r="H19" s="306"/>
      <c r="I19" s="306"/>
      <c r="J19" s="306"/>
      <c r="K19" s="307"/>
      <c r="L19" s="72"/>
      <c r="M19" s="34" t="s">
        <v>1053</v>
      </c>
      <c r="N19" s="32"/>
      <c r="O19" s="32"/>
      <c r="P19" s="71"/>
    </row>
    <row r="20" spans="1:16" ht="20.25">
      <c r="A20" s="71"/>
      <c r="B20" s="72"/>
      <c r="C20" s="292">
        <v>2</v>
      </c>
      <c r="D20" s="293"/>
      <c r="E20" s="293"/>
      <c r="F20" s="306"/>
      <c r="G20" s="306"/>
      <c r="H20" s="306"/>
      <c r="I20" s="306"/>
      <c r="J20" s="306"/>
      <c r="K20" s="307"/>
      <c r="L20" s="72"/>
      <c r="M20" s="32"/>
      <c r="N20" s="32"/>
      <c r="O20" s="32"/>
      <c r="P20" s="71"/>
    </row>
    <row r="21" spans="1:16" ht="20.25">
      <c r="A21" s="71"/>
      <c r="B21" s="72"/>
      <c r="C21" s="292">
        <v>3</v>
      </c>
      <c r="D21" s="293"/>
      <c r="E21" s="293"/>
      <c r="F21" s="306"/>
      <c r="G21" s="306"/>
      <c r="H21" s="306"/>
      <c r="I21" s="306"/>
      <c r="J21" s="306"/>
      <c r="K21" s="307"/>
      <c r="L21" s="72"/>
      <c r="P21" s="71"/>
    </row>
    <row r="22" spans="1:16" ht="20.25">
      <c r="A22" s="71"/>
      <c r="B22" s="72"/>
      <c r="C22" s="292">
        <v>4</v>
      </c>
      <c r="D22" s="293"/>
      <c r="E22" s="293"/>
      <c r="F22" s="306"/>
      <c r="G22" s="306"/>
      <c r="H22" s="306"/>
      <c r="I22" s="306"/>
      <c r="J22" s="306"/>
      <c r="K22" s="307"/>
      <c r="L22" s="72"/>
      <c r="P22" s="71"/>
    </row>
    <row r="23" spans="1:16" ht="20.25">
      <c r="A23" s="71"/>
      <c r="B23" s="72"/>
      <c r="C23" s="292">
        <v>5</v>
      </c>
      <c r="D23" s="293"/>
      <c r="E23" s="293"/>
      <c r="F23" s="306"/>
      <c r="G23" s="306"/>
      <c r="H23" s="306"/>
      <c r="I23" s="306"/>
      <c r="J23" s="306"/>
      <c r="K23" s="307"/>
      <c r="L23" s="72"/>
      <c r="P23" s="71"/>
    </row>
    <row r="24" spans="1:16" ht="20.25">
      <c r="A24" s="71"/>
      <c r="B24" s="72"/>
      <c r="C24" s="292">
        <v>6</v>
      </c>
      <c r="D24" s="293"/>
      <c r="E24" s="293"/>
      <c r="F24" s="306"/>
      <c r="G24" s="306"/>
      <c r="H24" s="306"/>
      <c r="I24" s="306"/>
      <c r="J24" s="306"/>
      <c r="K24" s="307"/>
      <c r="L24" s="72"/>
      <c r="P24" s="71"/>
    </row>
    <row r="25" spans="1:16" ht="20.25">
      <c r="A25" s="71"/>
      <c r="B25" s="72"/>
      <c r="C25" s="292">
        <v>7</v>
      </c>
      <c r="D25" s="293"/>
      <c r="E25" s="293"/>
      <c r="F25" s="306"/>
      <c r="G25" s="306"/>
      <c r="H25" s="306"/>
      <c r="I25" s="306"/>
      <c r="J25" s="306"/>
      <c r="K25" s="307"/>
      <c r="L25" s="72"/>
      <c r="M25" s="281" t="s">
        <v>411</v>
      </c>
      <c r="N25" s="282"/>
      <c r="O25" s="282"/>
      <c r="P25" s="71"/>
    </row>
    <row r="26" spans="1:16" ht="21" thickBot="1">
      <c r="A26" s="71"/>
      <c r="B26" s="72"/>
      <c r="C26" s="299">
        <v>8</v>
      </c>
      <c r="D26" s="300"/>
      <c r="E26" s="300"/>
      <c r="F26" s="320"/>
      <c r="G26" s="320"/>
      <c r="H26" s="320"/>
      <c r="I26" s="320"/>
      <c r="J26" s="320"/>
      <c r="K26" s="321"/>
      <c r="L26" s="72"/>
      <c r="M26" s="282"/>
      <c r="N26" s="282"/>
      <c r="O26" s="282"/>
      <c r="P26" s="71"/>
    </row>
    <row r="27" spans="1:16">
      <c r="A27" s="71"/>
      <c r="B27" s="72"/>
      <c r="C27" s="72"/>
      <c r="D27" s="72"/>
      <c r="E27" s="72"/>
      <c r="F27" s="72"/>
      <c r="G27" s="72"/>
      <c r="H27" s="72"/>
      <c r="I27" s="72"/>
      <c r="J27" s="72"/>
      <c r="K27" s="72"/>
      <c r="L27" s="72"/>
      <c r="M27" s="282"/>
      <c r="N27" s="282"/>
      <c r="O27" s="282"/>
      <c r="P27" s="71"/>
    </row>
    <row r="28" spans="1:16">
      <c r="A28" s="71"/>
      <c r="B28" s="71"/>
      <c r="C28" s="71"/>
      <c r="D28" s="71"/>
      <c r="E28" s="71"/>
      <c r="F28" s="71"/>
      <c r="G28" s="71"/>
      <c r="H28" s="71"/>
      <c r="I28" s="71"/>
      <c r="J28" s="71"/>
      <c r="K28" s="71"/>
      <c r="L28" s="71"/>
      <c r="M28" s="71"/>
      <c r="N28" s="71"/>
      <c r="O28" s="71"/>
      <c r="P28" s="71"/>
    </row>
    <row r="29" spans="1:16">
      <c r="E29" s="278" t="s">
        <v>1055</v>
      </c>
      <c r="F29" s="278"/>
      <c r="G29" s="278"/>
      <c r="H29" s="278"/>
      <c r="I29" s="278"/>
      <c r="J29" s="278"/>
      <c r="K29" s="278"/>
      <c r="L29" s="279" t="s">
        <v>1056</v>
      </c>
      <c r="M29" s="279"/>
      <c r="N29" s="279"/>
      <c r="O29" s="279"/>
      <c r="P29" s="279"/>
    </row>
    <row r="30" spans="1:16">
      <c r="E30" s="278"/>
      <c r="F30" s="278"/>
      <c r="G30" s="278"/>
      <c r="H30" s="278"/>
      <c r="I30" s="278"/>
      <c r="J30" s="278"/>
      <c r="K30" s="278"/>
      <c r="L30" s="279"/>
      <c r="M30" s="279"/>
      <c r="N30" s="279"/>
      <c r="O30" s="279"/>
      <c r="P30" s="279"/>
    </row>
  </sheetData>
  <sheetProtection password="CFE7" sheet="1" objects="1" scenarios="1"/>
  <mergeCells count="59">
    <mergeCell ref="F26:K26"/>
    <mergeCell ref="F18:K18"/>
    <mergeCell ref="F19:K19"/>
    <mergeCell ref="F20:K20"/>
    <mergeCell ref="F21:K21"/>
    <mergeCell ref="F22:K22"/>
    <mergeCell ref="D5:K5"/>
    <mergeCell ref="C10:E10"/>
    <mergeCell ref="C11:E11"/>
    <mergeCell ref="B6:D6"/>
    <mergeCell ref="F9:H9"/>
    <mergeCell ref="B2:K2"/>
    <mergeCell ref="C3:J3"/>
    <mergeCell ref="C22:E22"/>
    <mergeCell ref="C23:E23"/>
    <mergeCell ref="C19:E19"/>
    <mergeCell ref="C20:E20"/>
    <mergeCell ref="B4:C4"/>
    <mergeCell ref="D4:K4"/>
    <mergeCell ref="F16:H16"/>
    <mergeCell ref="I10:K10"/>
    <mergeCell ref="I11:K11"/>
    <mergeCell ref="I12:K12"/>
    <mergeCell ref="C12:E12"/>
    <mergeCell ref="F12:H12"/>
    <mergeCell ref="J6:K6"/>
    <mergeCell ref="J7:K7"/>
    <mergeCell ref="C25:E25"/>
    <mergeCell ref="C26:E26"/>
    <mergeCell ref="C24:E24"/>
    <mergeCell ref="I13:K13"/>
    <mergeCell ref="I14:K14"/>
    <mergeCell ref="I15:K15"/>
    <mergeCell ref="I16:K16"/>
    <mergeCell ref="C13:E13"/>
    <mergeCell ref="C14:E14"/>
    <mergeCell ref="C15:E15"/>
    <mergeCell ref="F13:H13"/>
    <mergeCell ref="F14:H14"/>
    <mergeCell ref="F15:H15"/>
    <mergeCell ref="F23:K23"/>
    <mergeCell ref="F24:K24"/>
    <mergeCell ref="F25:K25"/>
    <mergeCell ref="E29:K30"/>
    <mergeCell ref="L29:P30"/>
    <mergeCell ref="M2:O2"/>
    <mergeCell ref="M25:O27"/>
    <mergeCell ref="M12:O12"/>
    <mergeCell ref="M16:O18"/>
    <mergeCell ref="E6:H6"/>
    <mergeCell ref="E7:H7"/>
    <mergeCell ref="F10:H10"/>
    <mergeCell ref="F11:H11"/>
    <mergeCell ref="I9:K9"/>
    <mergeCell ref="C21:E21"/>
    <mergeCell ref="C16:E16"/>
    <mergeCell ref="C8:J8"/>
    <mergeCell ref="C17:J17"/>
    <mergeCell ref="C18:E18"/>
  </mergeCells>
  <conditionalFormatting sqref="C11:F16 I11:I16">
    <cfRule type="cellIs" dxfId="48" priority="10" operator="between">
      <formula>"b13$B$13"</formula>
      <formula>"i18"</formula>
    </cfRule>
    <cfRule type="colorScale" priority="11">
      <colorScale>
        <cfvo type="min" val="0"/>
        <cfvo type="percentile" val="50"/>
        <cfvo type="max" val="0"/>
        <color rgb="FF63BE7B"/>
        <color rgb="FFFFEB84"/>
        <color rgb="FFF8696B"/>
      </colorScale>
    </cfRule>
  </conditionalFormatting>
  <conditionalFormatting sqref="C19:F26">
    <cfRule type="cellIs" dxfId="47" priority="9" operator="between">
      <formula>1</formula>
      <formula>8</formula>
    </cfRule>
  </conditionalFormatting>
  <conditionalFormatting sqref="F19">
    <cfRule type="cellIs" dxfId="46" priority="7" operator="between">
      <formula>"b13$B$13"</formula>
      <formula>"i18"</formula>
    </cfRule>
    <cfRule type="colorScale" priority="8">
      <colorScale>
        <cfvo type="min" val="0"/>
        <cfvo type="percentile" val="50"/>
        <cfvo type="max" val="0"/>
        <color rgb="FF63BE7B"/>
        <color rgb="FFFFEB84"/>
        <color rgb="FFF8696B"/>
      </colorScale>
    </cfRule>
  </conditionalFormatting>
  <conditionalFormatting sqref="F20">
    <cfRule type="cellIs" dxfId="45" priority="5" operator="between">
      <formula>"b13$B$13"</formula>
      <formula>"i18"</formula>
    </cfRule>
    <cfRule type="colorScale" priority="6">
      <colorScale>
        <cfvo type="min" val="0"/>
        <cfvo type="percentile" val="50"/>
        <cfvo type="max" val="0"/>
        <color rgb="FF63BE7B"/>
        <color rgb="FFFFEB84"/>
        <color rgb="FFF8696B"/>
      </colorScale>
    </cfRule>
  </conditionalFormatting>
  <conditionalFormatting sqref="F22">
    <cfRule type="cellIs" dxfId="44" priority="3" operator="between">
      <formula>"b13$B$13"</formula>
      <formula>"i18"</formula>
    </cfRule>
    <cfRule type="colorScale" priority="4">
      <colorScale>
        <cfvo type="min" val="0"/>
        <cfvo type="percentile" val="50"/>
        <cfvo type="max" val="0"/>
        <color rgb="FF63BE7B"/>
        <color rgb="FFFFEB84"/>
        <color rgb="FFF8696B"/>
      </colorScale>
    </cfRule>
  </conditionalFormatting>
  <conditionalFormatting sqref="F23">
    <cfRule type="cellIs" dxfId="43" priority="1" operator="between">
      <formula>"b13$B$13"</formula>
      <formula>"i18"</formula>
    </cfRule>
    <cfRule type="colorScale" priority="2">
      <colorScale>
        <cfvo type="min" val="0"/>
        <cfvo type="percentile" val="50"/>
        <cfvo type="max" val="0"/>
        <color rgb="FF63BE7B"/>
        <color rgb="FFFFEB84"/>
        <color rgb="FFF8696B"/>
      </colorScale>
    </cfRule>
  </conditionalFormatting>
  <hyperlinks>
    <hyperlink ref="M13" r:id="rId1"/>
    <hyperlink ref="M14" r:id="rId2"/>
    <hyperlink ref="M19" r:id="rId3"/>
    <hyperlink ref="M15" r:id="rId4"/>
    <hyperlink ref="L29:P30" r:id="rId5" display="http://youtu.be/JHyNhaKLHgs"/>
  </hyperlinks>
  <pageMargins left="0.7" right="0.7" top="0.75" bottom="0.75" header="0.3" footer="0.3"/>
  <pageSetup orientation="portrait" horizontalDpi="0" verticalDpi="0" r:id="rId6"/>
  <drawing r:id="rId7"/>
</worksheet>
</file>

<file path=xl/worksheets/sheet3.xml><?xml version="1.0" encoding="utf-8"?>
<worksheet xmlns="http://schemas.openxmlformats.org/spreadsheetml/2006/main" xmlns:r="http://schemas.openxmlformats.org/officeDocument/2006/relationships">
  <sheetPr codeName="Sheet2"/>
  <dimension ref="A1:AD729"/>
  <sheetViews>
    <sheetView topLeftCell="F1" workbookViewId="0">
      <selection activeCell="W2" sqref="W2:W729"/>
    </sheetView>
  </sheetViews>
  <sheetFormatPr defaultRowHeight="15"/>
  <cols>
    <col min="1" max="1" width="5.42578125" bestFit="1" customWidth="1"/>
    <col min="2" max="2" width="7.5703125" bestFit="1" customWidth="1"/>
    <col min="3" max="3" width="6" bestFit="1" customWidth="1"/>
    <col min="4" max="4" width="10.7109375" bestFit="1" customWidth="1"/>
    <col min="5" max="5" width="30" bestFit="1" customWidth="1"/>
    <col min="6" max="6" width="10.5703125" bestFit="1" customWidth="1"/>
    <col min="7" max="7" width="27.7109375" bestFit="1" customWidth="1"/>
    <col min="8" max="8" width="19.7109375" bestFit="1" customWidth="1"/>
    <col min="9" max="9" width="7.7109375" bestFit="1" customWidth="1"/>
    <col min="10" max="10" width="10.7109375" bestFit="1" customWidth="1"/>
    <col min="11" max="11" width="11.42578125" bestFit="1" customWidth="1"/>
    <col min="12" max="12" width="16.5703125" bestFit="1" customWidth="1"/>
    <col min="13" max="13" width="24.7109375" bestFit="1" customWidth="1"/>
    <col min="14" max="14" width="24.140625" bestFit="1" customWidth="1"/>
    <col min="15" max="15" width="8.85546875" bestFit="1" customWidth="1"/>
    <col min="16" max="16" width="8.28515625" bestFit="1" customWidth="1"/>
    <col min="17" max="17" width="19.28515625" bestFit="1" customWidth="1"/>
    <col min="18" max="18" width="36.5703125" bestFit="1" customWidth="1"/>
    <col min="19" max="19" width="17.85546875" bestFit="1" customWidth="1"/>
    <col min="20" max="20" width="20.28515625" bestFit="1" customWidth="1"/>
    <col min="21" max="21" width="16.5703125" bestFit="1" customWidth="1"/>
    <col min="22" max="23" width="36.5703125" bestFit="1" customWidth="1"/>
    <col min="24" max="24" width="22.5703125" bestFit="1" customWidth="1"/>
    <col min="25" max="25" width="12.42578125" bestFit="1" customWidth="1"/>
    <col min="26" max="26" width="10" bestFit="1" customWidth="1"/>
    <col min="27" max="27" width="14.7109375" bestFit="1" customWidth="1"/>
    <col min="28" max="28" width="23.5703125" bestFit="1" customWidth="1"/>
    <col min="29" max="29" width="20" bestFit="1" customWidth="1"/>
    <col min="30" max="30" width="20.140625" bestFit="1" customWidth="1"/>
  </cols>
  <sheetData>
    <row r="1" spans="1:30" ht="30">
      <c r="A1" s="3" t="s">
        <v>417</v>
      </c>
      <c r="B1" s="3" t="s">
        <v>30</v>
      </c>
      <c r="C1" s="3" t="s">
        <v>31</v>
      </c>
      <c r="D1" s="3" t="s">
        <v>32</v>
      </c>
      <c r="E1" s="3" t="s">
        <v>33</v>
      </c>
      <c r="F1" s="3" t="s">
        <v>34</v>
      </c>
      <c r="G1" s="3" t="s">
        <v>35</v>
      </c>
      <c r="H1" s="3" t="s">
        <v>36</v>
      </c>
      <c r="I1" s="3" t="s">
        <v>37</v>
      </c>
      <c r="J1" s="3" t="s">
        <v>38</v>
      </c>
      <c r="K1" s="3" t="s">
        <v>39</v>
      </c>
      <c r="L1" s="3" t="s">
        <v>40</v>
      </c>
      <c r="M1" s="3" t="s">
        <v>41</v>
      </c>
      <c r="N1" s="3" t="s">
        <v>42</v>
      </c>
      <c r="O1" s="3" t="s">
        <v>43</v>
      </c>
      <c r="P1" s="3" t="s">
        <v>44</v>
      </c>
      <c r="Q1" s="3" t="s">
        <v>45</v>
      </c>
      <c r="R1" s="3" t="s">
        <v>46</v>
      </c>
      <c r="S1" s="3" t="s">
        <v>47</v>
      </c>
      <c r="T1" s="3" t="s">
        <v>48</v>
      </c>
      <c r="U1" s="3" t="s">
        <v>49</v>
      </c>
      <c r="V1" s="3" t="s">
        <v>50</v>
      </c>
      <c r="W1" s="3" t="s">
        <v>51</v>
      </c>
      <c r="X1" s="3" t="s">
        <v>52</v>
      </c>
      <c r="Y1" s="3" t="s">
        <v>53</v>
      </c>
      <c r="Z1" s="3" t="s">
        <v>54</v>
      </c>
      <c r="AA1" s="3" t="s">
        <v>55</v>
      </c>
      <c r="AB1" s="3" t="s">
        <v>56</v>
      </c>
      <c r="AC1" s="3" t="s">
        <v>57</v>
      </c>
      <c r="AD1" s="3" t="s">
        <v>58</v>
      </c>
    </row>
    <row r="2" spans="1:30" ht="30">
      <c r="A2" s="4">
        <v>1</v>
      </c>
      <c r="B2" s="4" t="s">
        <v>59</v>
      </c>
      <c r="C2" s="4">
        <v>4858</v>
      </c>
      <c r="D2" s="4"/>
      <c r="E2" s="4" t="s">
        <v>1114</v>
      </c>
      <c r="F2" s="4"/>
      <c r="G2" s="4" t="s">
        <v>1842</v>
      </c>
      <c r="H2" s="4" t="s">
        <v>2570</v>
      </c>
      <c r="I2" s="4" t="s">
        <v>61</v>
      </c>
      <c r="J2" s="5">
        <v>42142</v>
      </c>
      <c r="K2" s="4" t="s">
        <v>1047</v>
      </c>
      <c r="L2" s="4">
        <v>1</v>
      </c>
      <c r="M2" s="4"/>
      <c r="N2" s="4"/>
      <c r="O2" s="4" t="s">
        <v>62</v>
      </c>
      <c r="P2" s="4"/>
      <c r="Q2" s="4"/>
      <c r="R2" s="4" t="s">
        <v>63</v>
      </c>
      <c r="S2" s="4">
        <v>8140200308</v>
      </c>
      <c r="T2" s="4"/>
      <c r="U2" s="4"/>
      <c r="V2" s="4">
        <v>9828120697</v>
      </c>
      <c r="W2" s="4" t="s">
        <v>3298</v>
      </c>
      <c r="X2" s="4"/>
      <c r="Y2" s="4" t="s">
        <v>64</v>
      </c>
      <c r="Z2" s="4" t="s">
        <v>65</v>
      </c>
      <c r="AA2" s="4"/>
      <c r="AB2" s="4">
        <v>5</v>
      </c>
      <c r="AC2" s="4"/>
      <c r="AD2" s="4">
        <v>1</v>
      </c>
    </row>
    <row r="3" spans="1:30" ht="30">
      <c r="A3" s="4">
        <v>1</v>
      </c>
      <c r="B3" s="4" t="s">
        <v>59</v>
      </c>
      <c r="C3" s="4">
        <v>4863</v>
      </c>
      <c r="D3" s="4"/>
      <c r="E3" s="4" t="s">
        <v>1115</v>
      </c>
      <c r="F3" s="4"/>
      <c r="G3" s="4" t="s">
        <v>1843</v>
      </c>
      <c r="H3" s="4" t="s">
        <v>2571</v>
      </c>
      <c r="I3" s="4" t="s">
        <v>61</v>
      </c>
      <c r="J3" s="5">
        <v>42099</v>
      </c>
      <c r="K3" s="4" t="s">
        <v>1047</v>
      </c>
      <c r="L3" s="4">
        <v>2</v>
      </c>
      <c r="M3" s="4"/>
      <c r="N3" s="4"/>
      <c r="O3" s="4" t="s">
        <v>62</v>
      </c>
      <c r="P3" s="4"/>
      <c r="Q3" s="4"/>
      <c r="R3" s="4" t="s">
        <v>63</v>
      </c>
      <c r="S3" s="4">
        <v>8140200308</v>
      </c>
      <c r="T3" s="4"/>
      <c r="U3" s="4"/>
      <c r="V3" s="4">
        <v>9828120698</v>
      </c>
      <c r="W3" s="4" t="s">
        <v>3299</v>
      </c>
      <c r="X3" s="4"/>
      <c r="Y3" s="4" t="s">
        <v>64</v>
      </c>
      <c r="Z3" s="4" t="s">
        <v>65</v>
      </c>
      <c r="AA3" s="4"/>
      <c r="AB3" s="4">
        <v>5</v>
      </c>
      <c r="AC3" s="4"/>
      <c r="AD3" s="4">
        <v>0</v>
      </c>
    </row>
    <row r="4" spans="1:30" ht="30">
      <c r="A4" s="4">
        <v>1</v>
      </c>
      <c r="B4" s="4" t="s">
        <v>59</v>
      </c>
      <c r="C4" s="4">
        <v>4860</v>
      </c>
      <c r="D4" s="4"/>
      <c r="E4" s="4" t="s">
        <v>1116</v>
      </c>
      <c r="F4" s="4"/>
      <c r="G4" s="4" t="s">
        <v>1844</v>
      </c>
      <c r="H4" s="4" t="s">
        <v>2572</v>
      </c>
      <c r="I4" s="4" t="s">
        <v>66</v>
      </c>
      <c r="J4" s="5">
        <v>41876</v>
      </c>
      <c r="K4" s="4" t="s">
        <v>1048</v>
      </c>
      <c r="L4" s="4">
        <v>3</v>
      </c>
      <c r="M4" s="4"/>
      <c r="N4" s="4"/>
      <c r="O4" s="4" t="s">
        <v>67</v>
      </c>
      <c r="P4" s="4"/>
      <c r="Q4" s="4"/>
      <c r="R4" s="4" t="s">
        <v>63</v>
      </c>
      <c r="S4" s="4">
        <v>8140200308</v>
      </c>
      <c r="T4" s="4"/>
      <c r="U4" s="4"/>
      <c r="V4" s="4">
        <v>9828120699</v>
      </c>
      <c r="W4" s="4" t="s">
        <v>3300</v>
      </c>
      <c r="X4" s="4"/>
      <c r="Y4" s="4" t="s">
        <v>64</v>
      </c>
      <c r="Z4" s="4" t="s">
        <v>65</v>
      </c>
      <c r="AA4" s="4"/>
      <c r="AB4" s="4">
        <v>6</v>
      </c>
      <c r="AC4" s="4"/>
      <c r="AD4" s="4">
        <v>1</v>
      </c>
    </row>
    <row r="5" spans="1:30" ht="30">
      <c r="A5" s="4">
        <v>1</v>
      </c>
      <c r="B5" s="4" t="s">
        <v>59</v>
      </c>
      <c r="C5" s="4">
        <v>4791</v>
      </c>
      <c r="D5" s="5">
        <v>44016</v>
      </c>
      <c r="E5" s="4" t="s">
        <v>1117</v>
      </c>
      <c r="F5" s="4"/>
      <c r="G5" s="4" t="s">
        <v>1845</v>
      </c>
      <c r="H5" s="4" t="s">
        <v>2573</v>
      </c>
      <c r="I5" s="4" t="s">
        <v>61</v>
      </c>
      <c r="J5" s="5">
        <v>42103</v>
      </c>
      <c r="K5" s="4" t="s">
        <v>1047</v>
      </c>
      <c r="L5" s="4">
        <v>4</v>
      </c>
      <c r="M5" s="4"/>
      <c r="N5" s="4"/>
      <c r="O5" s="4" t="s">
        <v>69</v>
      </c>
      <c r="P5" s="4" t="s">
        <v>70</v>
      </c>
      <c r="Q5" s="4"/>
      <c r="R5" s="4" t="s">
        <v>63</v>
      </c>
      <c r="S5" s="4">
        <v>8140200308</v>
      </c>
      <c r="T5" s="4"/>
      <c r="U5" s="4"/>
      <c r="V5" s="4">
        <v>9828120700</v>
      </c>
      <c r="W5" s="4" t="s">
        <v>3301</v>
      </c>
      <c r="X5" s="4">
        <v>25000</v>
      </c>
      <c r="Y5" s="4" t="s">
        <v>64</v>
      </c>
      <c r="Z5" s="4" t="s">
        <v>64</v>
      </c>
      <c r="AA5" s="4" t="s">
        <v>71</v>
      </c>
      <c r="AB5" s="4">
        <v>5</v>
      </c>
      <c r="AC5" s="4" t="s">
        <v>72</v>
      </c>
      <c r="AD5" s="4">
        <v>1</v>
      </c>
    </row>
    <row r="6" spans="1:30" ht="30">
      <c r="A6" s="4">
        <v>1</v>
      </c>
      <c r="B6" s="4" t="s">
        <v>59</v>
      </c>
      <c r="C6" s="4">
        <v>4864</v>
      </c>
      <c r="D6" s="4"/>
      <c r="E6" s="4" t="s">
        <v>1118</v>
      </c>
      <c r="F6" s="4"/>
      <c r="G6" s="4" t="s">
        <v>1846</v>
      </c>
      <c r="H6" s="4" t="s">
        <v>2574</v>
      </c>
      <c r="I6" s="4" t="s">
        <v>66</v>
      </c>
      <c r="J6" s="5">
        <v>41675</v>
      </c>
      <c r="K6" s="4" t="s">
        <v>1047</v>
      </c>
      <c r="L6" s="4">
        <v>5</v>
      </c>
      <c r="M6" s="4"/>
      <c r="N6" s="4"/>
      <c r="O6" s="4" t="s">
        <v>62</v>
      </c>
      <c r="P6" s="4"/>
      <c r="Q6" s="4"/>
      <c r="R6" s="4" t="s">
        <v>63</v>
      </c>
      <c r="S6" s="4">
        <v>8140200308</v>
      </c>
      <c r="T6" s="4"/>
      <c r="U6" s="4"/>
      <c r="V6" s="4">
        <v>9828120701</v>
      </c>
      <c r="W6" s="4" t="s">
        <v>3302</v>
      </c>
      <c r="X6" s="4"/>
      <c r="Y6" s="4" t="s">
        <v>64</v>
      </c>
      <c r="Z6" s="4" t="s">
        <v>65</v>
      </c>
      <c r="AA6" s="4"/>
      <c r="AB6" s="4">
        <v>6</v>
      </c>
      <c r="AC6" s="4"/>
      <c r="AD6" s="4">
        <v>0</v>
      </c>
    </row>
    <row r="7" spans="1:30" ht="30">
      <c r="A7" s="4">
        <v>1</v>
      </c>
      <c r="B7" s="4" t="s">
        <v>59</v>
      </c>
      <c r="C7" s="4">
        <v>4865</v>
      </c>
      <c r="D7" s="4"/>
      <c r="E7" s="4" t="s">
        <v>1119</v>
      </c>
      <c r="F7" s="4"/>
      <c r="G7" s="4" t="s">
        <v>1847</v>
      </c>
      <c r="H7" s="4" t="s">
        <v>2575</v>
      </c>
      <c r="I7" s="4" t="s">
        <v>61</v>
      </c>
      <c r="J7" s="5">
        <v>42171</v>
      </c>
      <c r="K7" s="4" t="s">
        <v>1048</v>
      </c>
      <c r="L7" s="4">
        <v>6</v>
      </c>
      <c r="M7" s="4"/>
      <c r="N7" s="4"/>
      <c r="O7" s="4" t="s">
        <v>62</v>
      </c>
      <c r="P7" s="4"/>
      <c r="Q7" s="4"/>
      <c r="R7" s="4" t="s">
        <v>63</v>
      </c>
      <c r="S7" s="4">
        <v>8140200308</v>
      </c>
      <c r="T7" s="4"/>
      <c r="U7" s="4"/>
      <c r="V7" s="4">
        <v>9828120702</v>
      </c>
      <c r="W7" s="4" t="s">
        <v>3303</v>
      </c>
      <c r="X7" s="4"/>
      <c r="Y7" s="4" t="s">
        <v>64</v>
      </c>
      <c r="Z7" s="4" t="s">
        <v>65</v>
      </c>
      <c r="AA7" s="4"/>
      <c r="AB7" s="4">
        <v>5</v>
      </c>
      <c r="AC7" s="4"/>
      <c r="AD7" s="4">
        <v>0</v>
      </c>
    </row>
    <row r="8" spans="1:30" ht="30">
      <c r="A8" s="4">
        <v>1</v>
      </c>
      <c r="B8" s="4" t="s">
        <v>59</v>
      </c>
      <c r="C8" s="4">
        <v>4795</v>
      </c>
      <c r="D8" s="4"/>
      <c r="E8" s="4" t="s">
        <v>1120</v>
      </c>
      <c r="F8" s="4"/>
      <c r="G8" s="4" t="s">
        <v>1848</v>
      </c>
      <c r="H8" s="4" t="s">
        <v>2576</v>
      </c>
      <c r="I8" s="4" t="s">
        <v>61</v>
      </c>
      <c r="J8" s="5">
        <v>41136</v>
      </c>
      <c r="K8" s="4" t="s">
        <v>1047</v>
      </c>
      <c r="L8" s="4">
        <v>7</v>
      </c>
      <c r="M8" s="4"/>
      <c r="N8" s="4"/>
      <c r="O8" s="4" t="s">
        <v>74</v>
      </c>
      <c r="P8" s="4"/>
      <c r="Q8" s="4"/>
      <c r="R8" s="4" t="s">
        <v>63</v>
      </c>
      <c r="S8" s="4">
        <v>8140200308</v>
      </c>
      <c r="T8" s="4"/>
      <c r="U8" s="4"/>
      <c r="V8" s="4">
        <v>9828120703</v>
      </c>
      <c r="W8" s="4" t="s">
        <v>3304</v>
      </c>
      <c r="X8" s="4"/>
      <c r="Y8" s="4" t="s">
        <v>64</v>
      </c>
      <c r="Z8" s="4" t="s">
        <v>65</v>
      </c>
      <c r="AA8" s="4"/>
      <c r="AB8" s="4">
        <v>8</v>
      </c>
      <c r="AC8" s="4"/>
      <c r="AD8" s="4">
        <v>1</v>
      </c>
    </row>
    <row r="9" spans="1:30" ht="30">
      <c r="A9" s="4">
        <v>1</v>
      </c>
      <c r="B9" s="4" t="s">
        <v>59</v>
      </c>
      <c r="C9" s="4">
        <v>4793</v>
      </c>
      <c r="D9" s="5">
        <v>44026</v>
      </c>
      <c r="E9" s="4" t="s">
        <v>1121</v>
      </c>
      <c r="F9" s="4"/>
      <c r="G9" s="4" t="s">
        <v>1849</v>
      </c>
      <c r="H9" s="4" t="s">
        <v>2577</v>
      </c>
      <c r="I9" s="4" t="s">
        <v>66</v>
      </c>
      <c r="J9" s="5">
        <v>41604</v>
      </c>
      <c r="K9" s="4" t="s">
        <v>1047</v>
      </c>
      <c r="L9" s="4">
        <v>8</v>
      </c>
      <c r="M9" s="4"/>
      <c r="N9" s="4"/>
      <c r="O9" s="4" t="s">
        <v>62</v>
      </c>
      <c r="P9" s="4" t="s">
        <v>76</v>
      </c>
      <c r="Q9" s="4"/>
      <c r="R9" s="4" t="s">
        <v>63</v>
      </c>
      <c r="S9" s="4">
        <v>8140200308</v>
      </c>
      <c r="T9" s="4"/>
      <c r="U9" s="4"/>
      <c r="V9" s="4">
        <v>9828120704</v>
      </c>
      <c r="W9" s="4" t="s">
        <v>3305</v>
      </c>
      <c r="X9" s="4">
        <v>40000</v>
      </c>
      <c r="Y9" s="4" t="s">
        <v>64</v>
      </c>
      <c r="Z9" s="4" t="s">
        <v>64</v>
      </c>
      <c r="AA9" s="4" t="s">
        <v>77</v>
      </c>
      <c r="AB9" s="4">
        <v>7</v>
      </c>
      <c r="AC9" s="4" t="s">
        <v>72</v>
      </c>
      <c r="AD9" s="4">
        <v>0</v>
      </c>
    </row>
    <row r="10" spans="1:30" ht="30">
      <c r="A10" s="4">
        <v>1</v>
      </c>
      <c r="B10" s="4" t="s">
        <v>59</v>
      </c>
      <c r="C10" s="4">
        <v>4805</v>
      </c>
      <c r="D10" s="4"/>
      <c r="E10" s="4" t="s">
        <v>1122</v>
      </c>
      <c r="F10" s="4"/>
      <c r="G10" s="4" t="s">
        <v>1850</v>
      </c>
      <c r="H10" s="4" t="s">
        <v>2578</v>
      </c>
      <c r="I10" s="4" t="s">
        <v>66</v>
      </c>
      <c r="J10" s="5">
        <v>41797</v>
      </c>
      <c r="K10" s="4" t="s">
        <v>1048</v>
      </c>
      <c r="L10" s="4">
        <v>9</v>
      </c>
      <c r="M10" s="4"/>
      <c r="N10" s="4"/>
      <c r="O10" s="4" t="s">
        <v>62</v>
      </c>
      <c r="P10" s="4"/>
      <c r="Q10" s="4"/>
      <c r="R10" s="4" t="s">
        <v>63</v>
      </c>
      <c r="S10" s="4">
        <v>8140200308</v>
      </c>
      <c r="T10" s="4"/>
      <c r="U10" s="4"/>
      <c r="V10" s="4">
        <v>9828120705</v>
      </c>
      <c r="W10" s="4" t="s">
        <v>3306</v>
      </c>
      <c r="X10" s="4"/>
      <c r="Y10" s="4" t="s">
        <v>64</v>
      </c>
      <c r="Z10" s="4" t="s">
        <v>65</v>
      </c>
      <c r="AA10" s="4"/>
      <c r="AB10" s="4">
        <v>6</v>
      </c>
      <c r="AC10" s="4"/>
      <c r="AD10" s="4">
        <v>0</v>
      </c>
    </row>
    <row r="11" spans="1:30" ht="30">
      <c r="A11" s="4">
        <v>1</v>
      </c>
      <c r="B11" s="4" t="s">
        <v>59</v>
      </c>
      <c r="C11" s="4">
        <v>4790</v>
      </c>
      <c r="D11" s="5">
        <v>44016</v>
      </c>
      <c r="E11" s="4" t="s">
        <v>1123</v>
      </c>
      <c r="F11" s="4"/>
      <c r="G11" s="4" t="s">
        <v>1851</v>
      </c>
      <c r="H11" s="4" t="s">
        <v>2579</v>
      </c>
      <c r="I11" s="4" t="s">
        <v>66</v>
      </c>
      <c r="J11" s="5">
        <v>42192</v>
      </c>
      <c r="K11" s="4" t="s">
        <v>1047</v>
      </c>
      <c r="L11" s="4">
        <v>10</v>
      </c>
      <c r="M11" s="4"/>
      <c r="N11" s="4"/>
      <c r="O11" s="4" t="s">
        <v>69</v>
      </c>
      <c r="P11" s="4" t="s">
        <v>70</v>
      </c>
      <c r="Q11" s="4"/>
      <c r="R11" s="4" t="s">
        <v>63</v>
      </c>
      <c r="S11" s="4">
        <v>8140200308</v>
      </c>
      <c r="T11" s="4"/>
      <c r="U11" s="4"/>
      <c r="V11" s="4">
        <v>9828120706</v>
      </c>
      <c r="W11" s="4" t="s">
        <v>3307</v>
      </c>
      <c r="X11" s="4">
        <v>25000</v>
      </c>
      <c r="Y11" s="4" t="s">
        <v>64</v>
      </c>
      <c r="Z11" s="4" t="s">
        <v>64</v>
      </c>
      <c r="AA11" s="4" t="s">
        <v>71</v>
      </c>
      <c r="AB11" s="4">
        <v>5</v>
      </c>
      <c r="AC11" s="4" t="s">
        <v>72</v>
      </c>
      <c r="AD11" s="4">
        <v>1</v>
      </c>
    </row>
    <row r="12" spans="1:30" ht="30">
      <c r="A12" s="4">
        <v>1</v>
      </c>
      <c r="B12" s="4" t="s">
        <v>59</v>
      </c>
      <c r="C12" s="4">
        <v>4788</v>
      </c>
      <c r="D12" s="5">
        <v>44016</v>
      </c>
      <c r="E12" s="4" t="s">
        <v>1124</v>
      </c>
      <c r="F12" s="4"/>
      <c r="G12" s="4" t="s">
        <v>1852</v>
      </c>
      <c r="H12" s="4" t="s">
        <v>2580</v>
      </c>
      <c r="I12" s="4" t="s">
        <v>66</v>
      </c>
      <c r="J12" s="5">
        <v>41846</v>
      </c>
      <c r="K12" s="4" t="s">
        <v>1047</v>
      </c>
      <c r="L12" s="4">
        <v>11</v>
      </c>
      <c r="M12" s="4"/>
      <c r="N12" s="4"/>
      <c r="O12" s="4" t="s">
        <v>69</v>
      </c>
      <c r="P12" s="4" t="s">
        <v>70</v>
      </c>
      <c r="Q12" s="4"/>
      <c r="R12" s="4" t="s">
        <v>63</v>
      </c>
      <c r="S12" s="4">
        <v>8140200308</v>
      </c>
      <c r="T12" s="4" t="s">
        <v>79</v>
      </c>
      <c r="U12" s="4"/>
      <c r="V12" s="4">
        <v>9828120707</v>
      </c>
      <c r="W12" s="4" t="s">
        <v>3308</v>
      </c>
      <c r="X12" s="4">
        <v>25000</v>
      </c>
      <c r="Y12" s="4" t="s">
        <v>64</v>
      </c>
      <c r="Z12" s="4" t="s">
        <v>64</v>
      </c>
      <c r="AA12" s="4" t="s">
        <v>71</v>
      </c>
      <c r="AB12" s="4">
        <v>6</v>
      </c>
      <c r="AC12" s="4" t="s">
        <v>72</v>
      </c>
      <c r="AD12" s="4">
        <v>1</v>
      </c>
    </row>
    <row r="13" spans="1:30" ht="30">
      <c r="A13" s="4">
        <v>1</v>
      </c>
      <c r="B13" s="4" t="s">
        <v>59</v>
      </c>
      <c r="C13" s="4">
        <v>4789</v>
      </c>
      <c r="D13" s="5">
        <v>44016</v>
      </c>
      <c r="E13" s="4" t="s">
        <v>1125</v>
      </c>
      <c r="F13" s="4"/>
      <c r="G13" s="4" t="s">
        <v>1853</v>
      </c>
      <c r="H13" s="4" t="s">
        <v>2581</v>
      </c>
      <c r="I13" s="4" t="s">
        <v>66</v>
      </c>
      <c r="J13" s="5">
        <v>42126</v>
      </c>
      <c r="K13" s="4" t="s">
        <v>1048</v>
      </c>
      <c r="L13" s="4">
        <v>12</v>
      </c>
      <c r="M13" s="4"/>
      <c r="N13" s="4"/>
      <c r="O13" s="4" t="s">
        <v>62</v>
      </c>
      <c r="P13" s="4" t="s">
        <v>70</v>
      </c>
      <c r="Q13" s="4"/>
      <c r="R13" s="4" t="s">
        <v>63</v>
      </c>
      <c r="S13" s="4">
        <v>8140200308</v>
      </c>
      <c r="T13" s="4"/>
      <c r="U13" s="4"/>
      <c r="V13" s="4">
        <v>9828120708</v>
      </c>
      <c r="W13" s="4" t="s">
        <v>3309</v>
      </c>
      <c r="X13" s="4">
        <v>30000</v>
      </c>
      <c r="Y13" s="4" t="s">
        <v>64</v>
      </c>
      <c r="Z13" s="4" t="s">
        <v>64</v>
      </c>
      <c r="AA13" s="4" t="s">
        <v>71</v>
      </c>
      <c r="AB13" s="4">
        <v>5</v>
      </c>
      <c r="AC13" s="4" t="s">
        <v>72</v>
      </c>
      <c r="AD13" s="4">
        <v>1</v>
      </c>
    </row>
    <row r="14" spans="1:30" ht="30">
      <c r="A14" s="4">
        <v>1</v>
      </c>
      <c r="B14" s="4" t="s">
        <v>59</v>
      </c>
      <c r="C14" s="4">
        <v>4859</v>
      </c>
      <c r="D14" s="4"/>
      <c r="E14" s="4" t="s">
        <v>1126</v>
      </c>
      <c r="F14" s="4"/>
      <c r="G14" s="4" t="s">
        <v>1854</v>
      </c>
      <c r="H14" s="4" t="s">
        <v>2582</v>
      </c>
      <c r="I14" s="4" t="s">
        <v>61</v>
      </c>
      <c r="J14" s="5">
        <v>42034</v>
      </c>
      <c r="K14" s="4" t="s">
        <v>1047</v>
      </c>
      <c r="L14" s="4">
        <v>13</v>
      </c>
      <c r="M14" s="4"/>
      <c r="N14" s="4"/>
      <c r="O14" s="4" t="s">
        <v>62</v>
      </c>
      <c r="P14" s="4"/>
      <c r="Q14" s="4"/>
      <c r="R14" s="4" t="s">
        <v>63</v>
      </c>
      <c r="S14" s="4">
        <v>8140200308</v>
      </c>
      <c r="T14" s="4"/>
      <c r="U14" s="4"/>
      <c r="V14" s="4">
        <v>9828120709</v>
      </c>
      <c r="W14" s="4" t="s">
        <v>3310</v>
      </c>
      <c r="X14" s="4"/>
      <c r="Y14" s="4" t="s">
        <v>64</v>
      </c>
      <c r="Z14" s="4" t="s">
        <v>65</v>
      </c>
      <c r="AA14" s="4"/>
      <c r="AB14" s="4">
        <v>5</v>
      </c>
      <c r="AC14" s="4"/>
      <c r="AD14" s="4">
        <v>1</v>
      </c>
    </row>
    <row r="15" spans="1:30" ht="30">
      <c r="A15" s="4">
        <v>1</v>
      </c>
      <c r="B15" s="4" t="s">
        <v>59</v>
      </c>
      <c r="C15" s="4">
        <v>4794</v>
      </c>
      <c r="D15" s="4"/>
      <c r="E15" s="4" t="s">
        <v>1127</v>
      </c>
      <c r="F15" s="4"/>
      <c r="G15" s="4" t="s">
        <v>1855</v>
      </c>
      <c r="H15" s="4" t="s">
        <v>2583</v>
      </c>
      <c r="I15" s="4" t="s">
        <v>66</v>
      </c>
      <c r="J15" s="5">
        <v>41881</v>
      </c>
      <c r="K15" s="4" t="s">
        <v>1047</v>
      </c>
      <c r="L15" s="4">
        <v>14</v>
      </c>
      <c r="M15" s="4"/>
      <c r="N15" s="4"/>
      <c r="O15" s="4" t="s">
        <v>67</v>
      </c>
      <c r="P15" s="4"/>
      <c r="Q15" s="4"/>
      <c r="R15" s="4" t="s">
        <v>63</v>
      </c>
      <c r="S15" s="4">
        <v>8140200308</v>
      </c>
      <c r="T15" s="4"/>
      <c r="U15" s="4"/>
      <c r="V15" s="4">
        <v>9828120710</v>
      </c>
      <c r="W15" s="4" t="s">
        <v>3311</v>
      </c>
      <c r="X15" s="4"/>
      <c r="Y15" s="4" t="s">
        <v>64</v>
      </c>
      <c r="Z15" s="4" t="s">
        <v>65</v>
      </c>
      <c r="AA15" s="4"/>
      <c r="AB15" s="4">
        <v>6</v>
      </c>
      <c r="AC15" s="4"/>
      <c r="AD15" s="4">
        <v>1</v>
      </c>
    </row>
    <row r="16" spans="1:30" ht="30">
      <c r="A16" s="4">
        <v>1</v>
      </c>
      <c r="B16" s="4" t="s">
        <v>59</v>
      </c>
      <c r="C16" s="4">
        <v>4874</v>
      </c>
      <c r="D16" s="4"/>
      <c r="E16" s="4" t="s">
        <v>1128</v>
      </c>
      <c r="F16" s="4"/>
      <c r="G16" s="4" t="s">
        <v>1856</v>
      </c>
      <c r="H16" s="4" t="s">
        <v>2584</v>
      </c>
      <c r="I16" s="4" t="s">
        <v>61</v>
      </c>
      <c r="J16" s="5">
        <v>42285</v>
      </c>
      <c r="K16" s="4" t="s">
        <v>1048</v>
      </c>
      <c r="L16" s="4">
        <v>15</v>
      </c>
      <c r="M16" s="4"/>
      <c r="N16" s="4"/>
      <c r="O16" s="4" t="s">
        <v>62</v>
      </c>
      <c r="P16" s="4"/>
      <c r="Q16" s="4"/>
      <c r="R16" s="4" t="s">
        <v>63</v>
      </c>
      <c r="S16" s="4">
        <v>8140200308</v>
      </c>
      <c r="T16" s="4"/>
      <c r="U16" s="4"/>
      <c r="V16" s="4">
        <v>9828120711</v>
      </c>
      <c r="W16" s="4" t="s">
        <v>3312</v>
      </c>
      <c r="X16" s="4"/>
      <c r="Y16" s="4" t="s">
        <v>64</v>
      </c>
      <c r="Z16" s="4" t="s">
        <v>65</v>
      </c>
      <c r="AA16" s="4"/>
      <c r="AB16" s="4">
        <v>5</v>
      </c>
      <c r="AC16" s="4"/>
      <c r="AD16" s="4">
        <v>0</v>
      </c>
    </row>
    <row r="17" spans="1:30" ht="30">
      <c r="A17" s="4">
        <v>1</v>
      </c>
      <c r="B17" s="4" t="s">
        <v>59</v>
      </c>
      <c r="C17" s="4">
        <v>4862</v>
      </c>
      <c r="D17" s="4"/>
      <c r="E17" s="4" t="s">
        <v>1129</v>
      </c>
      <c r="F17" s="4"/>
      <c r="G17" s="4" t="s">
        <v>1857</v>
      </c>
      <c r="H17" s="4" t="s">
        <v>2585</v>
      </c>
      <c r="I17" s="4" t="s">
        <v>61</v>
      </c>
      <c r="J17" s="5">
        <v>42006</v>
      </c>
      <c r="K17" s="4" t="s">
        <v>1047</v>
      </c>
      <c r="L17" s="4">
        <v>16</v>
      </c>
      <c r="M17" s="4"/>
      <c r="N17" s="4"/>
      <c r="O17" s="4" t="s">
        <v>62</v>
      </c>
      <c r="P17" s="4"/>
      <c r="Q17" s="4"/>
      <c r="R17" s="4" t="s">
        <v>63</v>
      </c>
      <c r="S17" s="4">
        <v>8140200308</v>
      </c>
      <c r="T17" s="4"/>
      <c r="U17" s="4"/>
      <c r="V17" s="4">
        <v>9828120712</v>
      </c>
      <c r="W17" s="4" t="s">
        <v>3313</v>
      </c>
      <c r="X17" s="4"/>
      <c r="Y17" s="4" t="s">
        <v>64</v>
      </c>
      <c r="Z17" s="4" t="s">
        <v>65</v>
      </c>
      <c r="AA17" s="4"/>
      <c r="AB17" s="4">
        <v>5</v>
      </c>
      <c r="AC17" s="4"/>
      <c r="AD17" s="4">
        <v>0</v>
      </c>
    </row>
    <row r="18" spans="1:30" ht="30">
      <c r="A18" s="4">
        <v>1</v>
      </c>
      <c r="B18" s="4" t="s">
        <v>59</v>
      </c>
      <c r="C18" s="4">
        <v>4867</v>
      </c>
      <c r="D18" s="4"/>
      <c r="E18" s="4" t="s">
        <v>1130</v>
      </c>
      <c r="F18" s="4"/>
      <c r="G18" s="4" t="s">
        <v>1858</v>
      </c>
      <c r="H18" s="4" t="s">
        <v>2586</v>
      </c>
      <c r="I18" s="4" t="s">
        <v>61</v>
      </c>
      <c r="J18" s="5">
        <v>42262</v>
      </c>
      <c r="K18" s="4" t="s">
        <v>1047</v>
      </c>
      <c r="L18" s="4">
        <v>17</v>
      </c>
      <c r="M18" s="4"/>
      <c r="N18" s="4"/>
      <c r="O18" s="4" t="s">
        <v>62</v>
      </c>
      <c r="P18" s="4"/>
      <c r="Q18" s="4"/>
      <c r="R18" s="4" t="s">
        <v>63</v>
      </c>
      <c r="S18" s="4">
        <v>8140200308</v>
      </c>
      <c r="T18" s="4"/>
      <c r="U18" s="4"/>
      <c r="V18" s="4">
        <v>9828120713</v>
      </c>
      <c r="W18" s="4" t="s">
        <v>3314</v>
      </c>
      <c r="X18" s="4"/>
      <c r="Y18" s="4" t="s">
        <v>64</v>
      </c>
      <c r="Z18" s="4" t="s">
        <v>65</v>
      </c>
      <c r="AA18" s="4"/>
      <c r="AB18" s="4">
        <v>5</v>
      </c>
      <c r="AC18" s="4"/>
      <c r="AD18" s="4">
        <v>0</v>
      </c>
    </row>
    <row r="19" spans="1:30" ht="30">
      <c r="A19" s="4">
        <v>1</v>
      </c>
      <c r="B19" s="4" t="s">
        <v>59</v>
      </c>
      <c r="C19" s="4">
        <v>4869</v>
      </c>
      <c r="D19" s="4"/>
      <c r="E19" s="4" t="s">
        <v>1131</v>
      </c>
      <c r="F19" s="4"/>
      <c r="G19" s="4" t="s">
        <v>1859</v>
      </c>
      <c r="H19" s="4" t="s">
        <v>2587</v>
      </c>
      <c r="I19" s="4" t="s">
        <v>61</v>
      </c>
      <c r="J19" s="5">
        <v>41719</v>
      </c>
      <c r="K19" s="4" t="s">
        <v>1048</v>
      </c>
      <c r="L19" s="4">
        <v>18</v>
      </c>
      <c r="M19" s="4"/>
      <c r="N19" s="4"/>
      <c r="O19" s="4" t="s">
        <v>62</v>
      </c>
      <c r="P19" s="4"/>
      <c r="Q19" s="4"/>
      <c r="R19" s="4" t="s">
        <v>63</v>
      </c>
      <c r="S19" s="4">
        <v>8140200308</v>
      </c>
      <c r="T19" s="4"/>
      <c r="U19" s="4"/>
      <c r="V19" s="4">
        <v>9828120714</v>
      </c>
      <c r="W19" s="4" t="s">
        <v>3315</v>
      </c>
      <c r="X19" s="4"/>
      <c r="Y19" s="4" t="s">
        <v>64</v>
      </c>
      <c r="Z19" s="4" t="s">
        <v>65</v>
      </c>
      <c r="AA19" s="4"/>
      <c r="AB19" s="4">
        <v>6</v>
      </c>
      <c r="AC19" s="4"/>
      <c r="AD19" s="4">
        <v>0</v>
      </c>
    </row>
    <row r="20" spans="1:30" ht="30">
      <c r="A20" s="4">
        <v>1</v>
      </c>
      <c r="B20" s="4" t="s">
        <v>59</v>
      </c>
      <c r="C20" s="4">
        <v>4868</v>
      </c>
      <c r="D20" s="4"/>
      <c r="E20" s="4" t="s">
        <v>1132</v>
      </c>
      <c r="F20" s="4"/>
      <c r="G20" s="4" t="s">
        <v>1860</v>
      </c>
      <c r="H20" s="4" t="s">
        <v>2588</v>
      </c>
      <c r="I20" s="4" t="s">
        <v>61</v>
      </c>
      <c r="J20" s="5">
        <v>41250</v>
      </c>
      <c r="K20" s="4" t="s">
        <v>1047</v>
      </c>
      <c r="L20" s="4">
        <v>19</v>
      </c>
      <c r="M20" s="4"/>
      <c r="N20" s="4"/>
      <c r="O20" s="4" t="s">
        <v>62</v>
      </c>
      <c r="P20" s="4"/>
      <c r="Q20" s="4"/>
      <c r="R20" s="4" t="s">
        <v>63</v>
      </c>
      <c r="S20" s="4">
        <v>8140200308</v>
      </c>
      <c r="T20" s="4"/>
      <c r="U20" s="4"/>
      <c r="V20" s="4">
        <v>9828120715</v>
      </c>
      <c r="W20" s="4" t="s">
        <v>3316</v>
      </c>
      <c r="X20" s="4"/>
      <c r="Y20" s="4" t="s">
        <v>64</v>
      </c>
      <c r="Z20" s="4" t="s">
        <v>65</v>
      </c>
      <c r="AA20" s="4"/>
      <c r="AB20" s="4">
        <v>8</v>
      </c>
      <c r="AC20" s="4"/>
      <c r="AD20" s="4">
        <v>0</v>
      </c>
    </row>
    <row r="21" spans="1:30" ht="30">
      <c r="A21" s="4">
        <v>1</v>
      </c>
      <c r="B21" s="4" t="s">
        <v>59</v>
      </c>
      <c r="C21" s="4">
        <v>4803</v>
      </c>
      <c r="D21" s="4"/>
      <c r="E21" s="4" t="s">
        <v>1133</v>
      </c>
      <c r="F21" s="4"/>
      <c r="G21" s="4" t="s">
        <v>1861</v>
      </c>
      <c r="H21" s="4" t="s">
        <v>2589</v>
      </c>
      <c r="I21" s="4" t="s">
        <v>66</v>
      </c>
      <c r="J21" s="5">
        <v>41977</v>
      </c>
      <c r="K21" s="4" t="s">
        <v>1047</v>
      </c>
      <c r="L21" s="4">
        <v>20</v>
      </c>
      <c r="M21" s="4"/>
      <c r="N21" s="4"/>
      <c r="O21" s="4" t="s">
        <v>62</v>
      </c>
      <c r="P21" s="4"/>
      <c r="Q21" s="4"/>
      <c r="R21" s="4" t="s">
        <v>63</v>
      </c>
      <c r="S21" s="4">
        <v>8140200308</v>
      </c>
      <c r="T21" s="4"/>
      <c r="U21" s="4"/>
      <c r="V21" s="4">
        <v>9828120716</v>
      </c>
      <c r="W21" s="4" t="s">
        <v>3317</v>
      </c>
      <c r="X21" s="4"/>
      <c r="Y21" s="4" t="s">
        <v>64</v>
      </c>
      <c r="Z21" s="4" t="s">
        <v>65</v>
      </c>
      <c r="AA21" s="4"/>
      <c r="AB21" s="4">
        <v>6</v>
      </c>
      <c r="AC21" s="4"/>
      <c r="AD21" s="4">
        <v>1</v>
      </c>
    </row>
    <row r="22" spans="1:30" ht="30">
      <c r="A22" s="4">
        <v>1</v>
      </c>
      <c r="B22" s="4" t="s">
        <v>59</v>
      </c>
      <c r="C22" s="4">
        <v>4807</v>
      </c>
      <c r="D22" s="4"/>
      <c r="E22" s="4" t="s">
        <v>1134</v>
      </c>
      <c r="F22" s="4"/>
      <c r="G22" s="4" t="s">
        <v>1862</v>
      </c>
      <c r="H22" s="4" t="s">
        <v>2590</v>
      </c>
      <c r="I22" s="4" t="s">
        <v>61</v>
      </c>
      <c r="J22" s="5">
        <v>41457</v>
      </c>
      <c r="K22" s="4" t="s">
        <v>1048</v>
      </c>
      <c r="L22" s="4">
        <v>21</v>
      </c>
      <c r="M22" s="4"/>
      <c r="N22" s="4"/>
      <c r="O22" s="4" t="s">
        <v>62</v>
      </c>
      <c r="P22" s="4"/>
      <c r="Q22" s="4"/>
      <c r="R22" s="4" t="s">
        <v>63</v>
      </c>
      <c r="S22" s="4">
        <v>8140200308</v>
      </c>
      <c r="T22" s="4"/>
      <c r="U22" s="4"/>
      <c r="V22" s="4">
        <v>9828120717</v>
      </c>
      <c r="W22" s="4" t="s">
        <v>3318</v>
      </c>
      <c r="X22" s="4"/>
      <c r="Y22" s="4" t="s">
        <v>64</v>
      </c>
      <c r="Z22" s="4" t="s">
        <v>65</v>
      </c>
      <c r="AA22" s="4"/>
      <c r="AB22" s="4">
        <v>7</v>
      </c>
      <c r="AC22" s="4"/>
      <c r="AD22" s="4">
        <v>1</v>
      </c>
    </row>
    <row r="23" spans="1:30" ht="30">
      <c r="A23" s="4">
        <v>1</v>
      </c>
      <c r="B23" s="4" t="s">
        <v>59</v>
      </c>
      <c r="C23" s="4">
        <v>4870</v>
      </c>
      <c r="D23" s="4"/>
      <c r="E23" s="4" t="s">
        <v>1135</v>
      </c>
      <c r="F23" s="4"/>
      <c r="G23" s="4" t="s">
        <v>1863</v>
      </c>
      <c r="H23" s="4" t="s">
        <v>2591</v>
      </c>
      <c r="I23" s="4" t="s">
        <v>61</v>
      </c>
      <c r="J23" s="5">
        <v>42101</v>
      </c>
      <c r="K23" s="4" t="s">
        <v>1047</v>
      </c>
      <c r="L23" s="4">
        <v>22</v>
      </c>
      <c r="M23" s="4"/>
      <c r="N23" s="4"/>
      <c r="O23" s="4" t="s">
        <v>62</v>
      </c>
      <c r="P23" s="4"/>
      <c r="Q23" s="4"/>
      <c r="R23" s="4" t="s">
        <v>63</v>
      </c>
      <c r="S23" s="4">
        <v>8140200308</v>
      </c>
      <c r="T23" s="4"/>
      <c r="U23" s="4"/>
      <c r="V23" s="4">
        <v>9828120718</v>
      </c>
      <c r="W23" s="4" t="s">
        <v>3319</v>
      </c>
      <c r="X23" s="4"/>
      <c r="Y23" s="4" t="s">
        <v>64</v>
      </c>
      <c r="Z23" s="4" t="s">
        <v>65</v>
      </c>
      <c r="AA23" s="4"/>
      <c r="AB23" s="4">
        <v>5</v>
      </c>
      <c r="AC23" s="4"/>
      <c r="AD23" s="4">
        <v>0</v>
      </c>
    </row>
    <row r="24" spans="1:30" ht="30">
      <c r="A24" s="4">
        <v>1</v>
      </c>
      <c r="B24" s="4" t="s">
        <v>59</v>
      </c>
      <c r="C24" s="4">
        <v>4804</v>
      </c>
      <c r="D24" s="4"/>
      <c r="E24" s="4" t="s">
        <v>1136</v>
      </c>
      <c r="F24" s="4"/>
      <c r="G24" s="4" t="s">
        <v>1864</v>
      </c>
      <c r="H24" s="4" t="s">
        <v>2592</v>
      </c>
      <c r="I24" s="4" t="s">
        <v>61</v>
      </c>
      <c r="J24" s="5">
        <v>42034</v>
      </c>
      <c r="K24" s="4" t="s">
        <v>1047</v>
      </c>
      <c r="L24" s="4">
        <v>23</v>
      </c>
      <c r="M24" s="4"/>
      <c r="N24" s="4"/>
      <c r="O24" s="4" t="s">
        <v>62</v>
      </c>
      <c r="P24" s="4"/>
      <c r="Q24" s="4"/>
      <c r="R24" s="4" t="s">
        <v>63</v>
      </c>
      <c r="S24" s="4">
        <v>8140200308</v>
      </c>
      <c r="T24" s="4"/>
      <c r="U24" s="4"/>
      <c r="V24" s="4">
        <v>9828120719</v>
      </c>
      <c r="W24" s="4" t="s">
        <v>3320</v>
      </c>
      <c r="X24" s="4"/>
      <c r="Y24" s="4" t="s">
        <v>64</v>
      </c>
      <c r="Z24" s="4" t="s">
        <v>65</v>
      </c>
      <c r="AA24" s="4"/>
      <c r="AB24" s="4">
        <v>5</v>
      </c>
      <c r="AC24" s="4"/>
      <c r="AD24" s="4">
        <v>1</v>
      </c>
    </row>
    <row r="25" spans="1:30" ht="30">
      <c r="A25" s="4">
        <v>1</v>
      </c>
      <c r="B25" s="4" t="s">
        <v>59</v>
      </c>
      <c r="C25" s="4">
        <v>4806</v>
      </c>
      <c r="D25" s="4"/>
      <c r="E25" s="4" t="s">
        <v>1137</v>
      </c>
      <c r="F25" s="4"/>
      <c r="G25" s="4" t="s">
        <v>1865</v>
      </c>
      <c r="H25" s="4" t="s">
        <v>2593</v>
      </c>
      <c r="I25" s="4" t="s">
        <v>66</v>
      </c>
      <c r="J25" s="5">
        <v>41687</v>
      </c>
      <c r="K25" s="4" t="s">
        <v>1048</v>
      </c>
      <c r="L25" s="4">
        <v>24</v>
      </c>
      <c r="M25" s="4"/>
      <c r="N25" s="4"/>
      <c r="O25" s="4" t="s">
        <v>62</v>
      </c>
      <c r="P25" s="4"/>
      <c r="Q25" s="4"/>
      <c r="R25" s="4" t="s">
        <v>63</v>
      </c>
      <c r="S25" s="4">
        <v>8140200308</v>
      </c>
      <c r="T25" s="4"/>
      <c r="U25" s="4"/>
      <c r="V25" s="4">
        <v>9828120720</v>
      </c>
      <c r="W25" s="4" t="s">
        <v>3321</v>
      </c>
      <c r="X25" s="4"/>
      <c r="Y25" s="4" t="s">
        <v>64</v>
      </c>
      <c r="Z25" s="4" t="s">
        <v>65</v>
      </c>
      <c r="AA25" s="4"/>
      <c r="AB25" s="4">
        <v>6</v>
      </c>
      <c r="AC25" s="4"/>
      <c r="AD25" s="4">
        <v>0</v>
      </c>
    </row>
    <row r="26" spans="1:30" ht="30">
      <c r="A26" s="4">
        <v>1</v>
      </c>
      <c r="B26" s="4" t="s">
        <v>59</v>
      </c>
      <c r="C26" s="4">
        <v>4872</v>
      </c>
      <c r="D26" s="4"/>
      <c r="E26" s="4" t="s">
        <v>1138</v>
      </c>
      <c r="F26" s="4"/>
      <c r="G26" s="4" t="s">
        <v>1866</v>
      </c>
      <c r="H26" s="4" t="s">
        <v>2594</v>
      </c>
      <c r="I26" s="4" t="s">
        <v>66</v>
      </c>
      <c r="J26" s="5">
        <v>41972</v>
      </c>
      <c r="K26" s="4" t="s">
        <v>1047</v>
      </c>
      <c r="L26" s="4">
        <v>25</v>
      </c>
      <c r="M26" s="4"/>
      <c r="N26" s="4"/>
      <c r="O26" s="4" t="s">
        <v>62</v>
      </c>
      <c r="P26" s="4"/>
      <c r="Q26" s="4"/>
      <c r="R26" s="4" t="s">
        <v>63</v>
      </c>
      <c r="S26" s="4">
        <v>8140200308</v>
      </c>
      <c r="T26" s="4"/>
      <c r="U26" s="4"/>
      <c r="V26" s="4">
        <v>9828120721</v>
      </c>
      <c r="W26" s="4" t="s">
        <v>3322</v>
      </c>
      <c r="X26" s="4"/>
      <c r="Y26" s="4" t="s">
        <v>64</v>
      </c>
      <c r="Z26" s="4" t="s">
        <v>65</v>
      </c>
      <c r="AA26" s="4"/>
      <c r="AB26" s="4">
        <v>6</v>
      </c>
      <c r="AC26" s="4"/>
      <c r="AD26" s="4">
        <v>0</v>
      </c>
    </row>
    <row r="27" spans="1:30" ht="30">
      <c r="A27" s="4">
        <v>1</v>
      </c>
      <c r="B27" s="4" t="s">
        <v>59</v>
      </c>
      <c r="C27" s="4">
        <v>4861</v>
      </c>
      <c r="D27" s="4"/>
      <c r="E27" s="4" t="s">
        <v>1139</v>
      </c>
      <c r="F27" s="4"/>
      <c r="G27" s="4" t="s">
        <v>1867</v>
      </c>
      <c r="H27" s="4" t="s">
        <v>2595</v>
      </c>
      <c r="I27" s="4" t="s">
        <v>61</v>
      </c>
      <c r="J27" s="5">
        <v>42084</v>
      </c>
      <c r="K27" s="4" t="s">
        <v>1047</v>
      </c>
      <c r="L27" s="4">
        <v>26</v>
      </c>
      <c r="M27" s="4"/>
      <c r="N27" s="4"/>
      <c r="O27" s="4" t="s">
        <v>62</v>
      </c>
      <c r="P27" s="4"/>
      <c r="Q27" s="4"/>
      <c r="R27" s="4" t="s">
        <v>63</v>
      </c>
      <c r="S27" s="4">
        <v>8140200308</v>
      </c>
      <c r="T27" s="4"/>
      <c r="U27" s="4"/>
      <c r="V27" s="4">
        <v>9828120722</v>
      </c>
      <c r="W27" s="4" t="s">
        <v>3323</v>
      </c>
      <c r="X27" s="4"/>
      <c r="Y27" s="4" t="s">
        <v>64</v>
      </c>
      <c r="Z27" s="4" t="s">
        <v>65</v>
      </c>
      <c r="AA27" s="4"/>
      <c r="AB27" s="4">
        <v>5</v>
      </c>
      <c r="AC27" s="4"/>
      <c r="AD27" s="4">
        <v>1</v>
      </c>
    </row>
    <row r="28" spans="1:30" ht="30">
      <c r="A28" s="4">
        <v>2</v>
      </c>
      <c r="B28" s="4" t="s">
        <v>59</v>
      </c>
      <c r="C28" s="4">
        <v>4718</v>
      </c>
      <c r="D28" s="5">
        <v>43658</v>
      </c>
      <c r="E28" s="4" t="s">
        <v>1140</v>
      </c>
      <c r="F28" s="4"/>
      <c r="G28" s="4" t="s">
        <v>1868</v>
      </c>
      <c r="H28" s="4" t="s">
        <v>2596</v>
      </c>
      <c r="I28" s="4" t="s">
        <v>61</v>
      </c>
      <c r="J28" s="5">
        <v>41677</v>
      </c>
      <c r="K28" s="4" t="s">
        <v>1048</v>
      </c>
      <c r="L28" s="4">
        <v>27</v>
      </c>
      <c r="M28" s="4"/>
      <c r="N28" s="4"/>
      <c r="O28" s="4" t="s">
        <v>62</v>
      </c>
      <c r="P28" s="4" t="s">
        <v>76</v>
      </c>
      <c r="Q28" s="4"/>
      <c r="R28" s="4" t="s">
        <v>63</v>
      </c>
      <c r="S28" s="4">
        <v>8140200308</v>
      </c>
      <c r="T28" s="4" t="s">
        <v>80</v>
      </c>
      <c r="U28" s="4" t="s">
        <v>81</v>
      </c>
      <c r="V28" s="4">
        <v>9828120723</v>
      </c>
      <c r="W28" s="4" t="s">
        <v>3324</v>
      </c>
      <c r="X28" s="4">
        <v>50000</v>
      </c>
      <c r="Y28" s="4" t="s">
        <v>64</v>
      </c>
      <c r="Z28" s="4" t="s">
        <v>64</v>
      </c>
      <c r="AA28" s="4" t="s">
        <v>77</v>
      </c>
      <c r="AB28" s="4">
        <v>6</v>
      </c>
      <c r="AC28" s="4" t="s">
        <v>72</v>
      </c>
      <c r="AD28" s="4">
        <v>0</v>
      </c>
    </row>
    <row r="29" spans="1:30" ht="30">
      <c r="A29" s="4">
        <v>2</v>
      </c>
      <c r="B29" s="4" t="s">
        <v>59</v>
      </c>
      <c r="C29" s="4">
        <v>4729</v>
      </c>
      <c r="D29" s="5">
        <v>43659</v>
      </c>
      <c r="E29" s="4" t="s">
        <v>1141</v>
      </c>
      <c r="F29" s="4"/>
      <c r="G29" s="4" t="s">
        <v>1869</v>
      </c>
      <c r="H29" s="4" t="s">
        <v>2597</v>
      </c>
      <c r="I29" s="4" t="s">
        <v>66</v>
      </c>
      <c r="J29" s="5">
        <v>41684</v>
      </c>
      <c r="K29" s="4" t="s">
        <v>1047</v>
      </c>
      <c r="L29" s="4">
        <v>28</v>
      </c>
      <c r="M29" s="4"/>
      <c r="N29" s="4"/>
      <c r="O29" s="4" t="s">
        <v>62</v>
      </c>
      <c r="P29" s="4" t="s">
        <v>76</v>
      </c>
      <c r="Q29" s="4"/>
      <c r="R29" s="4" t="s">
        <v>63</v>
      </c>
      <c r="S29" s="4">
        <v>8140200308</v>
      </c>
      <c r="T29" s="4" t="s">
        <v>82</v>
      </c>
      <c r="U29" s="4" t="s">
        <v>83</v>
      </c>
      <c r="V29" s="4">
        <v>9828120724</v>
      </c>
      <c r="W29" s="4" t="s">
        <v>3325</v>
      </c>
      <c r="X29" s="4">
        <v>50000</v>
      </c>
      <c r="Y29" s="4" t="s">
        <v>64</v>
      </c>
      <c r="Z29" s="4" t="s">
        <v>64</v>
      </c>
      <c r="AA29" s="4" t="s">
        <v>77</v>
      </c>
      <c r="AB29" s="4">
        <v>6</v>
      </c>
      <c r="AC29" s="4" t="s">
        <v>72</v>
      </c>
      <c r="AD29" s="4">
        <v>0</v>
      </c>
    </row>
    <row r="30" spans="1:30" ht="30">
      <c r="A30" s="4">
        <v>2</v>
      </c>
      <c r="B30" s="4" t="s">
        <v>59</v>
      </c>
      <c r="C30" s="4">
        <v>4630</v>
      </c>
      <c r="D30" s="5">
        <v>43648</v>
      </c>
      <c r="E30" s="4" t="s">
        <v>1142</v>
      </c>
      <c r="F30" s="4"/>
      <c r="G30" s="4" t="s">
        <v>1870</v>
      </c>
      <c r="H30" s="4" t="s">
        <v>2598</v>
      </c>
      <c r="I30" s="4" t="s">
        <v>61</v>
      </c>
      <c r="J30" s="5">
        <v>41751</v>
      </c>
      <c r="K30" s="4" t="s">
        <v>1047</v>
      </c>
      <c r="L30" s="4">
        <v>29</v>
      </c>
      <c r="M30" s="4"/>
      <c r="N30" s="4"/>
      <c r="O30" s="4" t="s">
        <v>62</v>
      </c>
      <c r="P30" s="4" t="s">
        <v>76</v>
      </c>
      <c r="Q30" s="4"/>
      <c r="R30" s="4" t="s">
        <v>63</v>
      </c>
      <c r="S30" s="4">
        <v>8140200308</v>
      </c>
      <c r="T30" s="4" t="s">
        <v>84</v>
      </c>
      <c r="U30" s="4"/>
      <c r="V30" s="4">
        <v>9828120725</v>
      </c>
      <c r="W30" s="4" t="s">
        <v>3326</v>
      </c>
      <c r="X30" s="4">
        <v>60000</v>
      </c>
      <c r="Y30" s="4" t="s">
        <v>64</v>
      </c>
      <c r="Z30" s="4" t="s">
        <v>64</v>
      </c>
      <c r="AA30" s="4" t="s">
        <v>77</v>
      </c>
      <c r="AB30" s="4">
        <v>6</v>
      </c>
      <c r="AC30" s="4" t="s">
        <v>72</v>
      </c>
      <c r="AD30" s="4">
        <v>0</v>
      </c>
    </row>
    <row r="31" spans="1:30" ht="30">
      <c r="A31" s="4">
        <v>2</v>
      </c>
      <c r="B31" s="4" t="s">
        <v>59</v>
      </c>
      <c r="C31" s="4">
        <v>4676</v>
      </c>
      <c r="D31" s="5">
        <v>43654</v>
      </c>
      <c r="E31" s="4" t="s">
        <v>1143</v>
      </c>
      <c r="F31" s="4"/>
      <c r="G31" s="4" t="s">
        <v>1871</v>
      </c>
      <c r="H31" s="4" t="s">
        <v>2599</v>
      </c>
      <c r="I31" s="4" t="s">
        <v>61</v>
      </c>
      <c r="J31" s="5">
        <v>41948</v>
      </c>
      <c r="K31" s="4" t="s">
        <v>1048</v>
      </c>
      <c r="L31" s="4">
        <v>30</v>
      </c>
      <c r="M31" s="4"/>
      <c r="N31" s="4"/>
      <c r="O31" s="4" t="s">
        <v>62</v>
      </c>
      <c r="P31" s="4" t="s">
        <v>76</v>
      </c>
      <c r="Q31" s="4"/>
      <c r="R31" s="4" t="s">
        <v>63</v>
      </c>
      <c r="S31" s="4">
        <v>8140200308</v>
      </c>
      <c r="T31" s="4"/>
      <c r="U31" s="4"/>
      <c r="V31" s="4">
        <v>9828120726</v>
      </c>
      <c r="W31" s="4" t="s">
        <v>3327</v>
      </c>
      <c r="X31" s="4">
        <v>60000</v>
      </c>
      <c r="Y31" s="4" t="s">
        <v>64</v>
      </c>
      <c r="Z31" s="4" t="s">
        <v>64</v>
      </c>
      <c r="AA31" s="4" t="s">
        <v>77</v>
      </c>
      <c r="AB31" s="4">
        <v>6</v>
      </c>
      <c r="AC31" s="4" t="s">
        <v>72</v>
      </c>
      <c r="AD31" s="4">
        <v>0</v>
      </c>
    </row>
    <row r="32" spans="1:30" ht="30">
      <c r="A32" s="4">
        <v>2</v>
      </c>
      <c r="B32" s="4" t="s">
        <v>59</v>
      </c>
      <c r="C32" s="4">
        <v>4710</v>
      </c>
      <c r="D32" s="5">
        <v>43657</v>
      </c>
      <c r="E32" s="4" t="s">
        <v>1144</v>
      </c>
      <c r="F32" s="4"/>
      <c r="G32" s="4" t="s">
        <v>1872</v>
      </c>
      <c r="H32" s="4" t="s">
        <v>2600</v>
      </c>
      <c r="I32" s="4" t="s">
        <v>61</v>
      </c>
      <c r="J32" s="5">
        <v>41408</v>
      </c>
      <c r="K32" s="4" t="s">
        <v>1047</v>
      </c>
      <c r="L32" s="4">
        <v>31</v>
      </c>
      <c r="M32" s="4"/>
      <c r="N32" s="4"/>
      <c r="O32" s="4" t="s">
        <v>69</v>
      </c>
      <c r="P32" s="4" t="s">
        <v>70</v>
      </c>
      <c r="Q32" s="4"/>
      <c r="R32" s="4" t="s">
        <v>63</v>
      </c>
      <c r="S32" s="4">
        <v>8140200308</v>
      </c>
      <c r="T32" s="4"/>
      <c r="U32" s="4"/>
      <c r="V32" s="4">
        <v>9828120727</v>
      </c>
      <c r="W32" s="4" t="s">
        <v>3328</v>
      </c>
      <c r="X32" s="4">
        <v>50000</v>
      </c>
      <c r="Y32" s="4" t="s">
        <v>64</v>
      </c>
      <c r="Z32" s="4" t="s">
        <v>64</v>
      </c>
      <c r="AA32" s="4" t="s">
        <v>71</v>
      </c>
      <c r="AB32" s="4">
        <v>7</v>
      </c>
      <c r="AC32" s="4" t="s">
        <v>72</v>
      </c>
      <c r="AD32" s="4">
        <v>1</v>
      </c>
    </row>
    <row r="33" spans="1:30" ht="30">
      <c r="A33" s="4">
        <v>2</v>
      </c>
      <c r="B33" s="4" t="s">
        <v>59</v>
      </c>
      <c r="C33" s="4">
        <v>4628</v>
      </c>
      <c r="D33" s="5">
        <v>43593</v>
      </c>
      <c r="E33" s="4" t="s">
        <v>1145</v>
      </c>
      <c r="F33" s="4"/>
      <c r="G33" s="4" t="s">
        <v>1873</v>
      </c>
      <c r="H33" s="4" t="s">
        <v>2601</v>
      </c>
      <c r="I33" s="4" t="s">
        <v>61</v>
      </c>
      <c r="J33" s="5">
        <v>41755</v>
      </c>
      <c r="K33" s="4" t="s">
        <v>1047</v>
      </c>
      <c r="L33" s="4">
        <v>32</v>
      </c>
      <c r="M33" s="4"/>
      <c r="N33" s="4"/>
      <c r="O33" s="4" t="s">
        <v>62</v>
      </c>
      <c r="P33" s="4" t="s">
        <v>70</v>
      </c>
      <c r="Q33" s="4"/>
      <c r="R33" s="4" t="s">
        <v>63</v>
      </c>
      <c r="S33" s="4">
        <v>8140200308</v>
      </c>
      <c r="T33" s="4"/>
      <c r="U33" s="4" t="s">
        <v>85</v>
      </c>
      <c r="V33" s="4">
        <v>9828120728</v>
      </c>
      <c r="W33" s="4" t="s">
        <v>3329</v>
      </c>
      <c r="X33" s="4">
        <v>50000</v>
      </c>
      <c r="Y33" s="4" t="s">
        <v>64</v>
      </c>
      <c r="Z33" s="4" t="s">
        <v>64</v>
      </c>
      <c r="AA33" s="4" t="s">
        <v>71</v>
      </c>
      <c r="AB33" s="4">
        <v>6</v>
      </c>
      <c r="AC33" s="4" t="s">
        <v>72</v>
      </c>
      <c r="AD33" s="4">
        <v>0</v>
      </c>
    </row>
    <row r="34" spans="1:30" ht="30">
      <c r="A34" s="4">
        <v>2</v>
      </c>
      <c r="B34" s="4" t="s">
        <v>59</v>
      </c>
      <c r="C34" s="4">
        <v>4771</v>
      </c>
      <c r="D34" s="5">
        <v>43671</v>
      </c>
      <c r="E34" s="4" t="s">
        <v>1146</v>
      </c>
      <c r="F34" s="4"/>
      <c r="G34" s="4" t="s">
        <v>1874</v>
      </c>
      <c r="H34" s="4" t="s">
        <v>2602</v>
      </c>
      <c r="I34" s="4" t="s">
        <v>61</v>
      </c>
      <c r="J34" s="5">
        <v>41562</v>
      </c>
      <c r="K34" s="4" t="s">
        <v>1048</v>
      </c>
      <c r="L34" s="4">
        <v>33</v>
      </c>
      <c r="M34" s="4"/>
      <c r="N34" s="4"/>
      <c r="O34" s="4" t="s">
        <v>62</v>
      </c>
      <c r="P34" s="4" t="s">
        <v>70</v>
      </c>
      <c r="Q34" s="4"/>
      <c r="R34" s="4" t="s">
        <v>63</v>
      </c>
      <c r="S34" s="4">
        <v>8140200308</v>
      </c>
      <c r="T34" s="4"/>
      <c r="U34" s="4" t="s">
        <v>86</v>
      </c>
      <c r="V34" s="4">
        <v>9828120729</v>
      </c>
      <c r="W34" s="4" t="s">
        <v>3330</v>
      </c>
      <c r="X34" s="4">
        <v>60000</v>
      </c>
      <c r="Y34" s="4" t="s">
        <v>64</v>
      </c>
      <c r="Z34" s="4" t="s">
        <v>64</v>
      </c>
      <c r="AA34" s="4" t="s">
        <v>71</v>
      </c>
      <c r="AB34" s="4">
        <v>7</v>
      </c>
      <c r="AC34" s="4" t="s">
        <v>72</v>
      </c>
      <c r="AD34" s="4">
        <v>5</v>
      </c>
    </row>
    <row r="35" spans="1:30" ht="30">
      <c r="A35" s="4">
        <v>2</v>
      </c>
      <c r="B35" s="4" t="s">
        <v>59</v>
      </c>
      <c r="C35" s="4">
        <v>4728</v>
      </c>
      <c r="D35" s="5">
        <v>43659</v>
      </c>
      <c r="E35" s="4" t="s">
        <v>1147</v>
      </c>
      <c r="F35" s="4"/>
      <c r="G35" s="4" t="s">
        <v>1875</v>
      </c>
      <c r="H35" s="4" t="s">
        <v>2603</v>
      </c>
      <c r="I35" s="4" t="s">
        <v>66</v>
      </c>
      <c r="J35" s="5">
        <v>41678</v>
      </c>
      <c r="K35" s="4" t="s">
        <v>1047</v>
      </c>
      <c r="L35" s="4">
        <v>34</v>
      </c>
      <c r="M35" s="4"/>
      <c r="N35" s="4"/>
      <c r="O35" s="4" t="s">
        <v>62</v>
      </c>
      <c r="P35" s="4" t="s">
        <v>70</v>
      </c>
      <c r="Q35" s="4"/>
      <c r="R35" s="4" t="s">
        <v>63</v>
      </c>
      <c r="S35" s="4">
        <v>8140200308</v>
      </c>
      <c r="T35" s="4" t="s">
        <v>87</v>
      </c>
      <c r="U35" s="4" t="s">
        <v>88</v>
      </c>
      <c r="V35" s="4">
        <v>9828120730</v>
      </c>
      <c r="W35" s="4" t="s">
        <v>3331</v>
      </c>
      <c r="X35" s="4">
        <v>50000</v>
      </c>
      <c r="Y35" s="4" t="s">
        <v>64</v>
      </c>
      <c r="Z35" s="4" t="s">
        <v>64</v>
      </c>
      <c r="AA35" s="4" t="s">
        <v>71</v>
      </c>
      <c r="AB35" s="4">
        <v>6</v>
      </c>
      <c r="AC35" s="4" t="s">
        <v>72</v>
      </c>
      <c r="AD35" s="4">
        <v>0</v>
      </c>
    </row>
    <row r="36" spans="1:30" ht="30">
      <c r="A36" s="4">
        <v>2</v>
      </c>
      <c r="B36" s="4" t="s">
        <v>59</v>
      </c>
      <c r="C36" s="4">
        <v>4695</v>
      </c>
      <c r="D36" s="5">
        <v>43656</v>
      </c>
      <c r="E36" s="4" t="s">
        <v>1148</v>
      </c>
      <c r="F36" s="4"/>
      <c r="G36" s="4" t="s">
        <v>1876</v>
      </c>
      <c r="H36" s="4" t="s">
        <v>2604</v>
      </c>
      <c r="I36" s="4" t="s">
        <v>66</v>
      </c>
      <c r="J36" s="5">
        <v>41745</v>
      </c>
      <c r="K36" s="4" t="s">
        <v>1047</v>
      </c>
      <c r="L36" s="4">
        <v>35</v>
      </c>
      <c r="M36" s="4"/>
      <c r="N36" s="4"/>
      <c r="O36" s="4" t="s">
        <v>62</v>
      </c>
      <c r="P36" s="4" t="s">
        <v>76</v>
      </c>
      <c r="Q36" s="4"/>
      <c r="R36" s="4" t="s">
        <v>63</v>
      </c>
      <c r="S36" s="4">
        <v>8140200308</v>
      </c>
      <c r="T36" s="4"/>
      <c r="U36" s="4"/>
      <c r="V36" s="4">
        <v>9828120731</v>
      </c>
      <c r="W36" s="4" t="s">
        <v>3332</v>
      </c>
      <c r="X36" s="4">
        <v>60000</v>
      </c>
      <c r="Y36" s="4" t="s">
        <v>64</v>
      </c>
      <c r="Z36" s="4" t="s">
        <v>64</v>
      </c>
      <c r="AA36" s="4" t="s">
        <v>77</v>
      </c>
      <c r="AB36" s="4">
        <v>6</v>
      </c>
      <c r="AC36" s="4" t="s">
        <v>72</v>
      </c>
      <c r="AD36" s="4">
        <v>0</v>
      </c>
    </row>
    <row r="37" spans="1:30" ht="30">
      <c r="A37" s="4">
        <v>2</v>
      </c>
      <c r="B37" s="4" t="s">
        <v>59</v>
      </c>
      <c r="C37" s="4">
        <v>4627</v>
      </c>
      <c r="D37" s="5">
        <v>43593</v>
      </c>
      <c r="E37" s="4" t="s">
        <v>1149</v>
      </c>
      <c r="F37" s="4"/>
      <c r="G37" s="4" t="s">
        <v>1877</v>
      </c>
      <c r="H37" s="4" t="s">
        <v>2605</v>
      </c>
      <c r="I37" s="4" t="s">
        <v>61</v>
      </c>
      <c r="J37" s="5">
        <v>41707</v>
      </c>
      <c r="K37" s="4" t="s">
        <v>1048</v>
      </c>
      <c r="L37" s="4">
        <v>36</v>
      </c>
      <c r="M37" s="4"/>
      <c r="N37" s="4"/>
      <c r="O37" s="4" t="s">
        <v>62</v>
      </c>
      <c r="P37" s="4" t="s">
        <v>70</v>
      </c>
      <c r="Q37" s="4"/>
      <c r="R37" s="4" t="s">
        <v>63</v>
      </c>
      <c r="S37" s="4">
        <v>8140200308</v>
      </c>
      <c r="T37" s="4"/>
      <c r="U37" s="4"/>
      <c r="V37" s="4">
        <v>9828120732</v>
      </c>
      <c r="W37" s="4" t="s">
        <v>3333</v>
      </c>
      <c r="X37" s="4">
        <v>60000</v>
      </c>
      <c r="Y37" s="4" t="s">
        <v>64</v>
      </c>
      <c r="Z37" s="4" t="s">
        <v>64</v>
      </c>
      <c r="AA37" s="4" t="s">
        <v>71</v>
      </c>
      <c r="AB37" s="4">
        <v>6</v>
      </c>
      <c r="AC37" s="4" t="s">
        <v>72</v>
      </c>
      <c r="AD37" s="4">
        <v>0</v>
      </c>
    </row>
    <row r="38" spans="1:30" ht="30">
      <c r="A38" s="4">
        <v>2</v>
      </c>
      <c r="B38" s="4" t="s">
        <v>59</v>
      </c>
      <c r="C38" s="4">
        <v>4711</v>
      </c>
      <c r="D38" s="5">
        <v>43657</v>
      </c>
      <c r="E38" s="4" t="s">
        <v>1150</v>
      </c>
      <c r="F38" s="4"/>
      <c r="G38" s="4" t="s">
        <v>1878</v>
      </c>
      <c r="H38" s="4" t="s">
        <v>2606</v>
      </c>
      <c r="I38" s="4" t="s">
        <v>61</v>
      </c>
      <c r="J38" s="5">
        <v>41043</v>
      </c>
      <c r="K38" s="4" t="s">
        <v>1047</v>
      </c>
      <c r="L38" s="4">
        <v>37</v>
      </c>
      <c r="M38" s="4"/>
      <c r="N38" s="4"/>
      <c r="O38" s="4" t="s">
        <v>69</v>
      </c>
      <c r="P38" s="4" t="s">
        <v>70</v>
      </c>
      <c r="Q38" s="4"/>
      <c r="R38" s="4" t="s">
        <v>63</v>
      </c>
      <c r="S38" s="4">
        <v>8140200308</v>
      </c>
      <c r="T38" s="4"/>
      <c r="U38" s="4"/>
      <c r="V38" s="4">
        <v>9828120733</v>
      </c>
      <c r="W38" s="4" t="s">
        <v>3334</v>
      </c>
      <c r="X38" s="4">
        <v>200000</v>
      </c>
      <c r="Y38" s="4" t="s">
        <v>64</v>
      </c>
      <c r="Z38" s="4" t="s">
        <v>64</v>
      </c>
      <c r="AA38" s="4" t="s">
        <v>71</v>
      </c>
      <c r="AB38" s="4">
        <v>8</v>
      </c>
      <c r="AC38" s="4" t="s">
        <v>72</v>
      </c>
      <c r="AD38" s="4">
        <v>1</v>
      </c>
    </row>
    <row r="39" spans="1:30" ht="30">
      <c r="A39" s="4">
        <v>2</v>
      </c>
      <c r="B39" s="4" t="s">
        <v>59</v>
      </c>
      <c r="C39" s="4">
        <v>4787</v>
      </c>
      <c r="D39" s="4"/>
      <c r="E39" s="4" t="s">
        <v>1151</v>
      </c>
      <c r="F39" s="4"/>
      <c r="G39" s="4" t="s">
        <v>1879</v>
      </c>
      <c r="H39" s="4" t="s">
        <v>2607</v>
      </c>
      <c r="I39" s="4" t="s">
        <v>61</v>
      </c>
      <c r="J39" s="5">
        <v>41246</v>
      </c>
      <c r="K39" s="4" t="s">
        <v>1047</v>
      </c>
      <c r="L39" s="4">
        <v>38</v>
      </c>
      <c r="M39" s="4"/>
      <c r="N39" s="4"/>
      <c r="O39" s="4" t="s">
        <v>69</v>
      </c>
      <c r="P39" s="4"/>
      <c r="Q39" s="4"/>
      <c r="R39" s="4" t="s">
        <v>63</v>
      </c>
      <c r="S39" s="4">
        <v>8140200308</v>
      </c>
      <c r="T39" s="4"/>
      <c r="U39" s="4"/>
      <c r="V39" s="4">
        <v>9828120734</v>
      </c>
      <c r="W39" s="4" t="s">
        <v>3335</v>
      </c>
      <c r="X39" s="4"/>
      <c r="Y39" s="4" t="s">
        <v>64</v>
      </c>
      <c r="Z39" s="4" t="s">
        <v>65</v>
      </c>
      <c r="AA39" s="4"/>
      <c r="AB39" s="4">
        <v>8</v>
      </c>
      <c r="AC39" s="4"/>
      <c r="AD39" s="4">
        <v>1</v>
      </c>
    </row>
    <row r="40" spans="1:30" ht="30">
      <c r="A40" s="4">
        <v>2</v>
      </c>
      <c r="B40" s="4" t="s">
        <v>59</v>
      </c>
      <c r="C40" s="4">
        <v>4642</v>
      </c>
      <c r="D40" s="5">
        <v>43650</v>
      </c>
      <c r="E40" s="4" t="s">
        <v>1152</v>
      </c>
      <c r="F40" s="4"/>
      <c r="G40" s="4" t="s">
        <v>1880</v>
      </c>
      <c r="H40" s="4" t="s">
        <v>2608</v>
      </c>
      <c r="I40" s="4" t="s">
        <v>61</v>
      </c>
      <c r="J40" s="5">
        <v>42005</v>
      </c>
      <c r="K40" s="4" t="s">
        <v>1048</v>
      </c>
      <c r="L40" s="4">
        <v>39</v>
      </c>
      <c r="M40" s="4"/>
      <c r="N40" s="4"/>
      <c r="O40" s="4" t="s">
        <v>62</v>
      </c>
      <c r="P40" s="4" t="s">
        <v>76</v>
      </c>
      <c r="Q40" s="4"/>
      <c r="R40" s="4" t="s">
        <v>63</v>
      </c>
      <c r="S40" s="4">
        <v>8140200308</v>
      </c>
      <c r="T40" s="4"/>
      <c r="U40" s="4" t="s">
        <v>89</v>
      </c>
      <c r="V40" s="4">
        <v>9828120735</v>
      </c>
      <c r="W40" s="4" t="s">
        <v>3336</v>
      </c>
      <c r="X40" s="4">
        <v>60000</v>
      </c>
      <c r="Y40" s="4" t="s">
        <v>64</v>
      </c>
      <c r="Z40" s="4" t="s">
        <v>64</v>
      </c>
      <c r="AA40" s="4" t="s">
        <v>77</v>
      </c>
      <c r="AB40" s="4">
        <v>5</v>
      </c>
      <c r="AC40" s="4" t="s">
        <v>72</v>
      </c>
      <c r="AD40" s="4">
        <v>0</v>
      </c>
    </row>
    <row r="41" spans="1:30" ht="30">
      <c r="A41" s="4">
        <v>2</v>
      </c>
      <c r="B41" s="4" t="s">
        <v>59</v>
      </c>
      <c r="C41" s="4">
        <v>4738</v>
      </c>
      <c r="D41" s="5">
        <v>43661</v>
      </c>
      <c r="E41" s="4" t="s">
        <v>1153</v>
      </c>
      <c r="F41" s="4"/>
      <c r="G41" s="4" t="s">
        <v>1881</v>
      </c>
      <c r="H41" s="4" t="s">
        <v>2609</v>
      </c>
      <c r="I41" s="4" t="s">
        <v>61</v>
      </c>
      <c r="J41" s="5">
        <v>41399</v>
      </c>
      <c r="K41" s="4" t="s">
        <v>1047</v>
      </c>
      <c r="L41" s="4">
        <v>40</v>
      </c>
      <c r="M41" s="4"/>
      <c r="N41" s="4"/>
      <c r="O41" s="4" t="s">
        <v>69</v>
      </c>
      <c r="P41" s="4" t="s">
        <v>70</v>
      </c>
      <c r="Q41" s="4"/>
      <c r="R41" s="4" t="s">
        <v>63</v>
      </c>
      <c r="S41" s="4">
        <v>8140200308</v>
      </c>
      <c r="T41" s="4"/>
      <c r="U41" s="4" t="s">
        <v>90</v>
      </c>
      <c r="V41" s="4">
        <v>9828120736</v>
      </c>
      <c r="W41" s="4" t="s">
        <v>3337</v>
      </c>
      <c r="X41" s="4">
        <v>50000</v>
      </c>
      <c r="Y41" s="4" t="s">
        <v>64</v>
      </c>
      <c r="Z41" s="4" t="s">
        <v>64</v>
      </c>
      <c r="AA41" s="4" t="s">
        <v>71</v>
      </c>
      <c r="AB41" s="4">
        <v>7</v>
      </c>
      <c r="AC41" s="4" t="s">
        <v>72</v>
      </c>
      <c r="AD41" s="4">
        <v>0</v>
      </c>
    </row>
    <row r="42" spans="1:30" ht="30">
      <c r="A42" s="4">
        <v>2</v>
      </c>
      <c r="B42" s="4" t="s">
        <v>59</v>
      </c>
      <c r="C42" s="4">
        <v>4690</v>
      </c>
      <c r="D42" s="5">
        <v>43655</v>
      </c>
      <c r="E42" s="4" t="s">
        <v>1154</v>
      </c>
      <c r="F42" s="4"/>
      <c r="G42" s="4" t="s">
        <v>1882</v>
      </c>
      <c r="H42" s="4" t="s">
        <v>2610</v>
      </c>
      <c r="I42" s="4" t="s">
        <v>66</v>
      </c>
      <c r="J42" s="5">
        <v>41660</v>
      </c>
      <c r="K42" s="4" t="s">
        <v>1047</v>
      </c>
      <c r="L42" s="4">
        <v>41</v>
      </c>
      <c r="M42" s="4"/>
      <c r="N42" s="4"/>
      <c r="O42" s="4" t="s">
        <v>69</v>
      </c>
      <c r="P42" s="4" t="s">
        <v>70</v>
      </c>
      <c r="Q42" s="4"/>
      <c r="R42" s="4" t="s">
        <v>63</v>
      </c>
      <c r="S42" s="4">
        <v>8140200308</v>
      </c>
      <c r="T42" s="4"/>
      <c r="U42" s="4"/>
      <c r="V42" s="4">
        <v>9828120737</v>
      </c>
      <c r="W42" s="4" t="s">
        <v>3338</v>
      </c>
      <c r="X42" s="4">
        <v>60000</v>
      </c>
      <c r="Y42" s="4" t="s">
        <v>64</v>
      </c>
      <c r="Z42" s="4" t="s">
        <v>64</v>
      </c>
      <c r="AA42" s="4" t="s">
        <v>71</v>
      </c>
      <c r="AB42" s="4">
        <v>6</v>
      </c>
      <c r="AC42" s="4" t="s">
        <v>72</v>
      </c>
      <c r="AD42" s="4">
        <v>0</v>
      </c>
    </row>
    <row r="43" spans="1:30" ht="30">
      <c r="A43" s="4">
        <v>2</v>
      </c>
      <c r="B43" s="4" t="s">
        <v>59</v>
      </c>
      <c r="C43" s="4">
        <v>4873</v>
      </c>
      <c r="D43" s="4"/>
      <c r="E43" s="4" t="s">
        <v>1155</v>
      </c>
      <c r="F43" s="4"/>
      <c r="G43" s="4" t="s">
        <v>1883</v>
      </c>
      <c r="H43" s="4" t="s">
        <v>2611</v>
      </c>
      <c r="I43" s="4" t="s">
        <v>66</v>
      </c>
      <c r="J43" s="5">
        <v>41907</v>
      </c>
      <c r="K43" s="4" t="s">
        <v>1048</v>
      </c>
      <c r="L43" s="4">
        <v>42</v>
      </c>
      <c r="M43" s="4"/>
      <c r="N43" s="4"/>
      <c r="O43" s="4" t="s">
        <v>62</v>
      </c>
      <c r="P43" s="4"/>
      <c r="Q43" s="4"/>
      <c r="R43" s="4" t="s">
        <v>63</v>
      </c>
      <c r="S43" s="4">
        <v>8140200308</v>
      </c>
      <c r="T43" s="4"/>
      <c r="U43" s="4"/>
      <c r="V43" s="4">
        <v>9828120738</v>
      </c>
      <c r="W43" s="4" t="s">
        <v>3339</v>
      </c>
      <c r="X43" s="4"/>
      <c r="Y43" s="4" t="s">
        <v>64</v>
      </c>
      <c r="Z43" s="4" t="s">
        <v>65</v>
      </c>
      <c r="AA43" s="4"/>
      <c r="AB43" s="4">
        <v>6</v>
      </c>
      <c r="AC43" s="4"/>
      <c r="AD43" s="4">
        <v>1</v>
      </c>
    </row>
    <row r="44" spans="1:30" ht="30">
      <c r="A44" s="4">
        <v>2</v>
      </c>
      <c r="B44" s="4" t="s">
        <v>59</v>
      </c>
      <c r="C44" s="4">
        <v>4626</v>
      </c>
      <c r="D44" s="5">
        <v>43593</v>
      </c>
      <c r="E44" s="4" t="s">
        <v>1156</v>
      </c>
      <c r="F44" s="4"/>
      <c r="G44" s="4" t="s">
        <v>1884</v>
      </c>
      <c r="H44" s="4" t="s">
        <v>2612</v>
      </c>
      <c r="I44" s="4" t="s">
        <v>61</v>
      </c>
      <c r="J44" s="5">
        <v>41671</v>
      </c>
      <c r="K44" s="4" t="s">
        <v>1047</v>
      </c>
      <c r="L44" s="4">
        <v>43</v>
      </c>
      <c r="M44" s="4"/>
      <c r="N44" s="4"/>
      <c r="O44" s="4" t="s">
        <v>62</v>
      </c>
      <c r="P44" s="4" t="s">
        <v>76</v>
      </c>
      <c r="Q44" s="4"/>
      <c r="R44" s="4" t="s">
        <v>63</v>
      </c>
      <c r="S44" s="4">
        <v>8140200308</v>
      </c>
      <c r="T44" s="4" t="s">
        <v>91</v>
      </c>
      <c r="U44" s="4"/>
      <c r="V44" s="4">
        <v>9828120739</v>
      </c>
      <c r="W44" s="4" t="s">
        <v>3340</v>
      </c>
      <c r="X44" s="4">
        <v>60000</v>
      </c>
      <c r="Y44" s="4" t="s">
        <v>64</v>
      </c>
      <c r="Z44" s="4" t="s">
        <v>64</v>
      </c>
      <c r="AA44" s="4" t="s">
        <v>77</v>
      </c>
      <c r="AB44" s="4">
        <v>6</v>
      </c>
      <c r="AC44" s="4" t="s">
        <v>72</v>
      </c>
      <c r="AD44" s="4">
        <v>0</v>
      </c>
    </row>
    <row r="45" spans="1:30" ht="30">
      <c r="A45" s="4">
        <v>2</v>
      </c>
      <c r="B45" s="4" t="s">
        <v>59</v>
      </c>
      <c r="C45" s="4">
        <v>4698</v>
      </c>
      <c r="D45" s="5">
        <v>43656</v>
      </c>
      <c r="E45" s="4" t="s">
        <v>1157</v>
      </c>
      <c r="F45" s="4"/>
      <c r="G45" s="4" t="s">
        <v>1885</v>
      </c>
      <c r="H45" s="4" t="s">
        <v>2613</v>
      </c>
      <c r="I45" s="4" t="s">
        <v>66</v>
      </c>
      <c r="J45" s="5">
        <v>41099</v>
      </c>
      <c r="K45" s="4" t="s">
        <v>1047</v>
      </c>
      <c r="L45" s="4">
        <v>44</v>
      </c>
      <c r="M45" s="4"/>
      <c r="N45" s="4"/>
      <c r="O45" s="4" t="s">
        <v>62</v>
      </c>
      <c r="P45" s="4" t="s">
        <v>76</v>
      </c>
      <c r="Q45" s="4"/>
      <c r="R45" s="4" t="s">
        <v>63</v>
      </c>
      <c r="S45" s="4">
        <v>8140200308</v>
      </c>
      <c r="T45" s="4"/>
      <c r="U45" s="4"/>
      <c r="V45" s="4">
        <v>9828120740</v>
      </c>
      <c r="W45" s="4" t="s">
        <v>3341</v>
      </c>
      <c r="X45" s="4">
        <v>50000</v>
      </c>
      <c r="Y45" s="4" t="s">
        <v>64</v>
      </c>
      <c r="Z45" s="4" t="s">
        <v>64</v>
      </c>
      <c r="AA45" s="4" t="s">
        <v>77</v>
      </c>
      <c r="AB45" s="4">
        <v>8</v>
      </c>
      <c r="AC45" s="4" t="s">
        <v>72</v>
      </c>
      <c r="AD45" s="4">
        <v>1</v>
      </c>
    </row>
    <row r="46" spans="1:30" ht="30">
      <c r="A46" s="4">
        <v>2</v>
      </c>
      <c r="B46" s="4" t="s">
        <v>59</v>
      </c>
      <c r="C46" s="4">
        <v>4633</v>
      </c>
      <c r="D46" s="5">
        <v>43649</v>
      </c>
      <c r="E46" s="4" t="s">
        <v>1158</v>
      </c>
      <c r="F46" s="4"/>
      <c r="G46" s="4" t="s">
        <v>1886</v>
      </c>
      <c r="H46" s="4" t="s">
        <v>2614</v>
      </c>
      <c r="I46" s="4" t="s">
        <v>61</v>
      </c>
      <c r="J46" s="5">
        <v>41215</v>
      </c>
      <c r="K46" s="4" t="s">
        <v>1048</v>
      </c>
      <c r="L46" s="4">
        <v>45</v>
      </c>
      <c r="M46" s="4"/>
      <c r="N46" s="4"/>
      <c r="O46" s="4" t="s">
        <v>67</v>
      </c>
      <c r="P46" s="4" t="s">
        <v>76</v>
      </c>
      <c r="Q46" s="4"/>
      <c r="R46" s="4" t="s">
        <v>63</v>
      </c>
      <c r="S46" s="4">
        <v>8140200308</v>
      </c>
      <c r="T46" s="4" t="s">
        <v>92</v>
      </c>
      <c r="U46" s="4" t="s">
        <v>93</v>
      </c>
      <c r="V46" s="4">
        <v>9828120741</v>
      </c>
      <c r="W46" s="4" t="s">
        <v>3342</v>
      </c>
      <c r="X46" s="4">
        <v>60000</v>
      </c>
      <c r="Y46" s="4" t="s">
        <v>64</v>
      </c>
      <c r="Z46" s="4" t="s">
        <v>64</v>
      </c>
      <c r="AA46" s="4" t="s">
        <v>77</v>
      </c>
      <c r="AB46" s="4">
        <v>8</v>
      </c>
      <c r="AC46" s="4" t="s">
        <v>72</v>
      </c>
      <c r="AD46" s="4">
        <v>0</v>
      </c>
    </row>
    <row r="47" spans="1:30" ht="30">
      <c r="A47" s="4">
        <v>2</v>
      </c>
      <c r="B47" s="4" t="s">
        <v>59</v>
      </c>
      <c r="C47" s="4">
        <v>4780</v>
      </c>
      <c r="D47" s="5">
        <v>43680</v>
      </c>
      <c r="E47" s="4" t="s">
        <v>1159</v>
      </c>
      <c r="F47" s="4"/>
      <c r="G47" s="4" t="s">
        <v>1887</v>
      </c>
      <c r="H47" s="4" t="s">
        <v>2615</v>
      </c>
      <c r="I47" s="4" t="s">
        <v>61</v>
      </c>
      <c r="J47" s="5">
        <v>41813</v>
      </c>
      <c r="K47" s="4" t="s">
        <v>1047</v>
      </c>
      <c r="L47" s="4">
        <v>46</v>
      </c>
      <c r="M47" s="4"/>
      <c r="N47" s="4"/>
      <c r="O47" s="4" t="s">
        <v>62</v>
      </c>
      <c r="P47" s="4" t="s">
        <v>76</v>
      </c>
      <c r="Q47" s="4"/>
      <c r="R47" s="4" t="s">
        <v>63</v>
      </c>
      <c r="S47" s="4">
        <v>8140200308</v>
      </c>
      <c r="T47" s="4"/>
      <c r="U47" s="4" t="s">
        <v>94</v>
      </c>
      <c r="V47" s="4">
        <v>9828120742</v>
      </c>
      <c r="W47" s="4" t="s">
        <v>3343</v>
      </c>
      <c r="X47" s="4">
        <v>60000</v>
      </c>
      <c r="Y47" s="4" t="s">
        <v>64</v>
      </c>
      <c r="Z47" s="4" t="s">
        <v>64</v>
      </c>
      <c r="AA47" s="4" t="s">
        <v>77</v>
      </c>
      <c r="AB47" s="4">
        <v>6</v>
      </c>
      <c r="AC47" s="4" t="s">
        <v>72</v>
      </c>
      <c r="AD47" s="4">
        <v>0</v>
      </c>
    </row>
    <row r="48" spans="1:30" ht="30">
      <c r="A48" s="4">
        <v>3</v>
      </c>
      <c r="B48" s="4" t="s">
        <v>59</v>
      </c>
      <c r="C48" s="4">
        <v>4522</v>
      </c>
      <c r="D48" s="5">
        <v>43288</v>
      </c>
      <c r="E48" s="4" t="s">
        <v>1160</v>
      </c>
      <c r="F48" s="4"/>
      <c r="G48" s="4" t="s">
        <v>1888</v>
      </c>
      <c r="H48" s="4" t="s">
        <v>2616</v>
      </c>
      <c r="I48" s="4" t="s">
        <v>61</v>
      </c>
      <c r="J48" s="5">
        <v>41274</v>
      </c>
      <c r="K48" s="4" t="s">
        <v>1047</v>
      </c>
      <c r="L48" s="4">
        <v>47</v>
      </c>
      <c r="M48" s="4"/>
      <c r="N48" s="4"/>
      <c r="O48" s="4" t="s">
        <v>62</v>
      </c>
      <c r="P48" s="4" t="s">
        <v>76</v>
      </c>
      <c r="Q48" s="4"/>
      <c r="R48" s="4" t="s">
        <v>63</v>
      </c>
      <c r="S48" s="4">
        <v>8140200308</v>
      </c>
      <c r="T48" s="4" t="s">
        <v>95</v>
      </c>
      <c r="U48" s="4" t="s">
        <v>96</v>
      </c>
      <c r="V48" s="4">
        <v>9828120743</v>
      </c>
      <c r="W48" s="4" t="s">
        <v>3344</v>
      </c>
      <c r="X48" s="4">
        <v>40000</v>
      </c>
      <c r="Y48" s="4" t="s">
        <v>64</v>
      </c>
      <c r="Z48" s="4" t="s">
        <v>64</v>
      </c>
      <c r="AA48" s="4" t="s">
        <v>77</v>
      </c>
      <c r="AB48" s="4">
        <v>8</v>
      </c>
      <c r="AC48" s="4" t="s">
        <v>72</v>
      </c>
      <c r="AD48" s="4">
        <v>1</v>
      </c>
    </row>
    <row r="49" spans="1:30" ht="30">
      <c r="A49" s="4">
        <v>3</v>
      </c>
      <c r="B49" s="4" t="s">
        <v>59</v>
      </c>
      <c r="C49" s="4">
        <v>4582</v>
      </c>
      <c r="D49" s="5">
        <v>43299</v>
      </c>
      <c r="E49" s="4" t="s">
        <v>1161</v>
      </c>
      <c r="F49" s="4"/>
      <c r="G49" s="4" t="s">
        <v>1889</v>
      </c>
      <c r="H49" s="4" t="s">
        <v>2617</v>
      </c>
      <c r="I49" s="4" t="s">
        <v>61</v>
      </c>
      <c r="J49" s="5">
        <v>41250</v>
      </c>
      <c r="K49" s="4" t="s">
        <v>1048</v>
      </c>
      <c r="L49" s="4">
        <v>48</v>
      </c>
      <c r="M49" s="4"/>
      <c r="N49" s="4"/>
      <c r="O49" s="4" t="s">
        <v>62</v>
      </c>
      <c r="P49" s="4" t="s">
        <v>76</v>
      </c>
      <c r="Q49" s="4"/>
      <c r="R49" s="4" t="s">
        <v>63</v>
      </c>
      <c r="S49" s="4">
        <v>8140200308</v>
      </c>
      <c r="T49" s="4"/>
      <c r="U49" s="4"/>
      <c r="V49" s="4">
        <v>9828120744</v>
      </c>
      <c r="W49" s="4" t="s">
        <v>3345</v>
      </c>
      <c r="X49" s="4">
        <v>40000</v>
      </c>
      <c r="Y49" s="4" t="s">
        <v>64</v>
      </c>
      <c r="Z49" s="4" t="s">
        <v>64</v>
      </c>
      <c r="AA49" s="4" t="s">
        <v>77</v>
      </c>
      <c r="AB49" s="4">
        <v>8</v>
      </c>
      <c r="AC49" s="4" t="s">
        <v>72</v>
      </c>
      <c r="AD49" s="4">
        <v>0</v>
      </c>
    </row>
    <row r="50" spans="1:30" ht="30">
      <c r="A50" s="4">
        <v>3</v>
      </c>
      <c r="B50" s="4" t="s">
        <v>59</v>
      </c>
      <c r="C50" s="4">
        <v>4620</v>
      </c>
      <c r="D50" s="5">
        <v>43367</v>
      </c>
      <c r="E50" s="4" t="s">
        <v>1162</v>
      </c>
      <c r="F50" s="4"/>
      <c r="G50" s="4" t="s">
        <v>1890</v>
      </c>
      <c r="H50" s="4" t="s">
        <v>2618</v>
      </c>
      <c r="I50" s="4" t="s">
        <v>66</v>
      </c>
      <c r="J50" s="5">
        <v>40943</v>
      </c>
      <c r="K50" s="4" t="s">
        <v>1047</v>
      </c>
      <c r="L50" s="4">
        <v>49</v>
      </c>
      <c r="M50" s="4"/>
      <c r="N50" s="4"/>
      <c r="O50" s="4" t="s">
        <v>62</v>
      </c>
      <c r="P50" s="4" t="s">
        <v>76</v>
      </c>
      <c r="Q50" s="4"/>
      <c r="R50" s="4" t="s">
        <v>63</v>
      </c>
      <c r="S50" s="4">
        <v>8140200308</v>
      </c>
      <c r="T50" s="4" t="s">
        <v>97</v>
      </c>
      <c r="U50" s="4" t="s">
        <v>98</v>
      </c>
      <c r="V50" s="4">
        <v>9828120745</v>
      </c>
      <c r="W50" s="4" t="s">
        <v>3346</v>
      </c>
      <c r="X50" s="4">
        <v>40000</v>
      </c>
      <c r="Y50" s="4" t="s">
        <v>64</v>
      </c>
      <c r="Z50" s="4" t="s">
        <v>64</v>
      </c>
      <c r="AA50" s="4" t="s">
        <v>77</v>
      </c>
      <c r="AB50" s="4">
        <v>8</v>
      </c>
      <c r="AC50" s="4" t="s">
        <v>72</v>
      </c>
      <c r="AD50" s="4">
        <v>0</v>
      </c>
    </row>
    <row r="51" spans="1:30" ht="30">
      <c r="A51" s="4">
        <v>3</v>
      </c>
      <c r="B51" s="4" t="s">
        <v>59</v>
      </c>
      <c r="C51" s="4">
        <v>4581</v>
      </c>
      <c r="D51" s="5">
        <v>43299</v>
      </c>
      <c r="E51" s="4" t="s">
        <v>1163</v>
      </c>
      <c r="F51" s="4"/>
      <c r="G51" s="4" t="s">
        <v>1891</v>
      </c>
      <c r="H51" s="4" t="s">
        <v>2619</v>
      </c>
      <c r="I51" s="4" t="s">
        <v>66</v>
      </c>
      <c r="J51" s="5">
        <v>41014</v>
      </c>
      <c r="K51" s="4" t="s">
        <v>1047</v>
      </c>
      <c r="L51" s="4">
        <v>50</v>
      </c>
      <c r="M51" s="4"/>
      <c r="N51" s="4"/>
      <c r="O51" s="4" t="s">
        <v>62</v>
      </c>
      <c r="P51" s="4" t="s">
        <v>70</v>
      </c>
      <c r="Q51" s="4"/>
      <c r="R51" s="4" t="s">
        <v>63</v>
      </c>
      <c r="S51" s="4">
        <v>8140200308</v>
      </c>
      <c r="T51" s="4" t="s">
        <v>99</v>
      </c>
      <c r="U51" s="4" t="s">
        <v>100</v>
      </c>
      <c r="V51" s="4">
        <v>9828120746</v>
      </c>
      <c r="W51" s="4" t="s">
        <v>3347</v>
      </c>
      <c r="X51" s="4">
        <v>36000</v>
      </c>
      <c r="Y51" s="4" t="s">
        <v>64</v>
      </c>
      <c r="Z51" s="4" t="s">
        <v>64</v>
      </c>
      <c r="AA51" s="4" t="s">
        <v>71</v>
      </c>
      <c r="AB51" s="4">
        <v>8</v>
      </c>
      <c r="AC51" s="4" t="s">
        <v>72</v>
      </c>
      <c r="AD51" s="4">
        <v>1</v>
      </c>
    </row>
    <row r="52" spans="1:30" ht="30">
      <c r="A52" s="4">
        <v>3</v>
      </c>
      <c r="B52" s="4" t="s">
        <v>59</v>
      </c>
      <c r="C52" s="4">
        <v>4855</v>
      </c>
      <c r="D52" s="4"/>
      <c r="E52" s="4" t="s">
        <v>1164</v>
      </c>
      <c r="F52" s="4"/>
      <c r="G52" s="4" t="s">
        <v>1892</v>
      </c>
      <c r="H52" s="4" t="s">
        <v>2620</v>
      </c>
      <c r="I52" s="4" t="s">
        <v>61</v>
      </c>
      <c r="J52" s="5">
        <v>41192</v>
      </c>
      <c r="K52" s="4" t="s">
        <v>1048</v>
      </c>
      <c r="L52" s="4">
        <v>51</v>
      </c>
      <c r="M52" s="4"/>
      <c r="N52" s="4"/>
      <c r="O52" s="4" t="s">
        <v>74</v>
      </c>
      <c r="P52" s="4"/>
      <c r="Q52" s="4"/>
      <c r="R52" s="4" t="s">
        <v>63</v>
      </c>
      <c r="S52" s="4">
        <v>8140200308</v>
      </c>
      <c r="T52" s="4"/>
      <c r="U52" s="4"/>
      <c r="V52" s="4">
        <v>9828120747</v>
      </c>
      <c r="W52" s="4" t="s">
        <v>3348</v>
      </c>
      <c r="X52" s="4"/>
      <c r="Y52" s="4" t="s">
        <v>64</v>
      </c>
      <c r="Z52" s="4" t="s">
        <v>65</v>
      </c>
      <c r="AA52" s="4"/>
      <c r="AB52" s="4">
        <v>8</v>
      </c>
      <c r="AC52" s="4"/>
      <c r="AD52" s="4">
        <v>1</v>
      </c>
    </row>
    <row r="53" spans="1:30" ht="30">
      <c r="A53" s="4">
        <v>3</v>
      </c>
      <c r="B53" s="4" t="s">
        <v>59</v>
      </c>
      <c r="C53" s="4">
        <v>4526</v>
      </c>
      <c r="D53" s="5">
        <v>43288</v>
      </c>
      <c r="E53" s="4" t="s">
        <v>1165</v>
      </c>
      <c r="F53" s="4"/>
      <c r="G53" s="4" t="s">
        <v>1893</v>
      </c>
      <c r="H53" s="4" t="s">
        <v>2621</v>
      </c>
      <c r="I53" s="4" t="s">
        <v>61</v>
      </c>
      <c r="J53" s="5">
        <v>41254</v>
      </c>
      <c r="K53" s="4" t="s">
        <v>1047</v>
      </c>
      <c r="L53" s="4">
        <v>52</v>
      </c>
      <c r="M53" s="4"/>
      <c r="N53" s="4"/>
      <c r="O53" s="4" t="s">
        <v>62</v>
      </c>
      <c r="P53" s="4" t="s">
        <v>76</v>
      </c>
      <c r="Q53" s="4"/>
      <c r="R53" s="4" t="s">
        <v>63</v>
      </c>
      <c r="S53" s="4">
        <v>8140200308</v>
      </c>
      <c r="T53" s="4" t="s">
        <v>101</v>
      </c>
      <c r="U53" s="4"/>
      <c r="V53" s="4">
        <v>9828120748</v>
      </c>
      <c r="W53" s="4" t="s">
        <v>3349</v>
      </c>
      <c r="X53" s="4">
        <v>40000</v>
      </c>
      <c r="Y53" s="4" t="s">
        <v>64</v>
      </c>
      <c r="Z53" s="4" t="s">
        <v>64</v>
      </c>
      <c r="AA53" s="4" t="s">
        <v>77</v>
      </c>
      <c r="AB53" s="4">
        <v>8</v>
      </c>
      <c r="AC53" s="4" t="s">
        <v>72</v>
      </c>
      <c r="AD53" s="4">
        <v>0</v>
      </c>
    </row>
    <row r="54" spans="1:30" ht="30">
      <c r="A54" s="4">
        <v>3</v>
      </c>
      <c r="B54" s="4" t="s">
        <v>59</v>
      </c>
      <c r="C54" s="4">
        <v>4610</v>
      </c>
      <c r="D54" s="5">
        <v>43314</v>
      </c>
      <c r="E54" s="4" t="s">
        <v>1166</v>
      </c>
      <c r="F54" s="4"/>
      <c r="G54" s="4" t="s">
        <v>1894</v>
      </c>
      <c r="H54" s="4" t="s">
        <v>2622</v>
      </c>
      <c r="I54" s="4" t="s">
        <v>61</v>
      </c>
      <c r="J54" s="5">
        <v>41453</v>
      </c>
      <c r="K54" s="4" t="s">
        <v>1047</v>
      </c>
      <c r="L54" s="4">
        <v>53</v>
      </c>
      <c r="M54" s="4"/>
      <c r="N54" s="4"/>
      <c r="O54" s="4" t="s">
        <v>62</v>
      </c>
      <c r="P54" s="4" t="s">
        <v>76</v>
      </c>
      <c r="Q54" s="4"/>
      <c r="R54" s="4" t="s">
        <v>63</v>
      </c>
      <c r="S54" s="4">
        <v>8140200308</v>
      </c>
      <c r="T54" s="4" t="s">
        <v>102</v>
      </c>
      <c r="U54" s="4"/>
      <c r="V54" s="4">
        <v>9828120749</v>
      </c>
      <c r="W54" s="4" t="s">
        <v>3350</v>
      </c>
      <c r="X54" s="4">
        <v>40000</v>
      </c>
      <c r="Y54" s="4" t="s">
        <v>64</v>
      </c>
      <c r="Z54" s="4" t="s">
        <v>64</v>
      </c>
      <c r="AA54" s="4" t="s">
        <v>77</v>
      </c>
      <c r="AB54" s="4">
        <v>7</v>
      </c>
      <c r="AC54" s="4" t="s">
        <v>72</v>
      </c>
      <c r="AD54" s="4">
        <v>0</v>
      </c>
    </row>
    <row r="55" spans="1:30" ht="30">
      <c r="A55" s="4">
        <v>3</v>
      </c>
      <c r="B55" s="4" t="s">
        <v>59</v>
      </c>
      <c r="C55" s="4">
        <v>4591</v>
      </c>
      <c r="D55" s="5">
        <v>43302</v>
      </c>
      <c r="E55" s="4" t="s">
        <v>1167</v>
      </c>
      <c r="F55" s="4"/>
      <c r="G55" s="4" t="s">
        <v>1895</v>
      </c>
      <c r="H55" s="4" t="s">
        <v>2623</v>
      </c>
      <c r="I55" s="4" t="s">
        <v>61</v>
      </c>
      <c r="J55" s="5">
        <v>41326</v>
      </c>
      <c r="K55" s="4" t="s">
        <v>1048</v>
      </c>
      <c r="L55" s="4">
        <v>54</v>
      </c>
      <c r="M55" s="4"/>
      <c r="N55" s="4"/>
      <c r="O55" s="4" t="s">
        <v>62</v>
      </c>
      <c r="P55" s="4" t="s">
        <v>76</v>
      </c>
      <c r="Q55" s="4"/>
      <c r="R55" s="4" t="s">
        <v>63</v>
      </c>
      <c r="S55" s="4">
        <v>8140200308</v>
      </c>
      <c r="T55" s="4"/>
      <c r="U55" s="4"/>
      <c r="V55" s="4">
        <v>9828120750</v>
      </c>
      <c r="W55" s="4" t="s">
        <v>3351</v>
      </c>
      <c r="X55" s="4">
        <v>40000</v>
      </c>
      <c r="Y55" s="4" t="s">
        <v>64</v>
      </c>
      <c r="Z55" s="4" t="s">
        <v>64</v>
      </c>
      <c r="AA55" s="4" t="s">
        <v>77</v>
      </c>
      <c r="AB55" s="4">
        <v>7</v>
      </c>
      <c r="AC55" s="4" t="s">
        <v>72</v>
      </c>
      <c r="AD55" s="4">
        <v>0</v>
      </c>
    </row>
    <row r="56" spans="1:30" ht="30">
      <c r="A56" s="4">
        <v>3</v>
      </c>
      <c r="B56" s="4" t="s">
        <v>59</v>
      </c>
      <c r="C56" s="4">
        <v>4520</v>
      </c>
      <c r="D56" s="5">
        <v>43288</v>
      </c>
      <c r="E56" s="4" t="s">
        <v>1168</v>
      </c>
      <c r="F56" s="4"/>
      <c r="G56" s="4" t="s">
        <v>1896</v>
      </c>
      <c r="H56" s="4" t="s">
        <v>2624</v>
      </c>
      <c r="I56" s="4" t="s">
        <v>61</v>
      </c>
      <c r="J56" s="5">
        <v>41548</v>
      </c>
      <c r="K56" s="4" t="s">
        <v>1047</v>
      </c>
      <c r="L56" s="4">
        <v>55</v>
      </c>
      <c r="M56" s="4"/>
      <c r="N56" s="4"/>
      <c r="O56" s="4" t="s">
        <v>62</v>
      </c>
      <c r="P56" s="4" t="s">
        <v>76</v>
      </c>
      <c r="Q56" s="4"/>
      <c r="R56" s="4" t="s">
        <v>63</v>
      </c>
      <c r="S56" s="4">
        <v>8140200308</v>
      </c>
      <c r="T56" s="4" t="s">
        <v>103</v>
      </c>
      <c r="U56" s="4" t="s">
        <v>104</v>
      </c>
      <c r="V56" s="4">
        <v>9828120751</v>
      </c>
      <c r="W56" s="4" t="s">
        <v>3352</v>
      </c>
      <c r="X56" s="4">
        <v>40000</v>
      </c>
      <c r="Y56" s="4" t="s">
        <v>64</v>
      </c>
      <c r="Z56" s="4" t="s">
        <v>64</v>
      </c>
      <c r="AA56" s="4" t="s">
        <v>77</v>
      </c>
      <c r="AB56" s="4">
        <v>7</v>
      </c>
      <c r="AC56" s="4" t="s">
        <v>72</v>
      </c>
      <c r="AD56" s="4">
        <v>0</v>
      </c>
    </row>
    <row r="57" spans="1:30" ht="30">
      <c r="A57" s="4">
        <v>3</v>
      </c>
      <c r="B57" s="4" t="s">
        <v>59</v>
      </c>
      <c r="C57" s="4">
        <v>4480</v>
      </c>
      <c r="D57" s="5">
        <v>43285</v>
      </c>
      <c r="E57" s="4" t="s">
        <v>1169</v>
      </c>
      <c r="F57" s="4"/>
      <c r="G57" s="4" t="s">
        <v>1897</v>
      </c>
      <c r="H57" s="4" t="s">
        <v>2625</v>
      </c>
      <c r="I57" s="4" t="s">
        <v>61</v>
      </c>
      <c r="J57" s="5">
        <v>41216</v>
      </c>
      <c r="K57" s="4" t="s">
        <v>1047</v>
      </c>
      <c r="L57" s="4">
        <v>56</v>
      </c>
      <c r="M57" s="4"/>
      <c r="N57" s="4"/>
      <c r="O57" s="4" t="s">
        <v>69</v>
      </c>
      <c r="P57" s="4" t="s">
        <v>70</v>
      </c>
      <c r="Q57" s="4"/>
      <c r="R57" s="4" t="s">
        <v>63</v>
      </c>
      <c r="S57" s="4">
        <v>8140200308</v>
      </c>
      <c r="T57" s="4"/>
      <c r="U57" s="4"/>
      <c r="V57" s="4">
        <v>9828120752</v>
      </c>
      <c r="W57" s="4" t="s">
        <v>3353</v>
      </c>
      <c r="X57" s="4">
        <v>40000</v>
      </c>
      <c r="Y57" s="4" t="s">
        <v>64</v>
      </c>
      <c r="Z57" s="4" t="s">
        <v>64</v>
      </c>
      <c r="AA57" s="4" t="s">
        <v>71</v>
      </c>
      <c r="AB57" s="4">
        <v>8</v>
      </c>
      <c r="AC57" s="4" t="s">
        <v>72</v>
      </c>
      <c r="AD57" s="4">
        <v>1</v>
      </c>
    </row>
    <row r="58" spans="1:30" ht="30">
      <c r="A58" s="4">
        <v>3</v>
      </c>
      <c r="B58" s="4" t="s">
        <v>59</v>
      </c>
      <c r="C58" s="4">
        <v>4856</v>
      </c>
      <c r="D58" s="4"/>
      <c r="E58" s="4" t="s">
        <v>1170</v>
      </c>
      <c r="F58" s="4"/>
      <c r="G58" s="4" t="s">
        <v>1898</v>
      </c>
      <c r="H58" s="4" t="s">
        <v>2626</v>
      </c>
      <c r="I58" s="4" t="s">
        <v>66</v>
      </c>
      <c r="J58" s="5">
        <v>40362</v>
      </c>
      <c r="K58" s="4" t="s">
        <v>1048</v>
      </c>
      <c r="L58" s="4">
        <v>57</v>
      </c>
      <c r="M58" s="4"/>
      <c r="N58" s="4"/>
      <c r="O58" s="4" t="s">
        <v>67</v>
      </c>
      <c r="P58" s="4"/>
      <c r="Q58" s="4"/>
      <c r="R58" s="4" t="s">
        <v>63</v>
      </c>
      <c r="S58" s="4">
        <v>8140200308</v>
      </c>
      <c r="T58" s="4"/>
      <c r="U58" s="4"/>
      <c r="V58" s="4">
        <v>9828120753</v>
      </c>
      <c r="W58" s="4" t="s">
        <v>3354</v>
      </c>
      <c r="X58" s="4"/>
      <c r="Y58" s="4" t="s">
        <v>64</v>
      </c>
      <c r="Z58" s="4" t="s">
        <v>65</v>
      </c>
      <c r="AA58" s="4"/>
      <c r="AB58" s="4">
        <v>10</v>
      </c>
      <c r="AC58" s="4"/>
      <c r="AD58" s="4">
        <v>1</v>
      </c>
    </row>
    <row r="59" spans="1:30" ht="30">
      <c r="A59" s="4">
        <v>3</v>
      </c>
      <c r="B59" s="4" t="s">
        <v>59</v>
      </c>
      <c r="C59" s="4">
        <v>4499</v>
      </c>
      <c r="D59" s="5">
        <v>43286</v>
      </c>
      <c r="E59" s="4" t="s">
        <v>1171</v>
      </c>
      <c r="F59" s="4"/>
      <c r="G59" s="4" t="s">
        <v>1899</v>
      </c>
      <c r="H59" s="4" t="s">
        <v>2627</v>
      </c>
      <c r="I59" s="4" t="s">
        <v>66</v>
      </c>
      <c r="J59" s="5">
        <v>40523</v>
      </c>
      <c r="K59" s="4" t="s">
        <v>1047</v>
      </c>
      <c r="L59" s="4">
        <v>58</v>
      </c>
      <c r="M59" s="4"/>
      <c r="N59" s="4"/>
      <c r="O59" s="4" t="s">
        <v>62</v>
      </c>
      <c r="P59" s="4" t="s">
        <v>76</v>
      </c>
      <c r="Q59" s="4"/>
      <c r="R59" s="4" t="s">
        <v>63</v>
      </c>
      <c r="S59" s="4">
        <v>8140200308</v>
      </c>
      <c r="T59" s="4" t="s">
        <v>105</v>
      </c>
      <c r="U59" s="4"/>
      <c r="V59" s="4">
        <v>9828120754</v>
      </c>
      <c r="W59" s="4" t="s">
        <v>3355</v>
      </c>
      <c r="X59" s="4">
        <v>40000</v>
      </c>
      <c r="Y59" s="4" t="s">
        <v>64</v>
      </c>
      <c r="Z59" s="4" t="s">
        <v>64</v>
      </c>
      <c r="AA59" s="4" t="s">
        <v>77</v>
      </c>
      <c r="AB59" s="4">
        <v>10</v>
      </c>
      <c r="AC59" s="4" t="s">
        <v>72</v>
      </c>
      <c r="AD59" s="4">
        <v>1</v>
      </c>
    </row>
    <row r="60" spans="1:30" ht="30">
      <c r="A60" s="4">
        <v>3</v>
      </c>
      <c r="B60" s="4" t="s">
        <v>59</v>
      </c>
      <c r="C60" s="4">
        <v>4622</v>
      </c>
      <c r="D60" s="5">
        <v>43367</v>
      </c>
      <c r="E60" s="4" t="s">
        <v>1172</v>
      </c>
      <c r="F60" s="4"/>
      <c r="G60" s="4" t="s">
        <v>1900</v>
      </c>
      <c r="H60" s="4" t="s">
        <v>2628</v>
      </c>
      <c r="I60" s="4" t="s">
        <v>66</v>
      </c>
      <c r="J60" s="5">
        <v>40915</v>
      </c>
      <c r="K60" s="4" t="s">
        <v>1047</v>
      </c>
      <c r="L60" s="4">
        <v>59</v>
      </c>
      <c r="M60" s="4"/>
      <c r="N60" s="4"/>
      <c r="O60" s="4" t="s">
        <v>62</v>
      </c>
      <c r="P60" s="4" t="s">
        <v>76</v>
      </c>
      <c r="Q60" s="4"/>
      <c r="R60" s="4" t="s">
        <v>63</v>
      </c>
      <c r="S60" s="4">
        <v>8140200308</v>
      </c>
      <c r="T60" s="4" t="s">
        <v>106</v>
      </c>
      <c r="U60" s="4" t="s">
        <v>107</v>
      </c>
      <c r="V60" s="4">
        <v>9828120755</v>
      </c>
      <c r="W60" s="4" t="s">
        <v>3356</v>
      </c>
      <c r="X60" s="4">
        <v>36000</v>
      </c>
      <c r="Y60" s="4" t="s">
        <v>64</v>
      </c>
      <c r="Z60" s="4" t="s">
        <v>64</v>
      </c>
      <c r="AA60" s="4" t="s">
        <v>77</v>
      </c>
      <c r="AB60" s="4">
        <v>8</v>
      </c>
      <c r="AC60" s="4" t="s">
        <v>72</v>
      </c>
      <c r="AD60" s="4">
        <v>0</v>
      </c>
    </row>
    <row r="61" spans="1:30" ht="30">
      <c r="A61" s="4">
        <v>3</v>
      </c>
      <c r="B61" s="4" t="s">
        <v>59</v>
      </c>
      <c r="C61" s="4">
        <v>4537</v>
      </c>
      <c r="D61" s="5">
        <v>43291</v>
      </c>
      <c r="E61" s="4" t="s">
        <v>1173</v>
      </c>
      <c r="F61" s="4"/>
      <c r="G61" s="4" t="s">
        <v>1901</v>
      </c>
      <c r="H61" s="4" t="s">
        <v>2629</v>
      </c>
      <c r="I61" s="4" t="s">
        <v>66</v>
      </c>
      <c r="J61" s="5">
        <v>41439</v>
      </c>
      <c r="K61" s="4" t="s">
        <v>1048</v>
      </c>
      <c r="L61" s="4">
        <v>60</v>
      </c>
      <c r="M61" s="4"/>
      <c r="N61" s="4"/>
      <c r="O61" s="4" t="s">
        <v>62</v>
      </c>
      <c r="P61" s="4" t="s">
        <v>70</v>
      </c>
      <c r="Q61" s="4"/>
      <c r="R61" s="4" t="s">
        <v>63</v>
      </c>
      <c r="S61" s="4">
        <v>8140200308</v>
      </c>
      <c r="T61" s="4" t="s">
        <v>108</v>
      </c>
      <c r="U61" s="4"/>
      <c r="V61" s="4">
        <v>9828120756</v>
      </c>
      <c r="W61" s="4" t="s">
        <v>3357</v>
      </c>
      <c r="X61" s="4">
        <v>36000</v>
      </c>
      <c r="Y61" s="4" t="s">
        <v>64</v>
      </c>
      <c r="Z61" s="4" t="s">
        <v>64</v>
      </c>
      <c r="AA61" s="4" t="s">
        <v>71</v>
      </c>
      <c r="AB61" s="4">
        <v>7</v>
      </c>
      <c r="AC61" s="4" t="s">
        <v>72</v>
      </c>
      <c r="AD61" s="4">
        <v>1</v>
      </c>
    </row>
    <row r="62" spans="1:30" ht="30">
      <c r="A62" s="4">
        <v>3</v>
      </c>
      <c r="B62" s="4" t="s">
        <v>59</v>
      </c>
      <c r="C62" s="4">
        <v>4565</v>
      </c>
      <c r="D62" s="5">
        <v>43295</v>
      </c>
      <c r="E62" s="4" t="s">
        <v>1174</v>
      </c>
      <c r="F62" s="4"/>
      <c r="G62" s="4" t="s">
        <v>1902</v>
      </c>
      <c r="H62" s="4" t="s">
        <v>2630</v>
      </c>
      <c r="I62" s="4" t="s">
        <v>66</v>
      </c>
      <c r="J62" s="5">
        <v>41180</v>
      </c>
      <c r="K62" s="4" t="s">
        <v>1047</v>
      </c>
      <c r="L62" s="4">
        <v>61</v>
      </c>
      <c r="M62" s="4"/>
      <c r="N62" s="4"/>
      <c r="O62" s="4" t="s">
        <v>69</v>
      </c>
      <c r="P62" s="4" t="s">
        <v>70</v>
      </c>
      <c r="Q62" s="4"/>
      <c r="R62" s="4" t="s">
        <v>63</v>
      </c>
      <c r="S62" s="4">
        <v>8140200308</v>
      </c>
      <c r="T62" s="4"/>
      <c r="U62" s="4"/>
      <c r="V62" s="4">
        <v>9828120757</v>
      </c>
      <c r="W62" s="4" t="s">
        <v>3358</v>
      </c>
      <c r="X62" s="4">
        <v>36000</v>
      </c>
      <c r="Y62" s="4" t="s">
        <v>64</v>
      </c>
      <c r="Z62" s="4" t="s">
        <v>64</v>
      </c>
      <c r="AA62" s="4" t="s">
        <v>71</v>
      </c>
      <c r="AB62" s="4">
        <v>8</v>
      </c>
      <c r="AC62" s="4" t="s">
        <v>72</v>
      </c>
      <c r="AD62" s="4">
        <v>1</v>
      </c>
    </row>
    <row r="63" spans="1:30" ht="30">
      <c r="A63" s="4">
        <v>3</v>
      </c>
      <c r="B63" s="4" t="s">
        <v>59</v>
      </c>
      <c r="C63" s="4">
        <v>4474</v>
      </c>
      <c r="D63" s="5">
        <v>43285</v>
      </c>
      <c r="E63" s="4" t="s">
        <v>1175</v>
      </c>
      <c r="F63" s="4"/>
      <c r="G63" s="4" t="s">
        <v>1903</v>
      </c>
      <c r="H63" s="4" t="s">
        <v>2631</v>
      </c>
      <c r="I63" s="4" t="s">
        <v>61</v>
      </c>
      <c r="J63" s="5">
        <v>41390</v>
      </c>
      <c r="K63" s="4" t="s">
        <v>1047</v>
      </c>
      <c r="L63" s="4">
        <v>62</v>
      </c>
      <c r="M63" s="4"/>
      <c r="N63" s="4"/>
      <c r="O63" s="4" t="s">
        <v>62</v>
      </c>
      <c r="P63" s="4" t="s">
        <v>76</v>
      </c>
      <c r="Q63" s="4"/>
      <c r="R63" s="4" t="s">
        <v>63</v>
      </c>
      <c r="S63" s="4">
        <v>8140200308</v>
      </c>
      <c r="T63" s="4" t="s">
        <v>109</v>
      </c>
      <c r="U63" s="4"/>
      <c r="V63" s="4">
        <v>9828120758</v>
      </c>
      <c r="W63" s="4" t="s">
        <v>3359</v>
      </c>
      <c r="X63" s="4">
        <v>30000</v>
      </c>
      <c r="Y63" s="4" t="s">
        <v>64</v>
      </c>
      <c r="Z63" s="4" t="s">
        <v>64</v>
      </c>
      <c r="AA63" s="4" t="s">
        <v>77</v>
      </c>
      <c r="AB63" s="4">
        <v>7</v>
      </c>
      <c r="AC63" s="4" t="s">
        <v>72</v>
      </c>
      <c r="AD63" s="4">
        <v>0</v>
      </c>
    </row>
    <row r="64" spans="1:30" ht="30">
      <c r="A64" s="4">
        <v>3</v>
      </c>
      <c r="B64" s="4" t="s">
        <v>59</v>
      </c>
      <c r="C64" s="4">
        <v>4478</v>
      </c>
      <c r="D64" s="5">
        <v>43285</v>
      </c>
      <c r="E64" s="4" t="s">
        <v>1176</v>
      </c>
      <c r="F64" s="4"/>
      <c r="G64" s="4" t="s">
        <v>1904</v>
      </c>
      <c r="H64" s="4" t="s">
        <v>2632</v>
      </c>
      <c r="I64" s="4" t="s">
        <v>61</v>
      </c>
      <c r="J64" s="5">
        <v>41158</v>
      </c>
      <c r="K64" s="4" t="s">
        <v>1048</v>
      </c>
      <c r="L64" s="4">
        <v>63</v>
      </c>
      <c r="M64" s="4"/>
      <c r="N64" s="4"/>
      <c r="O64" s="4" t="s">
        <v>62</v>
      </c>
      <c r="P64" s="4" t="s">
        <v>70</v>
      </c>
      <c r="Q64" s="4"/>
      <c r="R64" s="4" t="s">
        <v>63</v>
      </c>
      <c r="S64" s="4">
        <v>8140200308</v>
      </c>
      <c r="T64" s="4" t="s">
        <v>110</v>
      </c>
      <c r="U64" s="4" t="s">
        <v>85</v>
      </c>
      <c r="V64" s="4">
        <v>9828120759</v>
      </c>
      <c r="W64" s="4" t="s">
        <v>3360</v>
      </c>
      <c r="X64" s="4">
        <v>50000</v>
      </c>
      <c r="Y64" s="4" t="s">
        <v>64</v>
      </c>
      <c r="Z64" s="4" t="s">
        <v>64</v>
      </c>
      <c r="AA64" s="4" t="s">
        <v>71</v>
      </c>
      <c r="AB64" s="4">
        <v>8</v>
      </c>
      <c r="AC64" s="4" t="s">
        <v>72</v>
      </c>
      <c r="AD64" s="4">
        <v>0</v>
      </c>
    </row>
    <row r="65" spans="1:30" ht="30">
      <c r="A65" s="4">
        <v>3</v>
      </c>
      <c r="B65" s="4" t="s">
        <v>59</v>
      </c>
      <c r="C65" s="4">
        <v>4727</v>
      </c>
      <c r="D65" s="5">
        <v>43659</v>
      </c>
      <c r="E65" s="4" t="s">
        <v>1177</v>
      </c>
      <c r="F65" s="4"/>
      <c r="G65" s="4" t="s">
        <v>1905</v>
      </c>
      <c r="H65" s="4" t="s">
        <v>2633</v>
      </c>
      <c r="I65" s="4" t="s">
        <v>61</v>
      </c>
      <c r="J65" s="5">
        <v>41281</v>
      </c>
      <c r="K65" s="4" t="s">
        <v>1047</v>
      </c>
      <c r="L65" s="4">
        <v>64</v>
      </c>
      <c r="M65" s="4"/>
      <c r="N65" s="4"/>
      <c r="O65" s="4" t="s">
        <v>62</v>
      </c>
      <c r="P65" s="4" t="s">
        <v>70</v>
      </c>
      <c r="Q65" s="4"/>
      <c r="R65" s="4" t="s">
        <v>63</v>
      </c>
      <c r="S65" s="4">
        <v>8140200308</v>
      </c>
      <c r="T65" s="4"/>
      <c r="U65" s="4"/>
      <c r="V65" s="4">
        <v>9828120760</v>
      </c>
      <c r="W65" s="4" t="s">
        <v>3361</v>
      </c>
      <c r="X65" s="4">
        <v>60000</v>
      </c>
      <c r="Y65" s="4" t="s">
        <v>64</v>
      </c>
      <c r="Z65" s="4" t="s">
        <v>64</v>
      </c>
      <c r="AA65" s="4" t="s">
        <v>71</v>
      </c>
      <c r="AB65" s="4">
        <v>7</v>
      </c>
      <c r="AC65" s="4" t="s">
        <v>72</v>
      </c>
      <c r="AD65" s="4">
        <v>0</v>
      </c>
    </row>
    <row r="66" spans="1:30" ht="30">
      <c r="A66" s="4">
        <v>3</v>
      </c>
      <c r="B66" s="4" t="s">
        <v>59</v>
      </c>
      <c r="C66" s="4">
        <v>4601</v>
      </c>
      <c r="D66" s="5">
        <v>43307</v>
      </c>
      <c r="E66" s="4" t="s">
        <v>1178</v>
      </c>
      <c r="F66" s="4"/>
      <c r="G66" s="4" t="s">
        <v>1906</v>
      </c>
      <c r="H66" s="4" t="s">
        <v>2634</v>
      </c>
      <c r="I66" s="4" t="s">
        <v>61</v>
      </c>
      <c r="J66" s="5">
        <v>41065</v>
      </c>
      <c r="K66" s="4" t="s">
        <v>1047</v>
      </c>
      <c r="L66" s="4">
        <v>65</v>
      </c>
      <c r="M66" s="4"/>
      <c r="N66" s="4"/>
      <c r="O66" s="4" t="s">
        <v>62</v>
      </c>
      <c r="P66" s="4" t="s">
        <v>70</v>
      </c>
      <c r="Q66" s="4"/>
      <c r="R66" s="4" t="s">
        <v>63</v>
      </c>
      <c r="S66" s="4">
        <v>8140200308</v>
      </c>
      <c r="T66" s="4"/>
      <c r="U66" s="4"/>
      <c r="V66" s="4">
        <v>9828120761</v>
      </c>
      <c r="W66" s="4" t="s">
        <v>3362</v>
      </c>
      <c r="X66" s="4">
        <v>36000</v>
      </c>
      <c r="Y66" s="4" t="s">
        <v>64</v>
      </c>
      <c r="Z66" s="4" t="s">
        <v>64</v>
      </c>
      <c r="AA66" s="4" t="s">
        <v>71</v>
      </c>
      <c r="AB66" s="4">
        <v>8</v>
      </c>
      <c r="AC66" s="4" t="s">
        <v>72</v>
      </c>
      <c r="AD66" s="4">
        <v>0</v>
      </c>
    </row>
    <row r="67" spans="1:30" ht="30">
      <c r="A67" s="4">
        <v>3</v>
      </c>
      <c r="B67" s="4" t="s">
        <v>59</v>
      </c>
      <c r="C67" s="4">
        <v>4521</v>
      </c>
      <c r="D67" s="5">
        <v>43288</v>
      </c>
      <c r="E67" s="4" t="s">
        <v>1179</v>
      </c>
      <c r="F67" s="4"/>
      <c r="G67" s="4" t="s">
        <v>1907</v>
      </c>
      <c r="H67" s="4" t="s">
        <v>2635</v>
      </c>
      <c r="I67" s="4" t="s">
        <v>66</v>
      </c>
      <c r="J67" s="5">
        <v>41423</v>
      </c>
      <c r="K67" s="4" t="s">
        <v>1048</v>
      </c>
      <c r="L67" s="4">
        <v>66</v>
      </c>
      <c r="M67" s="4"/>
      <c r="N67" s="4"/>
      <c r="O67" s="4" t="s">
        <v>62</v>
      </c>
      <c r="P67" s="4" t="s">
        <v>76</v>
      </c>
      <c r="Q67" s="4"/>
      <c r="R67" s="4" t="s">
        <v>63</v>
      </c>
      <c r="S67" s="4">
        <v>8140200308</v>
      </c>
      <c r="T67" s="4" t="s">
        <v>112</v>
      </c>
      <c r="U67" s="4" t="s">
        <v>113</v>
      </c>
      <c r="V67" s="4">
        <v>9828120762</v>
      </c>
      <c r="W67" s="4" t="s">
        <v>3363</v>
      </c>
      <c r="X67" s="4">
        <v>40000</v>
      </c>
      <c r="Y67" s="4" t="s">
        <v>64</v>
      </c>
      <c r="Z67" s="4" t="s">
        <v>64</v>
      </c>
      <c r="AA67" s="4" t="s">
        <v>77</v>
      </c>
      <c r="AB67" s="4">
        <v>7</v>
      </c>
      <c r="AC67" s="4" t="s">
        <v>72</v>
      </c>
      <c r="AD67" s="4">
        <v>0</v>
      </c>
    </row>
    <row r="68" spans="1:30" ht="30">
      <c r="A68" s="4">
        <v>3</v>
      </c>
      <c r="B68" s="4" t="s">
        <v>59</v>
      </c>
      <c r="C68" s="4">
        <v>4473</v>
      </c>
      <c r="D68" s="5">
        <v>43285</v>
      </c>
      <c r="E68" s="4" t="s">
        <v>1180</v>
      </c>
      <c r="F68" s="4"/>
      <c r="G68" s="4" t="s">
        <v>1908</v>
      </c>
      <c r="H68" s="4" t="s">
        <v>2636</v>
      </c>
      <c r="I68" s="4" t="s">
        <v>66</v>
      </c>
      <c r="J68" s="5">
        <v>40909</v>
      </c>
      <c r="K68" s="4" t="s">
        <v>1047</v>
      </c>
      <c r="L68" s="4">
        <v>67</v>
      </c>
      <c r="M68" s="4"/>
      <c r="N68" s="4"/>
      <c r="O68" s="4" t="s">
        <v>62</v>
      </c>
      <c r="P68" s="4" t="s">
        <v>76</v>
      </c>
      <c r="Q68" s="4"/>
      <c r="R68" s="4" t="s">
        <v>63</v>
      </c>
      <c r="S68" s="4">
        <v>8140200308</v>
      </c>
      <c r="T68" s="4"/>
      <c r="U68" s="4" t="s">
        <v>114</v>
      </c>
      <c r="V68" s="4">
        <v>9828120763</v>
      </c>
      <c r="W68" s="4" t="s">
        <v>3364</v>
      </c>
      <c r="X68" s="4">
        <v>40000</v>
      </c>
      <c r="Y68" s="4" t="s">
        <v>64</v>
      </c>
      <c r="Z68" s="4" t="s">
        <v>64</v>
      </c>
      <c r="AA68" s="4" t="s">
        <v>77</v>
      </c>
      <c r="AB68" s="4">
        <v>8</v>
      </c>
      <c r="AC68" s="4" t="s">
        <v>72</v>
      </c>
      <c r="AD68" s="4">
        <v>1</v>
      </c>
    </row>
    <row r="69" spans="1:30" ht="30">
      <c r="A69" s="4">
        <v>3</v>
      </c>
      <c r="B69" s="4" t="s">
        <v>59</v>
      </c>
      <c r="C69" s="4">
        <v>4475</v>
      </c>
      <c r="D69" s="5">
        <v>43285</v>
      </c>
      <c r="E69" s="4" t="s">
        <v>1181</v>
      </c>
      <c r="F69" s="4"/>
      <c r="G69" s="4" t="s">
        <v>1909</v>
      </c>
      <c r="H69" s="4" t="s">
        <v>2637</v>
      </c>
      <c r="I69" s="4" t="s">
        <v>61</v>
      </c>
      <c r="J69" s="5">
        <v>41223</v>
      </c>
      <c r="K69" s="4" t="s">
        <v>1047</v>
      </c>
      <c r="L69" s="4">
        <v>68</v>
      </c>
      <c r="M69" s="4"/>
      <c r="N69" s="4"/>
      <c r="O69" s="4" t="s">
        <v>62</v>
      </c>
      <c r="P69" s="4" t="s">
        <v>76</v>
      </c>
      <c r="Q69" s="4"/>
      <c r="R69" s="4" t="s">
        <v>63</v>
      </c>
      <c r="S69" s="4">
        <v>8140200308</v>
      </c>
      <c r="T69" s="4"/>
      <c r="U69" s="4"/>
      <c r="V69" s="4">
        <v>9828120764</v>
      </c>
      <c r="W69" s="4" t="s">
        <v>3365</v>
      </c>
      <c r="X69" s="4">
        <v>40000</v>
      </c>
      <c r="Y69" s="4" t="s">
        <v>64</v>
      </c>
      <c r="Z69" s="4" t="s">
        <v>64</v>
      </c>
      <c r="AA69" s="4" t="s">
        <v>77</v>
      </c>
      <c r="AB69" s="4">
        <v>8</v>
      </c>
      <c r="AC69" s="4" t="s">
        <v>72</v>
      </c>
      <c r="AD69" s="4">
        <v>0</v>
      </c>
    </row>
    <row r="70" spans="1:30" ht="30">
      <c r="A70" s="4">
        <v>3</v>
      </c>
      <c r="B70" s="4" t="s">
        <v>59</v>
      </c>
      <c r="C70" s="4">
        <v>4611</v>
      </c>
      <c r="D70" s="5">
        <v>43319</v>
      </c>
      <c r="E70" s="4" t="s">
        <v>1182</v>
      </c>
      <c r="F70" s="4"/>
      <c r="G70" s="4" t="s">
        <v>1910</v>
      </c>
      <c r="H70" s="4" t="s">
        <v>2638</v>
      </c>
      <c r="I70" s="4" t="s">
        <v>61</v>
      </c>
      <c r="J70" s="5">
        <v>41097</v>
      </c>
      <c r="K70" s="4" t="s">
        <v>1048</v>
      </c>
      <c r="L70" s="4">
        <v>69</v>
      </c>
      <c r="M70" s="4"/>
      <c r="N70" s="4"/>
      <c r="O70" s="4" t="s">
        <v>62</v>
      </c>
      <c r="P70" s="4" t="s">
        <v>76</v>
      </c>
      <c r="Q70" s="4"/>
      <c r="R70" s="4" t="s">
        <v>63</v>
      </c>
      <c r="S70" s="4">
        <v>8140200308</v>
      </c>
      <c r="T70" s="4" t="s">
        <v>115</v>
      </c>
      <c r="U70" s="4" t="s">
        <v>116</v>
      </c>
      <c r="V70" s="4">
        <v>9828120765</v>
      </c>
      <c r="W70" s="4" t="s">
        <v>3366</v>
      </c>
      <c r="X70" s="4">
        <v>40000</v>
      </c>
      <c r="Y70" s="4" t="s">
        <v>64</v>
      </c>
      <c r="Z70" s="4" t="s">
        <v>64</v>
      </c>
      <c r="AA70" s="4" t="s">
        <v>77</v>
      </c>
      <c r="AB70" s="4">
        <v>8</v>
      </c>
      <c r="AC70" s="4" t="s">
        <v>72</v>
      </c>
      <c r="AD70" s="4">
        <v>0</v>
      </c>
    </row>
    <row r="71" spans="1:30" ht="30">
      <c r="A71" s="4">
        <v>3</v>
      </c>
      <c r="B71" s="4" t="s">
        <v>59</v>
      </c>
      <c r="C71" s="4">
        <v>4694</v>
      </c>
      <c r="D71" s="5">
        <v>43656</v>
      </c>
      <c r="E71" s="4" t="s">
        <v>1183</v>
      </c>
      <c r="F71" s="4"/>
      <c r="G71" s="4" t="s">
        <v>1911</v>
      </c>
      <c r="H71" s="4" t="s">
        <v>2639</v>
      </c>
      <c r="I71" s="4" t="s">
        <v>66</v>
      </c>
      <c r="J71" s="5">
        <v>40336</v>
      </c>
      <c r="K71" s="4" t="s">
        <v>1047</v>
      </c>
      <c r="L71" s="4">
        <v>70</v>
      </c>
      <c r="M71" s="4"/>
      <c r="N71" s="4"/>
      <c r="O71" s="4" t="s">
        <v>62</v>
      </c>
      <c r="P71" s="4" t="s">
        <v>76</v>
      </c>
      <c r="Q71" s="4"/>
      <c r="R71" s="4" t="s">
        <v>63</v>
      </c>
      <c r="S71" s="4">
        <v>8140200308</v>
      </c>
      <c r="T71" s="4"/>
      <c r="U71" s="4"/>
      <c r="V71" s="4">
        <v>9828120766</v>
      </c>
      <c r="W71" s="4" t="s">
        <v>3367</v>
      </c>
      <c r="X71" s="4">
        <v>60000</v>
      </c>
      <c r="Y71" s="4" t="s">
        <v>64</v>
      </c>
      <c r="Z71" s="4" t="s">
        <v>64</v>
      </c>
      <c r="AA71" s="4" t="s">
        <v>77</v>
      </c>
      <c r="AB71" s="4">
        <v>10</v>
      </c>
      <c r="AC71" s="4" t="s">
        <v>72</v>
      </c>
      <c r="AD71" s="4">
        <v>0</v>
      </c>
    </row>
    <row r="72" spans="1:30" ht="30">
      <c r="A72" s="4">
        <v>3</v>
      </c>
      <c r="B72" s="4" t="s">
        <v>59</v>
      </c>
      <c r="C72" s="4">
        <v>4527</v>
      </c>
      <c r="D72" s="5">
        <v>43288</v>
      </c>
      <c r="E72" s="4" t="s">
        <v>1184</v>
      </c>
      <c r="F72" s="4"/>
      <c r="G72" s="4" t="s">
        <v>1912</v>
      </c>
      <c r="H72" s="4" t="s">
        <v>2640</v>
      </c>
      <c r="I72" s="4" t="s">
        <v>66</v>
      </c>
      <c r="J72" s="5">
        <v>41453</v>
      </c>
      <c r="K72" s="4" t="s">
        <v>1047</v>
      </c>
      <c r="L72" s="4">
        <v>71</v>
      </c>
      <c r="M72" s="4"/>
      <c r="N72" s="4"/>
      <c r="O72" s="4" t="s">
        <v>62</v>
      </c>
      <c r="P72" s="4" t="s">
        <v>76</v>
      </c>
      <c r="Q72" s="4"/>
      <c r="R72" s="4" t="s">
        <v>63</v>
      </c>
      <c r="S72" s="4">
        <v>8140200308</v>
      </c>
      <c r="T72" s="4"/>
      <c r="U72" s="4" t="s">
        <v>117</v>
      </c>
      <c r="V72" s="4">
        <v>9828120767</v>
      </c>
      <c r="W72" s="4" t="s">
        <v>3368</v>
      </c>
      <c r="X72" s="4">
        <v>40000</v>
      </c>
      <c r="Y72" s="4" t="s">
        <v>64</v>
      </c>
      <c r="Z72" s="4" t="s">
        <v>64</v>
      </c>
      <c r="AA72" s="4" t="s">
        <v>77</v>
      </c>
      <c r="AB72" s="4">
        <v>7</v>
      </c>
      <c r="AC72" s="4" t="s">
        <v>72</v>
      </c>
      <c r="AD72" s="4">
        <v>0</v>
      </c>
    </row>
    <row r="73" spans="1:30" ht="30">
      <c r="A73" s="4">
        <v>3</v>
      </c>
      <c r="B73" s="4" t="s">
        <v>59</v>
      </c>
      <c r="C73" s="4">
        <v>4538</v>
      </c>
      <c r="D73" s="5">
        <v>43291</v>
      </c>
      <c r="E73" s="4" t="s">
        <v>1185</v>
      </c>
      <c r="F73" s="4"/>
      <c r="G73" s="4" t="s">
        <v>1913</v>
      </c>
      <c r="H73" s="4" t="s">
        <v>2641</v>
      </c>
      <c r="I73" s="4" t="s">
        <v>66</v>
      </c>
      <c r="J73" s="5">
        <v>41275</v>
      </c>
      <c r="K73" s="4" t="s">
        <v>1048</v>
      </c>
      <c r="L73" s="4">
        <v>72</v>
      </c>
      <c r="M73" s="4"/>
      <c r="N73" s="4"/>
      <c r="O73" s="4" t="s">
        <v>62</v>
      </c>
      <c r="P73" s="4" t="s">
        <v>70</v>
      </c>
      <c r="Q73" s="4"/>
      <c r="R73" s="4" t="s">
        <v>63</v>
      </c>
      <c r="S73" s="4">
        <v>8140200308</v>
      </c>
      <c r="T73" s="4" t="s">
        <v>118</v>
      </c>
      <c r="U73" s="4"/>
      <c r="V73" s="4">
        <v>9828120768</v>
      </c>
      <c r="W73" s="4" t="s">
        <v>3369</v>
      </c>
      <c r="X73" s="4">
        <v>40000</v>
      </c>
      <c r="Y73" s="4" t="s">
        <v>64</v>
      </c>
      <c r="Z73" s="4" t="s">
        <v>64</v>
      </c>
      <c r="AA73" s="4" t="s">
        <v>71</v>
      </c>
      <c r="AB73" s="4">
        <v>7</v>
      </c>
      <c r="AC73" s="4" t="s">
        <v>72</v>
      </c>
      <c r="AD73" s="4">
        <v>2</v>
      </c>
    </row>
    <row r="74" spans="1:30" ht="30">
      <c r="A74" s="4">
        <v>3</v>
      </c>
      <c r="B74" s="4" t="s">
        <v>59</v>
      </c>
      <c r="C74" s="4">
        <v>4497</v>
      </c>
      <c r="D74" s="5">
        <v>43286</v>
      </c>
      <c r="E74" s="4" t="s">
        <v>1186</v>
      </c>
      <c r="F74" s="4"/>
      <c r="G74" s="4" t="s">
        <v>1914</v>
      </c>
      <c r="H74" s="4" t="s">
        <v>2642</v>
      </c>
      <c r="I74" s="4" t="s">
        <v>61</v>
      </c>
      <c r="J74" s="5">
        <v>41036</v>
      </c>
      <c r="K74" s="4" t="s">
        <v>1047</v>
      </c>
      <c r="L74" s="4">
        <v>73</v>
      </c>
      <c r="M74" s="4"/>
      <c r="N74" s="4"/>
      <c r="O74" s="4" t="s">
        <v>69</v>
      </c>
      <c r="P74" s="4" t="s">
        <v>76</v>
      </c>
      <c r="Q74" s="4"/>
      <c r="R74" s="4" t="s">
        <v>63</v>
      </c>
      <c r="S74" s="4">
        <v>8140200308</v>
      </c>
      <c r="T74" s="4" t="s">
        <v>119</v>
      </c>
      <c r="U74" s="4" t="s">
        <v>120</v>
      </c>
      <c r="V74" s="4">
        <v>9828120769</v>
      </c>
      <c r="W74" s="4" t="s">
        <v>3370</v>
      </c>
      <c r="X74" s="4">
        <v>36000</v>
      </c>
      <c r="Y74" s="4" t="s">
        <v>64</v>
      </c>
      <c r="Z74" s="4" t="s">
        <v>64</v>
      </c>
      <c r="AA74" s="4" t="s">
        <v>77</v>
      </c>
      <c r="AB74" s="4">
        <v>8</v>
      </c>
      <c r="AC74" s="4" t="s">
        <v>72</v>
      </c>
      <c r="AD74" s="4">
        <v>1</v>
      </c>
    </row>
    <row r="75" spans="1:30" ht="30">
      <c r="A75" s="4">
        <v>3</v>
      </c>
      <c r="B75" s="4" t="s">
        <v>59</v>
      </c>
      <c r="C75" s="4">
        <v>4700</v>
      </c>
      <c r="D75" s="5">
        <v>43656</v>
      </c>
      <c r="E75" s="4" t="s">
        <v>1187</v>
      </c>
      <c r="F75" s="4"/>
      <c r="G75" s="4" t="s">
        <v>1915</v>
      </c>
      <c r="H75" s="4" t="s">
        <v>2643</v>
      </c>
      <c r="I75" s="4" t="s">
        <v>66</v>
      </c>
      <c r="J75" s="5">
        <v>41037</v>
      </c>
      <c r="K75" s="4" t="s">
        <v>1047</v>
      </c>
      <c r="L75" s="4">
        <v>74</v>
      </c>
      <c r="M75" s="4"/>
      <c r="N75" s="4"/>
      <c r="O75" s="4" t="s">
        <v>69</v>
      </c>
      <c r="P75" s="4" t="s">
        <v>70</v>
      </c>
      <c r="Q75" s="4"/>
      <c r="R75" s="4" t="s">
        <v>63</v>
      </c>
      <c r="S75" s="4">
        <v>8140200308</v>
      </c>
      <c r="T75" s="4"/>
      <c r="U75" s="4"/>
      <c r="V75" s="4">
        <v>9828120770</v>
      </c>
      <c r="W75" s="4" t="s">
        <v>3371</v>
      </c>
      <c r="X75" s="4">
        <v>60000</v>
      </c>
      <c r="Y75" s="4" t="s">
        <v>64</v>
      </c>
      <c r="Z75" s="4" t="s">
        <v>64</v>
      </c>
      <c r="AA75" s="4" t="s">
        <v>71</v>
      </c>
      <c r="AB75" s="4">
        <v>8</v>
      </c>
      <c r="AC75" s="4" t="s">
        <v>72</v>
      </c>
      <c r="AD75" s="4">
        <v>0</v>
      </c>
    </row>
    <row r="76" spans="1:30" ht="30">
      <c r="A76" s="4">
        <v>3</v>
      </c>
      <c r="B76" s="4" t="s">
        <v>59</v>
      </c>
      <c r="C76" s="4">
        <v>4691</v>
      </c>
      <c r="D76" s="5">
        <v>43655</v>
      </c>
      <c r="E76" s="4" t="s">
        <v>1188</v>
      </c>
      <c r="F76" s="4"/>
      <c r="G76" s="4" t="s">
        <v>1916</v>
      </c>
      <c r="H76" s="4" t="s">
        <v>2644</v>
      </c>
      <c r="I76" s="4" t="s">
        <v>61</v>
      </c>
      <c r="J76" s="5">
        <v>41295</v>
      </c>
      <c r="K76" s="4" t="s">
        <v>1048</v>
      </c>
      <c r="L76" s="4">
        <v>75</v>
      </c>
      <c r="M76" s="4"/>
      <c r="N76" s="4"/>
      <c r="O76" s="4" t="s">
        <v>69</v>
      </c>
      <c r="P76" s="4" t="s">
        <v>70</v>
      </c>
      <c r="Q76" s="4"/>
      <c r="R76" s="4" t="s">
        <v>63</v>
      </c>
      <c r="S76" s="4">
        <v>8140200308</v>
      </c>
      <c r="T76" s="4"/>
      <c r="U76" s="4"/>
      <c r="V76" s="4">
        <v>9828120771</v>
      </c>
      <c r="W76" s="4" t="s">
        <v>3372</v>
      </c>
      <c r="X76" s="4">
        <v>60000</v>
      </c>
      <c r="Y76" s="4" t="s">
        <v>64</v>
      </c>
      <c r="Z76" s="4" t="s">
        <v>64</v>
      </c>
      <c r="AA76" s="4" t="s">
        <v>71</v>
      </c>
      <c r="AB76" s="4">
        <v>7</v>
      </c>
      <c r="AC76" s="4" t="s">
        <v>72</v>
      </c>
      <c r="AD76" s="4">
        <v>1</v>
      </c>
    </row>
    <row r="77" spans="1:30" ht="30">
      <c r="A77" s="4">
        <v>3</v>
      </c>
      <c r="B77" s="4" t="s">
        <v>59</v>
      </c>
      <c r="C77" s="4">
        <v>4621</v>
      </c>
      <c r="D77" s="5">
        <v>43367</v>
      </c>
      <c r="E77" s="4" t="s">
        <v>1189</v>
      </c>
      <c r="F77" s="4"/>
      <c r="G77" s="4" t="s">
        <v>1917</v>
      </c>
      <c r="H77" s="4" t="s">
        <v>2645</v>
      </c>
      <c r="I77" s="4" t="s">
        <v>61</v>
      </c>
      <c r="J77" s="5">
        <v>40970</v>
      </c>
      <c r="K77" s="4" t="s">
        <v>1047</v>
      </c>
      <c r="L77" s="4">
        <v>76</v>
      </c>
      <c r="M77" s="4"/>
      <c r="N77" s="4"/>
      <c r="O77" s="4" t="s">
        <v>62</v>
      </c>
      <c r="P77" s="4" t="s">
        <v>76</v>
      </c>
      <c r="Q77" s="4"/>
      <c r="R77" s="4" t="s">
        <v>63</v>
      </c>
      <c r="S77" s="4">
        <v>8140200308</v>
      </c>
      <c r="T77" s="4"/>
      <c r="U77" s="4" t="s">
        <v>122</v>
      </c>
      <c r="V77" s="4">
        <v>9828120772</v>
      </c>
      <c r="W77" s="4" t="s">
        <v>3373</v>
      </c>
      <c r="X77" s="4">
        <v>40000</v>
      </c>
      <c r="Y77" s="4" t="s">
        <v>64</v>
      </c>
      <c r="Z77" s="4" t="s">
        <v>64</v>
      </c>
      <c r="AA77" s="4" t="s">
        <v>77</v>
      </c>
      <c r="AB77" s="4">
        <v>8</v>
      </c>
      <c r="AC77" s="4" t="s">
        <v>72</v>
      </c>
      <c r="AD77" s="4">
        <v>0</v>
      </c>
    </row>
    <row r="78" spans="1:30" ht="30">
      <c r="A78" s="4">
        <v>3</v>
      </c>
      <c r="B78" s="4" t="s">
        <v>59</v>
      </c>
      <c r="C78" s="4">
        <v>4750</v>
      </c>
      <c r="D78" s="5">
        <v>43663</v>
      </c>
      <c r="E78" s="4" t="s">
        <v>1190</v>
      </c>
      <c r="F78" s="4"/>
      <c r="G78" s="4" t="s">
        <v>1918</v>
      </c>
      <c r="H78" s="4" t="s">
        <v>2646</v>
      </c>
      <c r="I78" s="4" t="s">
        <v>66</v>
      </c>
      <c r="J78" s="5">
        <v>40854</v>
      </c>
      <c r="K78" s="4" t="s">
        <v>1047</v>
      </c>
      <c r="L78" s="4">
        <v>77</v>
      </c>
      <c r="M78" s="4"/>
      <c r="N78" s="4"/>
      <c r="O78" s="4" t="s">
        <v>69</v>
      </c>
      <c r="P78" s="4" t="s">
        <v>70</v>
      </c>
      <c r="Q78" s="4"/>
      <c r="R78" s="4" t="s">
        <v>63</v>
      </c>
      <c r="S78" s="4">
        <v>8140200308</v>
      </c>
      <c r="T78" s="4" t="s">
        <v>123</v>
      </c>
      <c r="U78" s="4"/>
      <c r="V78" s="4">
        <v>9828120773</v>
      </c>
      <c r="W78" s="4" t="s">
        <v>3374</v>
      </c>
      <c r="X78" s="4">
        <v>60000</v>
      </c>
      <c r="Y78" s="4" t="s">
        <v>64</v>
      </c>
      <c r="Z78" s="4" t="s">
        <v>64</v>
      </c>
      <c r="AA78" s="4" t="s">
        <v>71</v>
      </c>
      <c r="AB78" s="4">
        <v>9</v>
      </c>
      <c r="AC78" s="4" t="s">
        <v>72</v>
      </c>
      <c r="AD78" s="4">
        <v>0</v>
      </c>
    </row>
    <row r="79" spans="1:30" ht="30">
      <c r="A79" s="4">
        <v>3</v>
      </c>
      <c r="B79" s="4" t="s">
        <v>59</v>
      </c>
      <c r="C79" s="4">
        <v>4477</v>
      </c>
      <c r="D79" s="5">
        <v>43285</v>
      </c>
      <c r="E79" s="4" t="s">
        <v>1191</v>
      </c>
      <c r="F79" s="4"/>
      <c r="G79" s="4" t="s">
        <v>1919</v>
      </c>
      <c r="H79" s="4" t="s">
        <v>2647</v>
      </c>
      <c r="I79" s="4" t="s">
        <v>66</v>
      </c>
      <c r="J79" s="5">
        <v>41228</v>
      </c>
      <c r="K79" s="4" t="s">
        <v>1048</v>
      </c>
      <c r="L79" s="4">
        <v>78</v>
      </c>
      <c r="M79" s="4"/>
      <c r="N79" s="4"/>
      <c r="O79" s="4" t="s">
        <v>69</v>
      </c>
      <c r="P79" s="4" t="s">
        <v>70</v>
      </c>
      <c r="Q79" s="4"/>
      <c r="R79" s="4" t="s">
        <v>63</v>
      </c>
      <c r="S79" s="4">
        <v>8140200308</v>
      </c>
      <c r="T79" s="4" t="s">
        <v>124</v>
      </c>
      <c r="U79" s="4" t="s">
        <v>125</v>
      </c>
      <c r="V79" s="4">
        <v>9828120774</v>
      </c>
      <c r="W79" s="4" t="s">
        <v>3375</v>
      </c>
      <c r="X79" s="4">
        <v>40000</v>
      </c>
      <c r="Y79" s="4" t="s">
        <v>64</v>
      </c>
      <c r="Z79" s="4" t="s">
        <v>64</v>
      </c>
      <c r="AA79" s="4" t="s">
        <v>71</v>
      </c>
      <c r="AB79" s="4">
        <v>8</v>
      </c>
      <c r="AC79" s="4" t="s">
        <v>72</v>
      </c>
      <c r="AD79" s="4">
        <v>1</v>
      </c>
    </row>
    <row r="80" spans="1:30" ht="30">
      <c r="A80" s="4">
        <v>4</v>
      </c>
      <c r="B80" s="4" t="s">
        <v>59</v>
      </c>
      <c r="C80" s="4">
        <v>4367</v>
      </c>
      <c r="D80" s="5">
        <v>42926</v>
      </c>
      <c r="E80" s="4" t="s">
        <v>1192</v>
      </c>
      <c r="F80" s="4"/>
      <c r="G80" s="4" t="s">
        <v>1920</v>
      </c>
      <c r="H80" s="4" t="s">
        <v>2648</v>
      </c>
      <c r="I80" s="4" t="s">
        <v>61</v>
      </c>
      <c r="J80" s="5">
        <v>41008</v>
      </c>
      <c r="K80" s="4" t="s">
        <v>1047</v>
      </c>
      <c r="L80" s="4">
        <v>79</v>
      </c>
      <c r="M80" s="4"/>
      <c r="N80" s="4"/>
      <c r="O80" s="4" t="s">
        <v>62</v>
      </c>
      <c r="P80" s="4" t="s">
        <v>76</v>
      </c>
      <c r="Q80" s="4"/>
      <c r="R80" s="4" t="s">
        <v>63</v>
      </c>
      <c r="S80" s="4">
        <v>8140200308</v>
      </c>
      <c r="T80" s="4" t="s">
        <v>126</v>
      </c>
      <c r="U80" s="4"/>
      <c r="V80" s="4">
        <v>9828120775</v>
      </c>
      <c r="W80" s="4" t="s">
        <v>3376</v>
      </c>
      <c r="X80" s="4">
        <v>35000</v>
      </c>
      <c r="Y80" s="4" t="s">
        <v>64</v>
      </c>
      <c r="Z80" s="4" t="s">
        <v>64</v>
      </c>
      <c r="AA80" s="4" t="s">
        <v>77</v>
      </c>
      <c r="AB80" s="4">
        <v>8</v>
      </c>
      <c r="AC80" s="4" t="s">
        <v>72</v>
      </c>
      <c r="AD80" s="4">
        <v>1</v>
      </c>
    </row>
    <row r="81" spans="1:30" ht="30">
      <c r="A81" s="4">
        <v>4</v>
      </c>
      <c r="B81" s="4" t="s">
        <v>59</v>
      </c>
      <c r="C81" s="4">
        <v>4277</v>
      </c>
      <c r="D81" s="5">
        <v>42915</v>
      </c>
      <c r="E81" s="4" t="s">
        <v>1193</v>
      </c>
      <c r="F81" s="4"/>
      <c r="G81" s="4" t="s">
        <v>1921</v>
      </c>
      <c r="H81" s="4" t="s">
        <v>2649</v>
      </c>
      <c r="I81" s="4" t="s">
        <v>61</v>
      </c>
      <c r="J81" s="5">
        <v>40520</v>
      </c>
      <c r="K81" s="4" t="s">
        <v>1047</v>
      </c>
      <c r="L81" s="4">
        <v>80</v>
      </c>
      <c r="M81" s="4"/>
      <c r="N81" s="4"/>
      <c r="O81" s="4" t="s">
        <v>62</v>
      </c>
      <c r="P81" s="4"/>
      <c r="Q81" s="4"/>
      <c r="R81" s="4" t="s">
        <v>63</v>
      </c>
      <c r="S81" s="4">
        <v>8140200308</v>
      </c>
      <c r="T81" s="4" t="s">
        <v>127</v>
      </c>
      <c r="U81" s="4"/>
      <c r="V81" s="4">
        <v>9828120776</v>
      </c>
      <c r="W81" s="4" t="s">
        <v>3377</v>
      </c>
      <c r="X81" s="4">
        <v>48000</v>
      </c>
      <c r="Y81" s="4" t="s">
        <v>64</v>
      </c>
      <c r="Z81" s="4" t="s">
        <v>64</v>
      </c>
      <c r="AA81" s="4"/>
      <c r="AB81" s="4">
        <v>10</v>
      </c>
      <c r="AC81" s="4" t="s">
        <v>72</v>
      </c>
      <c r="AD81" s="4">
        <v>1</v>
      </c>
    </row>
    <row r="82" spans="1:30" ht="30">
      <c r="A82" s="4">
        <v>4</v>
      </c>
      <c r="B82" s="4" t="s">
        <v>59</v>
      </c>
      <c r="C82" s="4">
        <v>4370</v>
      </c>
      <c r="D82" s="5">
        <v>42926</v>
      </c>
      <c r="E82" s="4" t="s">
        <v>1194</v>
      </c>
      <c r="F82" s="4"/>
      <c r="G82" s="4" t="s">
        <v>1922</v>
      </c>
      <c r="H82" s="4" t="s">
        <v>2650</v>
      </c>
      <c r="I82" s="4" t="s">
        <v>66</v>
      </c>
      <c r="J82" s="5">
        <v>40697</v>
      </c>
      <c r="K82" s="4" t="s">
        <v>1048</v>
      </c>
      <c r="L82" s="4">
        <v>81</v>
      </c>
      <c r="M82" s="4"/>
      <c r="N82" s="4"/>
      <c r="O82" s="4" t="s">
        <v>62</v>
      </c>
      <c r="P82" s="4" t="s">
        <v>76</v>
      </c>
      <c r="Q82" s="4"/>
      <c r="R82" s="4" t="s">
        <v>63</v>
      </c>
      <c r="S82" s="4">
        <v>8140200308</v>
      </c>
      <c r="T82" s="4" t="s">
        <v>128</v>
      </c>
      <c r="U82" s="4"/>
      <c r="V82" s="4">
        <v>9828120777</v>
      </c>
      <c r="W82" s="4" t="s">
        <v>3378</v>
      </c>
      <c r="X82" s="4">
        <v>40000</v>
      </c>
      <c r="Y82" s="4" t="s">
        <v>64</v>
      </c>
      <c r="Z82" s="4" t="s">
        <v>64</v>
      </c>
      <c r="AA82" s="4" t="s">
        <v>77</v>
      </c>
      <c r="AB82" s="4">
        <v>9</v>
      </c>
      <c r="AC82" s="4" t="s">
        <v>72</v>
      </c>
      <c r="AD82" s="4">
        <v>1</v>
      </c>
    </row>
    <row r="83" spans="1:30" ht="30">
      <c r="A83" s="4">
        <v>4</v>
      </c>
      <c r="B83" s="4" t="s">
        <v>59</v>
      </c>
      <c r="C83" s="4">
        <v>4673</v>
      </c>
      <c r="D83" s="5">
        <v>43654</v>
      </c>
      <c r="E83" s="4" t="s">
        <v>1195</v>
      </c>
      <c r="F83" s="4"/>
      <c r="G83" s="4" t="s">
        <v>1923</v>
      </c>
      <c r="H83" s="4" t="s">
        <v>2651</v>
      </c>
      <c r="I83" s="4" t="s">
        <v>66</v>
      </c>
      <c r="J83" s="5">
        <v>40304</v>
      </c>
      <c r="K83" s="4" t="s">
        <v>1047</v>
      </c>
      <c r="L83" s="4">
        <v>82</v>
      </c>
      <c r="M83" s="4"/>
      <c r="N83" s="4"/>
      <c r="O83" s="4" t="s">
        <v>62</v>
      </c>
      <c r="P83" s="4" t="s">
        <v>76</v>
      </c>
      <c r="Q83" s="4"/>
      <c r="R83" s="4" t="s">
        <v>63</v>
      </c>
      <c r="S83" s="4">
        <v>8140200308</v>
      </c>
      <c r="T83" s="4" t="s">
        <v>129</v>
      </c>
      <c r="U83" s="4" t="s">
        <v>130</v>
      </c>
      <c r="V83" s="4">
        <v>9828120778</v>
      </c>
      <c r="W83" s="4" t="s">
        <v>3379</v>
      </c>
      <c r="X83" s="4">
        <v>60000</v>
      </c>
      <c r="Y83" s="4" t="s">
        <v>65</v>
      </c>
      <c r="Z83" s="4" t="s">
        <v>64</v>
      </c>
      <c r="AA83" s="4" t="s">
        <v>77</v>
      </c>
      <c r="AB83" s="4">
        <v>10</v>
      </c>
      <c r="AC83" s="4" t="s">
        <v>72</v>
      </c>
      <c r="AD83" s="4">
        <v>0</v>
      </c>
    </row>
    <row r="84" spans="1:30" ht="30">
      <c r="A84" s="4">
        <v>4</v>
      </c>
      <c r="B84" s="4" t="s">
        <v>59</v>
      </c>
      <c r="C84" s="4">
        <v>4431</v>
      </c>
      <c r="D84" s="5">
        <v>42972</v>
      </c>
      <c r="E84" s="4" t="s">
        <v>1196</v>
      </c>
      <c r="F84" s="4"/>
      <c r="G84" s="4" t="s">
        <v>1924</v>
      </c>
      <c r="H84" s="4" t="s">
        <v>2652</v>
      </c>
      <c r="I84" s="4" t="s">
        <v>61</v>
      </c>
      <c r="J84" s="5">
        <v>41124</v>
      </c>
      <c r="K84" s="4" t="s">
        <v>1047</v>
      </c>
      <c r="L84" s="4">
        <v>83</v>
      </c>
      <c r="M84" s="4"/>
      <c r="N84" s="4"/>
      <c r="O84" s="4" t="s">
        <v>62</v>
      </c>
      <c r="P84" s="4" t="s">
        <v>76</v>
      </c>
      <c r="Q84" s="4"/>
      <c r="R84" s="4" t="s">
        <v>63</v>
      </c>
      <c r="S84" s="4">
        <v>8140200308</v>
      </c>
      <c r="T84" s="4" t="s">
        <v>131</v>
      </c>
      <c r="U84" s="4"/>
      <c r="V84" s="4">
        <v>9828120779</v>
      </c>
      <c r="W84" s="4" t="s">
        <v>3380</v>
      </c>
      <c r="X84" s="4">
        <v>30000</v>
      </c>
      <c r="Y84" s="4" t="s">
        <v>64</v>
      </c>
      <c r="Z84" s="4" t="s">
        <v>64</v>
      </c>
      <c r="AA84" s="4" t="s">
        <v>77</v>
      </c>
      <c r="AB84" s="4">
        <v>8</v>
      </c>
      <c r="AC84" s="4" t="s">
        <v>72</v>
      </c>
      <c r="AD84" s="4">
        <v>1</v>
      </c>
    </row>
    <row r="85" spans="1:30" ht="30">
      <c r="A85" s="4">
        <v>4</v>
      </c>
      <c r="B85" s="4" t="s">
        <v>59</v>
      </c>
      <c r="C85" s="4">
        <v>4433</v>
      </c>
      <c r="D85" s="5">
        <v>42972</v>
      </c>
      <c r="E85" s="4" t="s">
        <v>1197</v>
      </c>
      <c r="F85" s="4"/>
      <c r="G85" s="4" t="s">
        <v>1925</v>
      </c>
      <c r="H85" s="4" t="s">
        <v>2653</v>
      </c>
      <c r="I85" s="4" t="s">
        <v>66</v>
      </c>
      <c r="J85" s="5">
        <v>40972</v>
      </c>
      <c r="K85" s="4" t="s">
        <v>1048</v>
      </c>
      <c r="L85" s="4">
        <v>84</v>
      </c>
      <c r="M85" s="4"/>
      <c r="N85" s="4"/>
      <c r="O85" s="4" t="s">
        <v>62</v>
      </c>
      <c r="P85" s="4" t="s">
        <v>70</v>
      </c>
      <c r="Q85" s="4"/>
      <c r="R85" s="4" t="s">
        <v>63</v>
      </c>
      <c r="S85" s="4">
        <v>8140200308</v>
      </c>
      <c r="T85" s="4"/>
      <c r="U85" s="4"/>
      <c r="V85" s="4">
        <v>9828120780</v>
      </c>
      <c r="W85" s="4" t="s">
        <v>3381</v>
      </c>
      <c r="X85" s="4">
        <v>50000</v>
      </c>
      <c r="Y85" s="4" t="s">
        <v>64</v>
      </c>
      <c r="Z85" s="4" t="s">
        <v>64</v>
      </c>
      <c r="AA85" s="4" t="s">
        <v>71</v>
      </c>
      <c r="AB85" s="4">
        <v>8</v>
      </c>
      <c r="AC85" s="4" t="s">
        <v>72</v>
      </c>
      <c r="AD85" s="4">
        <v>1</v>
      </c>
    </row>
    <row r="86" spans="1:30" ht="30">
      <c r="A86" s="4">
        <v>4</v>
      </c>
      <c r="B86" s="4" t="s">
        <v>59</v>
      </c>
      <c r="C86" s="4">
        <v>4337</v>
      </c>
      <c r="D86" s="5">
        <v>42920</v>
      </c>
      <c r="E86" s="4" t="s">
        <v>1198</v>
      </c>
      <c r="F86" s="4"/>
      <c r="G86" s="4" t="s">
        <v>1926</v>
      </c>
      <c r="H86" s="4" t="s">
        <v>2654</v>
      </c>
      <c r="I86" s="4" t="s">
        <v>61</v>
      </c>
      <c r="J86" s="5">
        <v>40369</v>
      </c>
      <c r="K86" s="4" t="s">
        <v>1047</v>
      </c>
      <c r="L86" s="4">
        <v>85</v>
      </c>
      <c r="M86" s="4"/>
      <c r="N86" s="4"/>
      <c r="O86" s="4" t="s">
        <v>62</v>
      </c>
      <c r="P86" s="4" t="s">
        <v>76</v>
      </c>
      <c r="Q86" s="4"/>
      <c r="R86" s="4" t="s">
        <v>63</v>
      </c>
      <c r="S86" s="4">
        <v>8140200308</v>
      </c>
      <c r="T86" s="4" t="s">
        <v>132</v>
      </c>
      <c r="U86" s="4"/>
      <c r="V86" s="4">
        <v>9828120781</v>
      </c>
      <c r="W86" s="4" t="s">
        <v>3382</v>
      </c>
      <c r="X86" s="4">
        <v>0</v>
      </c>
      <c r="Y86" s="4" t="s">
        <v>64</v>
      </c>
      <c r="Z86" s="4" t="s">
        <v>64</v>
      </c>
      <c r="AA86" s="4" t="s">
        <v>77</v>
      </c>
      <c r="AB86" s="4">
        <v>10</v>
      </c>
      <c r="AC86" s="4" t="s">
        <v>72</v>
      </c>
      <c r="AD86" s="4">
        <v>1</v>
      </c>
    </row>
    <row r="87" spans="1:30" ht="30">
      <c r="A87" s="4">
        <v>4</v>
      </c>
      <c r="B87" s="4" t="s">
        <v>59</v>
      </c>
      <c r="C87" s="4">
        <v>4438</v>
      </c>
      <c r="D87" s="5">
        <v>42983</v>
      </c>
      <c r="E87" s="4" t="s">
        <v>1199</v>
      </c>
      <c r="F87" s="4"/>
      <c r="G87" s="4" t="s">
        <v>1927</v>
      </c>
      <c r="H87" s="4" t="s">
        <v>2655</v>
      </c>
      <c r="I87" s="4" t="s">
        <v>66</v>
      </c>
      <c r="J87" s="5">
        <v>39083</v>
      </c>
      <c r="K87" s="4" t="s">
        <v>1047</v>
      </c>
      <c r="L87" s="4">
        <v>86</v>
      </c>
      <c r="M87" s="4"/>
      <c r="N87" s="4"/>
      <c r="O87" s="4" t="s">
        <v>69</v>
      </c>
      <c r="P87" s="4" t="s">
        <v>70</v>
      </c>
      <c r="Q87" s="4"/>
      <c r="R87" s="4" t="s">
        <v>63</v>
      </c>
      <c r="S87" s="4">
        <v>8140200308</v>
      </c>
      <c r="T87" s="4" t="s">
        <v>133</v>
      </c>
      <c r="U87" s="4"/>
      <c r="V87" s="4">
        <v>9828120782</v>
      </c>
      <c r="W87" s="4" t="s">
        <v>3383</v>
      </c>
      <c r="X87" s="4">
        <v>0</v>
      </c>
      <c r="Y87" s="4" t="s">
        <v>64</v>
      </c>
      <c r="Z87" s="4" t="s">
        <v>64</v>
      </c>
      <c r="AA87" s="4" t="s">
        <v>71</v>
      </c>
      <c r="AB87" s="4">
        <v>13</v>
      </c>
      <c r="AC87" s="4" t="s">
        <v>72</v>
      </c>
      <c r="AD87" s="4">
        <v>1</v>
      </c>
    </row>
    <row r="88" spans="1:30" ht="30">
      <c r="A88" s="4">
        <v>4</v>
      </c>
      <c r="B88" s="4" t="s">
        <v>59</v>
      </c>
      <c r="C88" s="4">
        <v>4500</v>
      </c>
      <c r="D88" s="5">
        <v>43286</v>
      </c>
      <c r="E88" s="4" t="s">
        <v>1200</v>
      </c>
      <c r="F88" s="4"/>
      <c r="G88" s="4" t="s">
        <v>1928</v>
      </c>
      <c r="H88" s="4" t="s">
        <v>2656</v>
      </c>
      <c r="I88" s="4" t="s">
        <v>61</v>
      </c>
      <c r="J88" s="5">
        <v>40637</v>
      </c>
      <c r="K88" s="4" t="s">
        <v>1048</v>
      </c>
      <c r="L88" s="4">
        <v>87</v>
      </c>
      <c r="M88" s="4"/>
      <c r="N88" s="4"/>
      <c r="O88" s="4" t="s">
        <v>62</v>
      </c>
      <c r="P88" s="4" t="s">
        <v>70</v>
      </c>
      <c r="Q88" s="4"/>
      <c r="R88" s="4" t="s">
        <v>63</v>
      </c>
      <c r="S88" s="4">
        <v>8140200308</v>
      </c>
      <c r="T88" s="4" t="s">
        <v>134</v>
      </c>
      <c r="U88" s="4"/>
      <c r="V88" s="4">
        <v>9828120783</v>
      </c>
      <c r="W88" s="4" t="s">
        <v>3384</v>
      </c>
      <c r="X88" s="4">
        <v>40000</v>
      </c>
      <c r="Y88" s="4" t="s">
        <v>64</v>
      </c>
      <c r="Z88" s="4" t="s">
        <v>64</v>
      </c>
      <c r="AA88" s="4" t="s">
        <v>71</v>
      </c>
      <c r="AB88" s="4">
        <v>9</v>
      </c>
      <c r="AC88" s="4" t="s">
        <v>72</v>
      </c>
      <c r="AD88" s="4">
        <v>3</v>
      </c>
    </row>
    <row r="89" spans="1:30" ht="30">
      <c r="A89" s="4">
        <v>4</v>
      </c>
      <c r="B89" s="4" t="s">
        <v>59</v>
      </c>
      <c r="C89" s="4">
        <v>4439</v>
      </c>
      <c r="D89" s="5">
        <v>43067</v>
      </c>
      <c r="E89" s="4" t="s">
        <v>1201</v>
      </c>
      <c r="F89" s="4"/>
      <c r="G89" s="4" t="s">
        <v>1929</v>
      </c>
      <c r="H89" s="4" t="s">
        <v>2657</v>
      </c>
      <c r="I89" s="4" t="s">
        <v>61</v>
      </c>
      <c r="J89" s="5">
        <v>40731</v>
      </c>
      <c r="K89" s="4" t="s">
        <v>1047</v>
      </c>
      <c r="L89" s="4">
        <v>88</v>
      </c>
      <c r="M89" s="4"/>
      <c r="N89" s="4"/>
      <c r="O89" s="4" t="s">
        <v>69</v>
      </c>
      <c r="P89" s="4" t="s">
        <v>70</v>
      </c>
      <c r="Q89" s="4"/>
      <c r="R89" s="4" t="s">
        <v>63</v>
      </c>
      <c r="S89" s="4">
        <v>8140200308</v>
      </c>
      <c r="T89" s="4" t="s">
        <v>136</v>
      </c>
      <c r="U89" s="4"/>
      <c r="V89" s="4">
        <v>9828120784</v>
      </c>
      <c r="W89" s="4" t="s">
        <v>3385</v>
      </c>
      <c r="X89" s="4">
        <v>400000</v>
      </c>
      <c r="Y89" s="4" t="s">
        <v>64</v>
      </c>
      <c r="Z89" s="4" t="s">
        <v>64</v>
      </c>
      <c r="AA89" s="4" t="s">
        <v>71</v>
      </c>
      <c r="AB89" s="4">
        <v>9</v>
      </c>
      <c r="AC89" s="4" t="s">
        <v>72</v>
      </c>
      <c r="AD89" s="4">
        <v>1</v>
      </c>
    </row>
    <row r="90" spans="1:30" ht="30">
      <c r="A90" s="4">
        <v>4</v>
      </c>
      <c r="B90" s="4" t="s">
        <v>59</v>
      </c>
      <c r="C90" s="4">
        <v>4368</v>
      </c>
      <c r="D90" s="5">
        <v>42926</v>
      </c>
      <c r="E90" s="4" t="s">
        <v>1202</v>
      </c>
      <c r="F90" s="4"/>
      <c r="G90" s="4" t="s">
        <v>1930</v>
      </c>
      <c r="H90" s="4" t="s">
        <v>2658</v>
      </c>
      <c r="I90" s="4" t="s">
        <v>61</v>
      </c>
      <c r="J90" s="5">
        <v>41032</v>
      </c>
      <c r="K90" s="4" t="s">
        <v>1047</v>
      </c>
      <c r="L90" s="4">
        <v>89</v>
      </c>
      <c r="M90" s="4"/>
      <c r="N90" s="4"/>
      <c r="O90" s="4" t="s">
        <v>62</v>
      </c>
      <c r="P90" s="4" t="s">
        <v>76</v>
      </c>
      <c r="Q90" s="4"/>
      <c r="R90" s="4" t="s">
        <v>63</v>
      </c>
      <c r="S90" s="4">
        <v>8140200308</v>
      </c>
      <c r="T90" s="4" t="s">
        <v>137</v>
      </c>
      <c r="U90" s="4"/>
      <c r="V90" s="4">
        <v>9828120785</v>
      </c>
      <c r="W90" s="4" t="s">
        <v>3386</v>
      </c>
      <c r="X90" s="4">
        <v>35000</v>
      </c>
      <c r="Y90" s="4" t="s">
        <v>65</v>
      </c>
      <c r="Z90" s="4" t="s">
        <v>64</v>
      </c>
      <c r="AA90" s="4" t="s">
        <v>77</v>
      </c>
      <c r="AB90" s="4">
        <v>8</v>
      </c>
      <c r="AC90" s="4" t="s">
        <v>72</v>
      </c>
      <c r="AD90" s="4">
        <v>1</v>
      </c>
    </row>
    <row r="91" spans="1:30" ht="30">
      <c r="A91" s="4">
        <v>4</v>
      </c>
      <c r="B91" s="4" t="s">
        <v>59</v>
      </c>
      <c r="C91" s="4">
        <v>4335</v>
      </c>
      <c r="D91" s="5">
        <v>42920</v>
      </c>
      <c r="E91" s="4" t="s">
        <v>1203</v>
      </c>
      <c r="F91" s="4"/>
      <c r="G91" s="4" t="s">
        <v>1931</v>
      </c>
      <c r="H91" s="4" t="s">
        <v>2659</v>
      </c>
      <c r="I91" s="4" t="s">
        <v>61</v>
      </c>
      <c r="J91" s="5">
        <v>39462</v>
      </c>
      <c r="K91" s="4" t="s">
        <v>1048</v>
      </c>
      <c r="L91" s="4">
        <v>90</v>
      </c>
      <c r="M91" s="4"/>
      <c r="N91" s="4"/>
      <c r="O91" s="4" t="s">
        <v>62</v>
      </c>
      <c r="P91" s="4" t="s">
        <v>76</v>
      </c>
      <c r="Q91" s="4"/>
      <c r="R91" s="4" t="s">
        <v>63</v>
      </c>
      <c r="S91" s="4">
        <v>8140200308</v>
      </c>
      <c r="T91" s="4"/>
      <c r="U91" s="4"/>
      <c r="V91" s="4">
        <v>9828120786</v>
      </c>
      <c r="W91" s="4" t="s">
        <v>3387</v>
      </c>
      <c r="X91" s="4">
        <v>0</v>
      </c>
      <c r="Y91" s="4" t="s">
        <v>64</v>
      </c>
      <c r="Z91" s="4" t="s">
        <v>64</v>
      </c>
      <c r="AA91" s="4" t="s">
        <v>77</v>
      </c>
      <c r="AB91" s="4">
        <v>12</v>
      </c>
      <c r="AC91" s="4" t="s">
        <v>72</v>
      </c>
      <c r="AD91" s="4">
        <v>1</v>
      </c>
    </row>
    <row r="92" spans="1:30" ht="30">
      <c r="A92" s="4">
        <v>4</v>
      </c>
      <c r="B92" s="4" t="s">
        <v>59</v>
      </c>
      <c r="C92" s="4">
        <v>4333</v>
      </c>
      <c r="D92" s="5">
        <v>42920</v>
      </c>
      <c r="E92" s="4" t="s">
        <v>1204</v>
      </c>
      <c r="F92" s="4"/>
      <c r="G92" s="4" t="s">
        <v>1932</v>
      </c>
      <c r="H92" s="4" t="s">
        <v>2660</v>
      </c>
      <c r="I92" s="4" t="s">
        <v>61</v>
      </c>
      <c r="J92" s="5">
        <v>41044</v>
      </c>
      <c r="K92" s="4" t="s">
        <v>1047</v>
      </c>
      <c r="L92" s="4">
        <v>91</v>
      </c>
      <c r="M92" s="4"/>
      <c r="N92" s="4"/>
      <c r="O92" s="4" t="s">
        <v>62</v>
      </c>
      <c r="P92" s="4" t="s">
        <v>70</v>
      </c>
      <c r="Q92" s="4"/>
      <c r="R92" s="4" t="s">
        <v>63</v>
      </c>
      <c r="S92" s="4">
        <v>8140200308</v>
      </c>
      <c r="T92" s="4"/>
      <c r="U92" s="4"/>
      <c r="V92" s="4">
        <v>9828120787</v>
      </c>
      <c r="W92" s="4" t="s">
        <v>3388</v>
      </c>
      <c r="X92" s="4">
        <v>0</v>
      </c>
      <c r="Y92" s="4" t="s">
        <v>64</v>
      </c>
      <c r="Z92" s="4" t="s">
        <v>64</v>
      </c>
      <c r="AA92" s="4" t="s">
        <v>71</v>
      </c>
      <c r="AB92" s="4">
        <v>8</v>
      </c>
      <c r="AC92" s="4" t="s">
        <v>72</v>
      </c>
      <c r="AD92" s="4">
        <v>1</v>
      </c>
    </row>
    <row r="93" spans="1:30" ht="30">
      <c r="A93" s="4">
        <v>4</v>
      </c>
      <c r="B93" s="4" t="s">
        <v>59</v>
      </c>
      <c r="C93" s="4">
        <v>4371</v>
      </c>
      <c r="D93" s="5">
        <v>42926</v>
      </c>
      <c r="E93" s="4" t="s">
        <v>1205</v>
      </c>
      <c r="F93" s="4"/>
      <c r="G93" s="4" t="s">
        <v>1933</v>
      </c>
      <c r="H93" s="4" t="s">
        <v>2661</v>
      </c>
      <c r="I93" s="4" t="s">
        <v>61</v>
      </c>
      <c r="J93" s="5">
        <v>40665</v>
      </c>
      <c r="K93" s="4" t="s">
        <v>1047</v>
      </c>
      <c r="L93" s="4">
        <v>92</v>
      </c>
      <c r="M93" s="4"/>
      <c r="N93" s="4"/>
      <c r="O93" s="4" t="s">
        <v>62</v>
      </c>
      <c r="P93" s="4" t="s">
        <v>70</v>
      </c>
      <c r="Q93" s="4"/>
      <c r="R93" s="4" t="s">
        <v>63</v>
      </c>
      <c r="S93" s="4">
        <v>8140200308</v>
      </c>
      <c r="T93" s="4" t="s">
        <v>138</v>
      </c>
      <c r="U93" s="4"/>
      <c r="V93" s="4">
        <v>9828120788</v>
      </c>
      <c r="W93" s="4" t="s">
        <v>3389</v>
      </c>
      <c r="X93" s="4">
        <v>35000</v>
      </c>
      <c r="Y93" s="4" t="s">
        <v>64</v>
      </c>
      <c r="Z93" s="4" t="s">
        <v>64</v>
      </c>
      <c r="AA93" s="4" t="s">
        <v>71</v>
      </c>
      <c r="AB93" s="4">
        <v>9</v>
      </c>
      <c r="AC93" s="4" t="s">
        <v>72</v>
      </c>
      <c r="AD93" s="4">
        <v>1</v>
      </c>
    </row>
    <row r="94" spans="1:30" ht="30">
      <c r="A94" s="4">
        <v>4</v>
      </c>
      <c r="B94" s="4" t="s">
        <v>59</v>
      </c>
      <c r="C94" s="4">
        <v>4857</v>
      </c>
      <c r="D94" s="4"/>
      <c r="E94" s="4" t="s">
        <v>1206</v>
      </c>
      <c r="F94" s="4"/>
      <c r="G94" s="4" t="s">
        <v>1934</v>
      </c>
      <c r="H94" s="4" t="s">
        <v>2662</v>
      </c>
      <c r="I94" s="4" t="s">
        <v>61</v>
      </c>
      <c r="J94" s="5">
        <v>41275</v>
      </c>
      <c r="K94" s="4" t="s">
        <v>1048</v>
      </c>
      <c r="L94" s="4">
        <v>93</v>
      </c>
      <c r="M94" s="4"/>
      <c r="N94" s="4"/>
      <c r="O94" s="4" t="s">
        <v>62</v>
      </c>
      <c r="P94" s="4"/>
      <c r="Q94" s="4"/>
      <c r="R94" s="4" t="s">
        <v>63</v>
      </c>
      <c r="S94" s="4">
        <v>8140200308</v>
      </c>
      <c r="T94" s="4"/>
      <c r="U94" s="4"/>
      <c r="V94" s="4">
        <v>9828120789</v>
      </c>
      <c r="W94" s="4" t="s">
        <v>3390</v>
      </c>
      <c r="X94" s="4"/>
      <c r="Y94" s="4" t="s">
        <v>64</v>
      </c>
      <c r="Z94" s="4" t="s">
        <v>65</v>
      </c>
      <c r="AA94" s="4"/>
      <c r="AB94" s="4">
        <v>7</v>
      </c>
      <c r="AC94" s="4"/>
      <c r="AD94" s="4">
        <v>1</v>
      </c>
    </row>
    <row r="95" spans="1:30" ht="30">
      <c r="A95" s="4">
        <v>4</v>
      </c>
      <c r="B95" s="4" t="s">
        <v>59</v>
      </c>
      <c r="C95" s="4">
        <v>4283</v>
      </c>
      <c r="D95" s="5">
        <v>42915</v>
      </c>
      <c r="E95" s="4" t="s">
        <v>1207</v>
      </c>
      <c r="F95" s="4"/>
      <c r="G95" s="4" t="s">
        <v>1935</v>
      </c>
      <c r="H95" s="4" t="s">
        <v>2663</v>
      </c>
      <c r="I95" s="4" t="s">
        <v>61</v>
      </c>
      <c r="J95" s="5">
        <v>41099</v>
      </c>
      <c r="K95" s="4" t="s">
        <v>1047</v>
      </c>
      <c r="L95" s="4">
        <v>94</v>
      </c>
      <c r="M95" s="4"/>
      <c r="N95" s="4"/>
      <c r="O95" s="4" t="s">
        <v>62</v>
      </c>
      <c r="P95" s="4" t="s">
        <v>70</v>
      </c>
      <c r="Q95" s="4"/>
      <c r="R95" s="4" t="s">
        <v>63</v>
      </c>
      <c r="S95" s="4">
        <v>8140200308</v>
      </c>
      <c r="T95" s="4" t="s">
        <v>139</v>
      </c>
      <c r="U95" s="4"/>
      <c r="V95" s="4">
        <v>9828120790</v>
      </c>
      <c r="W95" s="4" t="s">
        <v>3391</v>
      </c>
      <c r="X95" s="4">
        <v>48000</v>
      </c>
      <c r="Y95" s="4" t="s">
        <v>64</v>
      </c>
      <c r="Z95" s="4" t="s">
        <v>64</v>
      </c>
      <c r="AA95" s="4" t="s">
        <v>71</v>
      </c>
      <c r="AB95" s="4">
        <v>8</v>
      </c>
      <c r="AC95" s="4" t="s">
        <v>72</v>
      </c>
      <c r="AD95" s="4">
        <v>1</v>
      </c>
    </row>
    <row r="96" spans="1:30" ht="30">
      <c r="A96" s="4">
        <v>4</v>
      </c>
      <c r="B96" s="4" t="s">
        <v>59</v>
      </c>
      <c r="C96" s="4">
        <v>4326</v>
      </c>
      <c r="D96" s="5">
        <v>42920</v>
      </c>
      <c r="E96" s="4" t="s">
        <v>1208</v>
      </c>
      <c r="F96" s="4"/>
      <c r="G96" s="4" t="s">
        <v>1936</v>
      </c>
      <c r="H96" s="4" t="s">
        <v>2664</v>
      </c>
      <c r="I96" s="4" t="s">
        <v>66</v>
      </c>
      <c r="J96" s="5">
        <v>41070</v>
      </c>
      <c r="K96" s="4" t="s">
        <v>1047</v>
      </c>
      <c r="L96" s="4">
        <v>95</v>
      </c>
      <c r="M96" s="4"/>
      <c r="N96" s="4"/>
      <c r="O96" s="4" t="s">
        <v>62</v>
      </c>
      <c r="P96" s="4"/>
      <c r="Q96" s="4"/>
      <c r="R96" s="4" t="s">
        <v>63</v>
      </c>
      <c r="S96" s="4">
        <v>8140200308</v>
      </c>
      <c r="T96" s="4" t="s">
        <v>140</v>
      </c>
      <c r="U96" s="4"/>
      <c r="V96" s="4">
        <v>9828120791</v>
      </c>
      <c r="W96" s="4" t="s">
        <v>3392</v>
      </c>
      <c r="X96" s="4">
        <v>0</v>
      </c>
      <c r="Y96" s="4" t="s">
        <v>64</v>
      </c>
      <c r="Z96" s="4" t="s">
        <v>64</v>
      </c>
      <c r="AA96" s="4"/>
      <c r="AB96" s="4">
        <v>8</v>
      </c>
      <c r="AC96" s="4" t="s">
        <v>72</v>
      </c>
      <c r="AD96" s="4">
        <v>1</v>
      </c>
    </row>
    <row r="97" spans="1:30" ht="30">
      <c r="A97" s="4">
        <v>4</v>
      </c>
      <c r="B97" s="4" t="s">
        <v>59</v>
      </c>
      <c r="C97" s="4">
        <v>4699</v>
      </c>
      <c r="D97" s="5">
        <v>43656</v>
      </c>
      <c r="E97" s="4" t="s">
        <v>1209</v>
      </c>
      <c r="F97" s="4"/>
      <c r="G97" s="4" t="s">
        <v>1937</v>
      </c>
      <c r="H97" s="4" t="s">
        <v>2665</v>
      </c>
      <c r="I97" s="4" t="s">
        <v>66</v>
      </c>
      <c r="J97" s="5">
        <v>40366</v>
      </c>
      <c r="K97" s="4" t="s">
        <v>1048</v>
      </c>
      <c r="L97" s="4">
        <v>96</v>
      </c>
      <c r="M97" s="4"/>
      <c r="N97" s="4"/>
      <c r="O97" s="4" t="s">
        <v>69</v>
      </c>
      <c r="P97" s="4" t="s">
        <v>70</v>
      </c>
      <c r="Q97" s="4"/>
      <c r="R97" s="4" t="s">
        <v>63</v>
      </c>
      <c r="S97" s="4">
        <v>8140200308</v>
      </c>
      <c r="T97" s="4"/>
      <c r="U97" s="4"/>
      <c r="V97" s="4">
        <v>9828120792</v>
      </c>
      <c r="W97" s="4" t="s">
        <v>3393</v>
      </c>
      <c r="X97" s="4">
        <v>60000</v>
      </c>
      <c r="Y97" s="4" t="s">
        <v>64</v>
      </c>
      <c r="Z97" s="4" t="s">
        <v>64</v>
      </c>
      <c r="AA97" s="4" t="s">
        <v>71</v>
      </c>
      <c r="AB97" s="4">
        <v>10</v>
      </c>
      <c r="AC97" s="4" t="s">
        <v>72</v>
      </c>
      <c r="AD97" s="4">
        <v>0</v>
      </c>
    </row>
    <row r="98" spans="1:30" ht="30">
      <c r="A98" s="4">
        <v>4</v>
      </c>
      <c r="B98" s="4" t="s">
        <v>59</v>
      </c>
      <c r="C98" s="4">
        <v>4336</v>
      </c>
      <c r="D98" s="5">
        <v>42920</v>
      </c>
      <c r="E98" s="4" t="s">
        <v>1210</v>
      </c>
      <c r="F98" s="4"/>
      <c r="G98" s="4" t="s">
        <v>1938</v>
      </c>
      <c r="H98" s="4" t="s">
        <v>2666</v>
      </c>
      <c r="I98" s="4" t="s">
        <v>61</v>
      </c>
      <c r="J98" s="5">
        <v>39882</v>
      </c>
      <c r="K98" s="4" t="s">
        <v>1047</v>
      </c>
      <c r="L98" s="4">
        <v>97</v>
      </c>
      <c r="M98" s="4"/>
      <c r="N98" s="4"/>
      <c r="O98" s="4" t="s">
        <v>62</v>
      </c>
      <c r="P98" s="4" t="s">
        <v>76</v>
      </c>
      <c r="Q98" s="4"/>
      <c r="R98" s="4" t="s">
        <v>63</v>
      </c>
      <c r="S98" s="4">
        <v>8140200308</v>
      </c>
      <c r="T98" s="4" t="s">
        <v>141</v>
      </c>
      <c r="U98" s="4"/>
      <c r="V98" s="4">
        <v>9828120793</v>
      </c>
      <c r="W98" s="4" t="s">
        <v>3394</v>
      </c>
      <c r="X98" s="4">
        <v>0</v>
      </c>
      <c r="Y98" s="4" t="s">
        <v>64</v>
      </c>
      <c r="Z98" s="4" t="s">
        <v>64</v>
      </c>
      <c r="AA98" s="4" t="s">
        <v>77</v>
      </c>
      <c r="AB98" s="4">
        <v>11</v>
      </c>
      <c r="AC98" s="4" t="s">
        <v>72</v>
      </c>
      <c r="AD98" s="4">
        <v>1</v>
      </c>
    </row>
    <row r="99" spans="1:30" ht="30">
      <c r="A99" s="4">
        <v>4</v>
      </c>
      <c r="B99" s="4" t="s">
        <v>59</v>
      </c>
      <c r="C99" s="4">
        <v>4276</v>
      </c>
      <c r="D99" s="5">
        <v>150</v>
      </c>
      <c r="E99" s="4" t="s">
        <v>1211</v>
      </c>
      <c r="F99" s="4"/>
      <c r="G99" s="4" t="s">
        <v>1939</v>
      </c>
      <c r="H99" s="4" t="s">
        <v>2667</v>
      </c>
      <c r="I99" s="4" t="s">
        <v>66</v>
      </c>
      <c r="J99" s="5">
        <v>40954</v>
      </c>
      <c r="K99" s="4" t="s">
        <v>1047</v>
      </c>
      <c r="L99" s="4">
        <v>98</v>
      </c>
      <c r="M99" s="4"/>
      <c r="N99" s="4"/>
      <c r="O99" s="4" t="s">
        <v>69</v>
      </c>
      <c r="P99" s="4" t="s">
        <v>70</v>
      </c>
      <c r="Q99" s="4"/>
      <c r="R99" s="4" t="s">
        <v>63</v>
      </c>
      <c r="S99" s="4">
        <v>8140200308</v>
      </c>
      <c r="T99" s="4" t="s">
        <v>142</v>
      </c>
      <c r="U99" s="4"/>
      <c r="V99" s="4">
        <v>9828120794</v>
      </c>
      <c r="W99" s="4" t="s">
        <v>3395</v>
      </c>
      <c r="X99" s="4">
        <v>35000</v>
      </c>
      <c r="Y99" s="4" t="s">
        <v>64</v>
      </c>
      <c r="Z99" s="4" t="s">
        <v>64</v>
      </c>
      <c r="AA99" s="4" t="s">
        <v>71</v>
      </c>
      <c r="AB99" s="4">
        <v>8</v>
      </c>
      <c r="AC99" s="4" t="s">
        <v>72</v>
      </c>
      <c r="AD99" s="4">
        <v>1</v>
      </c>
    </row>
    <row r="100" spans="1:30" ht="30">
      <c r="A100" s="4">
        <v>4</v>
      </c>
      <c r="B100" s="4" t="s">
        <v>59</v>
      </c>
      <c r="C100" s="4">
        <v>4324</v>
      </c>
      <c r="D100" s="5">
        <v>42920</v>
      </c>
      <c r="E100" s="4" t="s">
        <v>1212</v>
      </c>
      <c r="F100" s="4"/>
      <c r="G100" s="4" t="s">
        <v>1940</v>
      </c>
      <c r="H100" s="4" t="s">
        <v>2668</v>
      </c>
      <c r="I100" s="4" t="s">
        <v>61</v>
      </c>
      <c r="J100" s="5">
        <v>40696</v>
      </c>
      <c r="K100" s="4" t="s">
        <v>1048</v>
      </c>
      <c r="L100" s="4">
        <v>99</v>
      </c>
      <c r="M100" s="4"/>
      <c r="N100" s="4"/>
      <c r="O100" s="4" t="s">
        <v>62</v>
      </c>
      <c r="P100" s="4" t="s">
        <v>76</v>
      </c>
      <c r="Q100" s="4"/>
      <c r="R100" s="4" t="s">
        <v>63</v>
      </c>
      <c r="S100" s="4">
        <v>8140200308</v>
      </c>
      <c r="T100" s="4" t="s">
        <v>143</v>
      </c>
      <c r="U100" s="4"/>
      <c r="V100" s="4">
        <v>9828120795</v>
      </c>
      <c r="W100" s="4" t="s">
        <v>3396</v>
      </c>
      <c r="X100" s="4">
        <v>0</v>
      </c>
      <c r="Y100" s="4" t="s">
        <v>64</v>
      </c>
      <c r="Z100" s="4" t="s">
        <v>64</v>
      </c>
      <c r="AA100" s="4" t="s">
        <v>77</v>
      </c>
      <c r="AB100" s="4">
        <v>9</v>
      </c>
      <c r="AC100" s="4" t="s">
        <v>72</v>
      </c>
      <c r="AD100" s="4">
        <v>1</v>
      </c>
    </row>
    <row r="101" spans="1:30" ht="30">
      <c r="A101" s="4">
        <v>4</v>
      </c>
      <c r="B101" s="4" t="s">
        <v>59</v>
      </c>
      <c r="C101" s="4">
        <v>4339</v>
      </c>
      <c r="D101" s="5">
        <v>42920</v>
      </c>
      <c r="E101" s="4" t="s">
        <v>1213</v>
      </c>
      <c r="F101" s="4"/>
      <c r="G101" s="4" t="s">
        <v>1941</v>
      </c>
      <c r="H101" s="4" t="s">
        <v>2669</v>
      </c>
      <c r="I101" s="4" t="s">
        <v>66</v>
      </c>
      <c r="J101" s="5">
        <v>40374</v>
      </c>
      <c r="K101" s="4" t="s">
        <v>1047</v>
      </c>
      <c r="L101" s="4">
        <v>100</v>
      </c>
      <c r="M101" s="4"/>
      <c r="N101" s="4"/>
      <c r="O101" s="4" t="s">
        <v>62</v>
      </c>
      <c r="P101" s="4" t="s">
        <v>76</v>
      </c>
      <c r="Q101" s="4"/>
      <c r="R101" s="4" t="s">
        <v>63</v>
      </c>
      <c r="S101" s="4">
        <v>8140200308</v>
      </c>
      <c r="T101" s="4" t="s">
        <v>144</v>
      </c>
      <c r="U101" s="4"/>
      <c r="V101" s="4">
        <v>9828120796</v>
      </c>
      <c r="W101" s="4" t="s">
        <v>3397</v>
      </c>
      <c r="X101" s="4">
        <v>35000</v>
      </c>
      <c r="Y101" s="4" t="s">
        <v>64</v>
      </c>
      <c r="Z101" s="4" t="s">
        <v>64</v>
      </c>
      <c r="AA101" s="4" t="s">
        <v>77</v>
      </c>
      <c r="AB101" s="4">
        <v>10</v>
      </c>
      <c r="AC101" s="4" t="s">
        <v>72</v>
      </c>
      <c r="AD101" s="4">
        <v>1</v>
      </c>
    </row>
    <row r="102" spans="1:30" ht="30">
      <c r="A102" s="4">
        <v>4</v>
      </c>
      <c r="B102" s="4" t="s">
        <v>59</v>
      </c>
      <c r="C102" s="4">
        <v>4325</v>
      </c>
      <c r="D102" s="5">
        <v>42920</v>
      </c>
      <c r="E102" s="4" t="s">
        <v>1214</v>
      </c>
      <c r="F102" s="4"/>
      <c r="G102" s="4" t="s">
        <v>1942</v>
      </c>
      <c r="H102" s="4" t="s">
        <v>2670</v>
      </c>
      <c r="I102" s="4" t="s">
        <v>61</v>
      </c>
      <c r="J102" s="5">
        <v>40709</v>
      </c>
      <c r="K102" s="4" t="s">
        <v>1047</v>
      </c>
      <c r="L102" s="4">
        <v>101</v>
      </c>
      <c r="M102" s="4"/>
      <c r="N102" s="4"/>
      <c r="O102" s="4" t="s">
        <v>62</v>
      </c>
      <c r="P102" s="4" t="s">
        <v>70</v>
      </c>
      <c r="Q102" s="4"/>
      <c r="R102" s="4" t="s">
        <v>63</v>
      </c>
      <c r="S102" s="4">
        <v>8140200308</v>
      </c>
      <c r="T102" s="4" t="s">
        <v>145</v>
      </c>
      <c r="U102" s="4"/>
      <c r="V102" s="4">
        <v>9828120797</v>
      </c>
      <c r="W102" s="4" t="s">
        <v>3398</v>
      </c>
      <c r="X102" s="4">
        <v>0</v>
      </c>
      <c r="Y102" s="4" t="s">
        <v>64</v>
      </c>
      <c r="Z102" s="4" t="s">
        <v>64</v>
      </c>
      <c r="AA102" s="4" t="s">
        <v>71</v>
      </c>
      <c r="AB102" s="4">
        <v>9</v>
      </c>
      <c r="AC102" s="4" t="s">
        <v>72</v>
      </c>
      <c r="AD102" s="4">
        <v>1</v>
      </c>
    </row>
    <row r="103" spans="1:30" ht="30">
      <c r="A103" s="4">
        <v>4</v>
      </c>
      <c r="B103" s="4" t="s">
        <v>59</v>
      </c>
      <c r="C103" s="4">
        <v>4435</v>
      </c>
      <c r="D103" s="5">
        <v>42972</v>
      </c>
      <c r="E103" s="4" t="s">
        <v>1215</v>
      </c>
      <c r="F103" s="4"/>
      <c r="G103" s="4" t="s">
        <v>1943</v>
      </c>
      <c r="H103" s="4" t="s">
        <v>2671</v>
      </c>
      <c r="I103" s="4" t="s">
        <v>61</v>
      </c>
      <c r="J103" s="5">
        <v>40546</v>
      </c>
      <c r="K103" s="4" t="s">
        <v>1048</v>
      </c>
      <c r="L103" s="4">
        <v>102</v>
      </c>
      <c r="M103" s="4"/>
      <c r="N103" s="4"/>
      <c r="O103" s="4" t="s">
        <v>62</v>
      </c>
      <c r="P103" s="4" t="s">
        <v>76</v>
      </c>
      <c r="Q103" s="4"/>
      <c r="R103" s="4" t="s">
        <v>63</v>
      </c>
      <c r="S103" s="4">
        <v>8140200308</v>
      </c>
      <c r="T103" s="4" t="s">
        <v>146</v>
      </c>
      <c r="U103" s="4"/>
      <c r="V103" s="4">
        <v>9828120798</v>
      </c>
      <c r="W103" s="4" t="s">
        <v>3399</v>
      </c>
      <c r="X103" s="4">
        <v>0</v>
      </c>
      <c r="Y103" s="4" t="s">
        <v>64</v>
      </c>
      <c r="Z103" s="4" t="s">
        <v>64</v>
      </c>
      <c r="AA103" s="4" t="s">
        <v>77</v>
      </c>
      <c r="AB103" s="4">
        <v>9</v>
      </c>
      <c r="AC103" s="4" t="s">
        <v>72</v>
      </c>
      <c r="AD103" s="4">
        <v>1</v>
      </c>
    </row>
    <row r="104" spans="1:30" ht="30">
      <c r="A104" s="4">
        <v>4</v>
      </c>
      <c r="B104" s="4" t="s">
        <v>59</v>
      </c>
      <c r="C104" s="4">
        <v>4419</v>
      </c>
      <c r="D104" s="5">
        <v>42934</v>
      </c>
      <c r="E104" s="4" t="s">
        <v>1216</v>
      </c>
      <c r="F104" s="4"/>
      <c r="G104" s="4" t="s">
        <v>1944</v>
      </c>
      <c r="H104" s="4" t="s">
        <v>2672</v>
      </c>
      <c r="I104" s="4" t="s">
        <v>66</v>
      </c>
      <c r="J104" s="5">
        <v>40670</v>
      </c>
      <c r="K104" s="4" t="s">
        <v>1047</v>
      </c>
      <c r="L104" s="4">
        <v>103</v>
      </c>
      <c r="M104" s="4"/>
      <c r="N104" s="4"/>
      <c r="O104" s="4" t="s">
        <v>62</v>
      </c>
      <c r="P104" s="4" t="s">
        <v>76</v>
      </c>
      <c r="Q104" s="4"/>
      <c r="R104" s="4" t="s">
        <v>63</v>
      </c>
      <c r="S104" s="4">
        <v>8140200308</v>
      </c>
      <c r="T104" s="4"/>
      <c r="U104" s="4"/>
      <c r="V104" s="4">
        <v>9828120799</v>
      </c>
      <c r="W104" s="4" t="s">
        <v>3400</v>
      </c>
      <c r="X104" s="4">
        <v>35000</v>
      </c>
      <c r="Y104" s="4" t="s">
        <v>64</v>
      </c>
      <c r="Z104" s="4" t="s">
        <v>64</v>
      </c>
      <c r="AA104" s="4" t="s">
        <v>77</v>
      </c>
      <c r="AB104" s="4">
        <v>9</v>
      </c>
      <c r="AC104" s="4" t="s">
        <v>72</v>
      </c>
      <c r="AD104" s="4">
        <v>1</v>
      </c>
    </row>
    <row r="105" spans="1:30" ht="30">
      <c r="A105" s="4">
        <v>4</v>
      </c>
      <c r="B105" s="4" t="s">
        <v>59</v>
      </c>
      <c r="C105" s="4">
        <v>4437</v>
      </c>
      <c r="D105" s="5">
        <v>42976</v>
      </c>
      <c r="E105" s="4" t="s">
        <v>1217</v>
      </c>
      <c r="F105" s="4"/>
      <c r="G105" s="4" t="s">
        <v>1945</v>
      </c>
      <c r="H105" s="4" t="s">
        <v>2673</v>
      </c>
      <c r="I105" s="4" t="s">
        <v>66</v>
      </c>
      <c r="J105" s="5">
        <v>41008</v>
      </c>
      <c r="K105" s="4" t="s">
        <v>1047</v>
      </c>
      <c r="L105" s="4">
        <v>104</v>
      </c>
      <c r="M105" s="4"/>
      <c r="N105" s="4"/>
      <c r="O105" s="4" t="s">
        <v>62</v>
      </c>
      <c r="P105" s="4" t="s">
        <v>76</v>
      </c>
      <c r="Q105" s="4"/>
      <c r="R105" s="4" t="s">
        <v>63</v>
      </c>
      <c r="S105" s="4">
        <v>8140200308</v>
      </c>
      <c r="T105" s="4" t="s">
        <v>147</v>
      </c>
      <c r="U105" s="4"/>
      <c r="V105" s="4">
        <v>9828120800</v>
      </c>
      <c r="W105" s="4" t="s">
        <v>3401</v>
      </c>
      <c r="X105" s="4">
        <v>35000</v>
      </c>
      <c r="Y105" s="4" t="s">
        <v>64</v>
      </c>
      <c r="Z105" s="4" t="s">
        <v>64</v>
      </c>
      <c r="AA105" s="4" t="s">
        <v>77</v>
      </c>
      <c r="AB105" s="4">
        <v>8</v>
      </c>
      <c r="AC105" s="4" t="s">
        <v>72</v>
      </c>
      <c r="AD105" s="4">
        <v>1</v>
      </c>
    </row>
    <row r="106" spans="1:30" ht="30">
      <c r="A106" s="4">
        <v>4</v>
      </c>
      <c r="B106" s="4" t="s">
        <v>59</v>
      </c>
      <c r="C106" s="4">
        <v>4369</v>
      </c>
      <c r="D106" s="5">
        <v>42926</v>
      </c>
      <c r="E106" s="4" t="s">
        <v>1218</v>
      </c>
      <c r="F106" s="4"/>
      <c r="G106" s="4" t="s">
        <v>1946</v>
      </c>
      <c r="H106" s="4" t="s">
        <v>2674</v>
      </c>
      <c r="I106" s="4" t="s">
        <v>66</v>
      </c>
      <c r="J106" s="5">
        <v>40973</v>
      </c>
      <c r="K106" s="4" t="s">
        <v>1048</v>
      </c>
      <c r="L106" s="4">
        <v>105</v>
      </c>
      <c r="M106" s="4"/>
      <c r="N106" s="4"/>
      <c r="O106" s="4" t="s">
        <v>62</v>
      </c>
      <c r="P106" s="4" t="s">
        <v>76</v>
      </c>
      <c r="Q106" s="4"/>
      <c r="R106" s="4" t="s">
        <v>63</v>
      </c>
      <c r="S106" s="4">
        <v>8140200308</v>
      </c>
      <c r="T106" s="4" t="s">
        <v>148</v>
      </c>
      <c r="U106" s="4"/>
      <c r="V106" s="4">
        <v>9828120801</v>
      </c>
      <c r="W106" s="4" t="s">
        <v>3402</v>
      </c>
      <c r="X106" s="4">
        <v>50000</v>
      </c>
      <c r="Y106" s="4" t="s">
        <v>64</v>
      </c>
      <c r="Z106" s="4" t="s">
        <v>64</v>
      </c>
      <c r="AA106" s="4" t="s">
        <v>77</v>
      </c>
      <c r="AB106" s="4">
        <v>8</v>
      </c>
      <c r="AC106" s="4" t="s">
        <v>72</v>
      </c>
      <c r="AD106" s="4">
        <v>1</v>
      </c>
    </row>
    <row r="107" spans="1:30" ht="30">
      <c r="A107" s="4">
        <v>4</v>
      </c>
      <c r="B107" s="4" t="s">
        <v>59</v>
      </c>
      <c r="C107" s="4">
        <v>4275</v>
      </c>
      <c r="D107" s="5">
        <v>150</v>
      </c>
      <c r="E107" s="4" t="s">
        <v>1219</v>
      </c>
      <c r="F107" s="4"/>
      <c r="G107" s="4" t="s">
        <v>1947</v>
      </c>
      <c r="H107" s="4" t="s">
        <v>2675</v>
      </c>
      <c r="I107" s="4" t="s">
        <v>66</v>
      </c>
      <c r="J107" s="5">
        <v>40881</v>
      </c>
      <c r="K107" s="4" t="s">
        <v>1047</v>
      </c>
      <c r="L107" s="4">
        <v>106</v>
      </c>
      <c r="M107" s="4"/>
      <c r="N107" s="4"/>
      <c r="O107" s="4" t="s">
        <v>62</v>
      </c>
      <c r="P107" s="4" t="s">
        <v>70</v>
      </c>
      <c r="Q107" s="4"/>
      <c r="R107" s="4" t="s">
        <v>63</v>
      </c>
      <c r="S107" s="4">
        <v>8140200308</v>
      </c>
      <c r="T107" s="4" t="s">
        <v>142</v>
      </c>
      <c r="U107" s="4"/>
      <c r="V107" s="4">
        <v>9828120802</v>
      </c>
      <c r="W107" s="4" t="s">
        <v>3403</v>
      </c>
      <c r="X107" s="4">
        <v>48000</v>
      </c>
      <c r="Y107" s="4" t="s">
        <v>64</v>
      </c>
      <c r="Z107" s="4" t="s">
        <v>64</v>
      </c>
      <c r="AA107" s="4" t="s">
        <v>71</v>
      </c>
      <c r="AB107" s="4">
        <v>9</v>
      </c>
      <c r="AC107" s="4" t="s">
        <v>72</v>
      </c>
      <c r="AD107" s="4">
        <v>1</v>
      </c>
    </row>
    <row r="108" spans="1:30" ht="30">
      <c r="A108" s="4">
        <v>4</v>
      </c>
      <c r="B108" s="4" t="s">
        <v>59</v>
      </c>
      <c r="C108" s="4">
        <v>4434</v>
      </c>
      <c r="D108" s="5">
        <v>42972</v>
      </c>
      <c r="E108" s="4" t="s">
        <v>1220</v>
      </c>
      <c r="F108" s="4"/>
      <c r="G108" s="4" t="s">
        <v>1948</v>
      </c>
      <c r="H108" s="4" t="s">
        <v>2676</v>
      </c>
      <c r="I108" s="4" t="s">
        <v>61</v>
      </c>
      <c r="J108" s="5">
        <v>41095</v>
      </c>
      <c r="K108" s="4" t="s">
        <v>1047</v>
      </c>
      <c r="L108" s="4">
        <v>107</v>
      </c>
      <c r="M108" s="4"/>
      <c r="N108" s="4"/>
      <c r="O108" s="4" t="s">
        <v>62</v>
      </c>
      <c r="P108" s="4" t="s">
        <v>76</v>
      </c>
      <c r="Q108" s="4"/>
      <c r="R108" s="4" t="s">
        <v>63</v>
      </c>
      <c r="S108" s="4">
        <v>8140200308</v>
      </c>
      <c r="T108" s="4" t="s">
        <v>149</v>
      </c>
      <c r="U108" s="4"/>
      <c r="V108" s="4">
        <v>9828120803</v>
      </c>
      <c r="W108" s="4" t="s">
        <v>3404</v>
      </c>
      <c r="X108" s="4">
        <v>42000</v>
      </c>
      <c r="Y108" s="4" t="s">
        <v>64</v>
      </c>
      <c r="Z108" s="4" t="s">
        <v>64</v>
      </c>
      <c r="AA108" s="4" t="s">
        <v>77</v>
      </c>
      <c r="AB108" s="4">
        <v>8</v>
      </c>
      <c r="AC108" s="4" t="s">
        <v>72</v>
      </c>
      <c r="AD108" s="4">
        <v>0</v>
      </c>
    </row>
    <row r="109" spans="1:30" ht="30">
      <c r="A109" s="4">
        <v>4</v>
      </c>
      <c r="B109" s="4" t="s">
        <v>59</v>
      </c>
      <c r="C109" s="4">
        <v>4436</v>
      </c>
      <c r="D109" s="5">
        <v>42976</v>
      </c>
      <c r="E109" s="4" t="s">
        <v>1221</v>
      </c>
      <c r="F109" s="4"/>
      <c r="G109" s="4" t="s">
        <v>1949</v>
      </c>
      <c r="H109" s="4" t="s">
        <v>2677</v>
      </c>
      <c r="I109" s="4" t="s">
        <v>61</v>
      </c>
      <c r="J109" s="5">
        <v>41008</v>
      </c>
      <c r="K109" s="4" t="s">
        <v>1048</v>
      </c>
      <c r="L109" s="4">
        <v>108</v>
      </c>
      <c r="M109" s="4"/>
      <c r="N109" s="4"/>
      <c r="O109" s="4" t="s">
        <v>62</v>
      </c>
      <c r="P109" s="4" t="s">
        <v>76</v>
      </c>
      <c r="Q109" s="4"/>
      <c r="R109" s="4" t="s">
        <v>63</v>
      </c>
      <c r="S109" s="4">
        <v>8140200308</v>
      </c>
      <c r="T109" s="4" t="s">
        <v>150</v>
      </c>
      <c r="U109" s="4"/>
      <c r="V109" s="4">
        <v>9828120804</v>
      </c>
      <c r="W109" s="4" t="s">
        <v>3405</v>
      </c>
      <c r="X109" s="4">
        <v>35000</v>
      </c>
      <c r="Y109" s="4" t="s">
        <v>64</v>
      </c>
      <c r="Z109" s="4" t="s">
        <v>64</v>
      </c>
      <c r="AA109" s="4" t="s">
        <v>77</v>
      </c>
      <c r="AB109" s="4">
        <v>8</v>
      </c>
      <c r="AC109" s="4" t="s">
        <v>72</v>
      </c>
      <c r="AD109" s="4">
        <v>1</v>
      </c>
    </row>
    <row r="110" spans="1:30" ht="30">
      <c r="A110" s="4">
        <v>4</v>
      </c>
      <c r="B110" s="4" t="s">
        <v>59</v>
      </c>
      <c r="C110" s="4">
        <v>4432</v>
      </c>
      <c r="D110" s="5">
        <v>42972</v>
      </c>
      <c r="E110" s="4" t="s">
        <v>1222</v>
      </c>
      <c r="F110" s="4"/>
      <c r="G110" s="4" t="s">
        <v>1950</v>
      </c>
      <c r="H110" s="4" t="s">
        <v>2678</v>
      </c>
      <c r="I110" s="4" t="s">
        <v>61</v>
      </c>
      <c r="J110" s="5">
        <v>41124</v>
      </c>
      <c r="K110" s="4" t="s">
        <v>1047</v>
      </c>
      <c r="L110" s="4">
        <v>109</v>
      </c>
      <c r="M110" s="4"/>
      <c r="N110" s="4"/>
      <c r="O110" s="4" t="s">
        <v>62</v>
      </c>
      <c r="P110" s="4" t="s">
        <v>76</v>
      </c>
      <c r="Q110" s="4"/>
      <c r="R110" s="4" t="s">
        <v>63</v>
      </c>
      <c r="S110" s="4">
        <v>8140200308</v>
      </c>
      <c r="T110" s="4" t="s">
        <v>151</v>
      </c>
      <c r="U110" s="4"/>
      <c r="V110" s="4">
        <v>9828120805</v>
      </c>
      <c r="W110" s="4" t="s">
        <v>3406</v>
      </c>
      <c r="X110" s="4">
        <v>48000</v>
      </c>
      <c r="Y110" s="4" t="s">
        <v>64</v>
      </c>
      <c r="Z110" s="4" t="s">
        <v>64</v>
      </c>
      <c r="AA110" s="4" t="s">
        <v>77</v>
      </c>
      <c r="AB110" s="4">
        <v>8</v>
      </c>
      <c r="AC110" s="4" t="s">
        <v>72</v>
      </c>
      <c r="AD110" s="4">
        <v>0</v>
      </c>
    </row>
    <row r="111" spans="1:30" ht="30">
      <c r="A111" s="4">
        <v>4</v>
      </c>
      <c r="B111" s="4" t="s">
        <v>59</v>
      </c>
      <c r="C111" s="4">
        <v>4307</v>
      </c>
      <c r="D111" s="5">
        <v>42917</v>
      </c>
      <c r="E111" s="4" t="s">
        <v>1223</v>
      </c>
      <c r="F111" s="4"/>
      <c r="G111" s="4" t="s">
        <v>1951</v>
      </c>
      <c r="H111" s="4" t="s">
        <v>2679</v>
      </c>
      <c r="I111" s="4" t="s">
        <v>61</v>
      </c>
      <c r="J111" s="5">
        <v>40909</v>
      </c>
      <c r="K111" s="4" t="s">
        <v>1047</v>
      </c>
      <c r="L111" s="4">
        <v>110</v>
      </c>
      <c r="M111" s="4"/>
      <c r="N111" s="4"/>
      <c r="O111" s="4" t="s">
        <v>62</v>
      </c>
      <c r="P111" s="4" t="s">
        <v>76</v>
      </c>
      <c r="Q111" s="4"/>
      <c r="R111" s="4" t="s">
        <v>63</v>
      </c>
      <c r="S111" s="4">
        <v>8140200308</v>
      </c>
      <c r="T111" s="4" t="s">
        <v>152</v>
      </c>
      <c r="U111" s="4"/>
      <c r="V111" s="4">
        <v>9828120806</v>
      </c>
      <c r="W111" s="4" t="s">
        <v>3407</v>
      </c>
      <c r="X111" s="4">
        <v>0</v>
      </c>
      <c r="Y111" s="4" t="s">
        <v>64</v>
      </c>
      <c r="Z111" s="4" t="s">
        <v>64</v>
      </c>
      <c r="AA111" s="4" t="s">
        <v>77</v>
      </c>
      <c r="AB111" s="4">
        <v>8</v>
      </c>
      <c r="AC111" s="4" t="s">
        <v>72</v>
      </c>
      <c r="AD111" s="4">
        <v>1</v>
      </c>
    </row>
    <row r="112" spans="1:30" ht="30">
      <c r="A112" s="4">
        <v>4</v>
      </c>
      <c r="B112" s="4" t="s">
        <v>59</v>
      </c>
      <c r="C112" s="4">
        <v>4323</v>
      </c>
      <c r="D112" s="5">
        <v>42920</v>
      </c>
      <c r="E112" s="4" t="s">
        <v>1224</v>
      </c>
      <c r="F112" s="4" t="s">
        <v>153</v>
      </c>
      <c r="G112" s="4" t="s">
        <v>1952</v>
      </c>
      <c r="H112" s="4" t="s">
        <v>2680</v>
      </c>
      <c r="I112" s="4" t="s">
        <v>66</v>
      </c>
      <c r="J112" s="5">
        <v>39814</v>
      </c>
      <c r="K112" s="4" t="s">
        <v>1048</v>
      </c>
      <c r="L112" s="4">
        <v>111</v>
      </c>
      <c r="M112" s="4"/>
      <c r="N112" s="4"/>
      <c r="O112" s="4" t="s">
        <v>69</v>
      </c>
      <c r="P112" s="4" t="s">
        <v>70</v>
      </c>
      <c r="Q112" s="4"/>
      <c r="R112" s="4" t="s">
        <v>63</v>
      </c>
      <c r="S112" s="4">
        <v>8140200308</v>
      </c>
      <c r="T112" s="4" t="s">
        <v>154</v>
      </c>
      <c r="U112" s="4"/>
      <c r="V112" s="4">
        <v>9828120807</v>
      </c>
      <c r="W112" s="4" t="s">
        <v>3408</v>
      </c>
      <c r="X112" s="4">
        <v>20000</v>
      </c>
      <c r="Y112" s="4" t="s">
        <v>64</v>
      </c>
      <c r="Z112" s="4" t="s">
        <v>64</v>
      </c>
      <c r="AA112" s="4" t="s">
        <v>71</v>
      </c>
      <c r="AB112" s="4">
        <v>11</v>
      </c>
      <c r="AC112" s="4" t="s">
        <v>72</v>
      </c>
      <c r="AD112" s="4">
        <v>1</v>
      </c>
    </row>
    <row r="113" spans="1:30" ht="30">
      <c r="A113" s="4">
        <v>4</v>
      </c>
      <c r="B113" s="4" t="s">
        <v>59</v>
      </c>
      <c r="C113" s="4">
        <v>4338</v>
      </c>
      <c r="D113" s="5">
        <v>42920</v>
      </c>
      <c r="E113" s="4" t="s">
        <v>1225</v>
      </c>
      <c r="F113" s="4"/>
      <c r="G113" s="4" t="s">
        <v>1953</v>
      </c>
      <c r="H113" s="4" t="s">
        <v>2681</v>
      </c>
      <c r="I113" s="4" t="s">
        <v>66</v>
      </c>
      <c r="J113" s="5">
        <v>40737</v>
      </c>
      <c r="K113" s="4" t="s">
        <v>1047</v>
      </c>
      <c r="L113" s="4">
        <v>112</v>
      </c>
      <c r="M113" s="4"/>
      <c r="N113" s="4"/>
      <c r="O113" s="4" t="s">
        <v>62</v>
      </c>
      <c r="P113" s="4"/>
      <c r="Q113" s="4"/>
      <c r="R113" s="4" t="s">
        <v>63</v>
      </c>
      <c r="S113" s="4">
        <v>8140200308</v>
      </c>
      <c r="T113" s="4"/>
      <c r="U113" s="4"/>
      <c r="V113" s="4">
        <v>9828120808</v>
      </c>
      <c r="W113" s="4" t="s">
        <v>3409</v>
      </c>
      <c r="X113" s="4">
        <v>0</v>
      </c>
      <c r="Y113" s="4" t="s">
        <v>64</v>
      </c>
      <c r="Z113" s="4" t="s">
        <v>64</v>
      </c>
      <c r="AA113" s="4"/>
      <c r="AB113" s="4">
        <v>9</v>
      </c>
      <c r="AC113" s="4" t="s">
        <v>72</v>
      </c>
      <c r="AD113" s="4">
        <v>1</v>
      </c>
    </row>
    <row r="114" spans="1:30" ht="30">
      <c r="A114" s="4">
        <v>5</v>
      </c>
      <c r="B114" s="4" t="s">
        <v>59</v>
      </c>
      <c r="C114" s="4">
        <v>4290</v>
      </c>
      <c r="D114" s="5">
        <v>42916</v>
      </c>
      <c r="E114" s="4" t="s">
        <v>1226</v>
      </c>
      <c r="F114" s="4"/>
      <c r="G114" s="4" t="s">
        <v>1954</v>
      </c>
      <c r="H114" s="4" t="s">
        <v>2682</v>
      </c>
      <c r="I114" s="4" t="s">
        <v>61</v>
      </c>
      <c r="J114" s="5">
        <v>40179</v>
      </c>
      <c r="K114" s="4" t="s">
        <v>1047</v>
      </c>
      <c r="L114" s="4">
        <v>113</v>
      </c>
      <c r="M114" s="4"/>
      <c r="N114" s="4"/>
      <c r="O114" s="4" t="s">
        <v>62</v>
      </c>
      <c r="P114" s="4" t="s">
        <v>76</v>
      </c>
      <c r="Q114" s="4"/>
      <c r="R114" s="4" t="s">
        <v>63</v>
      </c>
      <c r="S114" s="4">
        <v>8140200308</v>
      </c>
      <c r="T114" s="4" t="s">
        <v>156</v>
      </c>
      <c r="U114" s="4"/>
      <c r="V114" s="4">
        <v>9828120809</v>
      </c>
      <c r="W114" s="4" t="s">
        <v>3410</v>
      </c>
      <c r="X114" s="4">
        <v>35000</v>
      </c>
      <c r="Y114" s="4" t="s">
        <v>64</v>
      </c>
      <c r="Z114" s="4" t="s">
        <v>64</v>
      </c>
      <c r="AA114" s="4" t="s">
        <v>77</v>
      </c>
      <c r="AB114" s="4">
        <v>10</v>
      </c>
      <c r="AC114" s="4" t="s">
        <v>72</v>
      </c>
      <c r="AD114" s="4">
        <v>1</v>
      </c>
    </row>
    <row r="115" spans="1:30" ht="30">
      <c r="A115" s="4">
        <v>5</v>
      </c>
      <c r="B115" s="4" t="s">
        <v>59</v>
      </c>
      <c r="C115" s="4">
        <v>4304</v>
      </c>
      <c r="D115" s="5">
        <v>42917</v>
      </c>
      <c r="E115" s="4" t="s">
        <v>1227</v>
      </c>
      <c r="F115" s="4"/>
      <c r="G115" s="4" t="s">
        <v>1955</v>
      </c>
      <c r="H115" s="4" t="s">
        <v>2683</v>
      </c>
      <c r="I115" s="4" t="s">
        <v>66</v>
      </c>
      <c r="J115" s="5">
        <v>38513</v>
      </c>
      <c r="K115" s="4" t="s">
        <v>1048</v>
      </c>
      <c r="L115" s="4">
        <v>114</v>
      </c>
      <c r="M115" s="4"/>
      <c r="N115" s="4"/>
      <c r="O115" s="4" t="s">
        <v>67</v>
      </c>
      <c r="P115" s="4" t="s">
        <v>70</v>
      </c>
      <c r="Q115" s="4"/>
      <c r="R115" s="4" t="s">
        <v>63</v>
      </c>
      <c r="S115" s="4">
        <v>8140200308</v>
      </c>
      <c r="T115" s="4" t="s">
        <v>157</v>
      </c>
      <c r="U115" s="4"/>
      <c r="V115" s="4">
        <v>9828120810</v>
      </c>
      <c r="W115" s="4" t="s">
        <v>3411</v>
      </c>
      <c r="X115" s="4">
        <v>40000</v>
      </c>
      <c r="Y115" s="4" t="s">
        <v>64</v>
      </c>
      <c r="Z115" s="4" t="s">
        <v>64</v>
      </c>
      <c r="AA115" s="4" t="s">
        <v>71</v>
      </c>
      <c r="AB115" s="4">
        <v>15</v>
      </c>
      <c r="AC115" s="4" t="s">
        <v>72</v>
      </c>
      <c r="AD115" s="4">
        <v>1</v>
      </c>
    </row>
    <row r="116" spans="1:30" ht="30">
      <c r="A116" s="4">
        <v>5</v>
      </c>
      <c r="B116" s="4" t="s">
        <v>59</v>
      </c>
      <c r="C116" s="4">
        <v>4246</v>
      </c>
      <c r="D116" s="5">
        <v>42587</v>
      </c>
      <c r="E116" s="4" t="s">
        <v>1228</v>
      </c>
      <c r="F116" s="4"/>
      <c r="G116" s="4" t="s">
        <v>1956</v>
      </c>
      <c r="H116" s="4" t="s">
        <v>2684</v>
      </c>
      <c r="I116" s="4" t="s">
        <v>66</v>
      </c>
      <c r="J116" s="5">
        <v>40364</v>
      </c>
      <c r="K116" s="4" t="s">
        <v>1047</v>
      </c>
      <c r="L116" s="4">
        <v>115</v>
      </c>
      <c r="M116" s="4"/>
      <c r="N116" s="4"/>
      <c r="O116" s="4" t="s">
        <v>62</v>
      </c>
      <c r="P116" s="4" t="s">
        <v>76</v>
      </c>
      <c r="Q116" s="4"/>
      <c r="R116" s="4" t="s">
        <v>63</v>
      </c>
      <c r="S116" s="4">
        <v>8140200308</v>
      </c>
      <c r="T116" s="4"/>
      <c r="U116" s="4"/>
      <c r="V116" s="4">
        <v>9828120811</v>
      </c>
      <c r="W116" s="4" t="s">
        <v>3412</v>
      </c>
      <c r="X116" s="4">
        <v>0</v>
      </c>
      <c r="Y116" s="4" t="s">
        <v>64</v>
      </c>
      <c r="Z116" s="4" t="s">
        <v>64</v>
      </c>
      <c r="AA116" s="4" t="s">
        <v>77</v>
      </c>
      <c r="AB116" s="4">
        <v>10</v>
      </c>
      <c r="AC116" s="4" t="s">
        <v>72</v>
      </c>
      <c r="AD116" s="4">
        <v>1</v>
      </c>
    </row>
    <row r="117" spans="1:30" ht="30">
      <c r="A117" s="4">
        <v>5</v>
      </c>
      <c r="B117" s="4" t="s">
        <v>59</v>
      </c>
      <c r="C117" s="4">
        <v>4740</v>
      </c>
      <c r="D117" s="5">
        <v>43661</v>
      </c>
      <c r="E117" s="4" t="s">
        <v>1229</v>
      </c>
      <c r="F117" s="4"/>
      <c r="G117" s="4" t="s">
        <v>1957</v>
      </c>
      <c r="H117" s="4" t="s">
        <v>2685</v>
      </c>
      <c r="I117" s="4" t="s">
        <v>66</v>
      </c>
      <c r="J117" s="5">
        <v>39999</v>
      </c>
      <c r="K117" s="4" t="s">
        <v>1047</v>
      </c>
      <c r="L117" s="4">
        <v>116</v>
      </c>
      <c r="M117" s="4"/>
      <c r="N117" s="4"/>
      <c r="O117" s="4" t="s">
        <v>69</v>
      </c>
      <c r="P117" s="4" t="s">
        <v>70</v>
      </c>
      <c r="Q117" s="4"/>
      <c r="R117" s="4" t="s">
        <v>63</v>
      </c>
      <c r="S117" s="4">
        <v>8140200308</v>
      </c>
      <c r="T117" s="4"/>
      <c r="U117" s="4"/>
      <c r="V117" s="4">
        <v>9828120812</v>
      </c>
      <c r="W117" s="4" t="s">
        <v>3413</v>
      </c>
      <c r="X117" s="4">
        <v>50000</v>
      </c>
      <c r="Y117" s="4" t="s">
        <v>64</v>
      </c>
      <c r="Z117" s="4" t="s">
        <v>64</v>
      </c>
      <c r="AA117" s="4" t="s">
        <v>71</v>
      </c>
      <c r="AB117" s="4">
        <v>11</v>
      </c>
      <c r="AC117" s="4" t="s">
        <v>72</v>
      </c>
      <c r="AD117" s="4">
        <v>1</v>
      </c>
    </row>
    <row r="118" spans="1:30" ht="30">
      <c r="A118" s="4">
        <v>5</v>
      </c>
      <c r="B118" s="4" t="s">
        <v>59</v>
      </c>
      <c r="C118" s="4">
        <v>4193</v>
      </c>
      <c r="D118" s="5">
        <v>42562</v>
      </c>
      <c r="E118" s="4" t="s">
        <v>1230</v>
      </c>
      <c r="F118" s="4"/>
      <c r="G118" s="4" t="s">
        <v>1958</v>
      </c>
      <c r="H118" s="4" t="s">
        <v>2686</v>
      </c>
      <c r="I118" s="4" t="s">
        <v>66</v>
      </c>
      <c r="J118" s="5">
        <v>40305</v>
      </c>
      <c r="K118" s="4" t="s">
        <v>1048</v>
      </c>
      <c r="L118" s="4">
        <v>117</v>
      </c>
      <c r="M118" s="4"/>
      <c r="N118" s="4"/>
      <c r="O118" s="4" t="s">
        <v>62</v>
      </c>
      <c r="P118" s="4"/>
      <c r="Q118" s="4"/>
      <c r="R118" s="4" t="s">
        <v>63</v>
      </c>
      <c r="S118" s="4">
        <v>8140200308</v>
      </c>
      <c r="T118" s="4" t="s">
        <v>158</v>
      </c>
      <c r="U118" s="4"/>
      <c r="V118" s="4">
        <v>9828120813</v>
      </c>
      <c r="W118" s="4" t="s">
        <v>3414</v>
      </c>
      <c r="X118" s="4">
        <v>0</v>
      </c>
      <c r="Y118" s="4" t="s">
        <v>64</v>
      </c>
      <c r="Z118" s="4" t="s">
        <v>64</v>
      </c>
      <c r="AA118" s="4"/>
      <c r="AB118" s="4">
        <v>10</v>
      </c>
      <c r="AC118" s="4" t="s">
        <v>72</v>
      </c>
      <c r="AD118" s="4">
        <v>0</v>
      </c>
    </row>
    <row r="119" spans="1:30" ht="30">
      <c r="A119" s="4">
        <v>5</v>
      </c>
      <c r="B119" s="4" t="s">
        <v>59</v>
      </c>
      <c r="C119" s="4">
        <v>4109</v>
      </c>
      <c r="D119" s="5">
        <v>42549</v>
      </c>
      <c r="E119" s="4" t="s">
        <v>1231</v>
      </c>
      <c r="F119" s="4"/>
      <c r="G119" s="4" t="s">
        <v>1959</v>
      </c>
      <c r="H119" s="4" t="s">
        <v>2687</v>
      </c>
      <c r="I119" s="4" t="s">
        <v>61</v>
      </c>
      <c r="J119" s="5">
        <v>40354</v>
      </c>
      <c r="K119" s="4" t="s">
        <v>1047</v>
      </c>
      <c r="L119" s="4">
        <v>118</v>
      </c>
      <c r="M119" s="4"/>
      <c r="N119" s="4"/>
      <c r="O119" s="4" t="s">
        <v>62</v>
      </c>
      <c r="P119" s="4" t="s">
        <v>76</v>
      </c>
      <c r="Q119" s="4"/>
      <c r="R119" s="4" t="s">
        <v>63</v>
      </c>
      <c r="S119" s="4">
        <v>8140200308</v>
      </c>
      <c r="T119" s="4"/>
      <c r="U119" s="4"/>
      <c r="V119" s="4">
        <v>9828120814</v>
      </c>
      <c r="W119" s="4" t="s">
        <v>3415</v>
      </c>
      <c r="X119" s="4">
        <v>45000</v>
      </c>
      <c r="Y119" s="4" t="s">
        <v>64</v>
      </c>
      <c r="Z119" s="4" t="s">
        <v>64</v>
      </c>
      <c r="AA119" s="4" t="s">
        <v>77</v>
      </c>
      <c r="AB119" s="4">
        <v>10</v>
      </c>
      <c r="AC119" s="4" t="s">
        <v>72</v>
      </c>
      <c r="AD119" s="4">
        <v>1</v>
      </c>
    </row>
    <row r="120" spans="1:30" ht="30">
      <c r="A120" s="4">
        <v>5</v>
      </c>
      <c r="B120" s="4" t="s">
        <v>59</v>
      </c>
      <c r="C120" s="4">
        <v>4248</v>
      </c>
      <c r="D120" s="5">
        <v>42593</v>
      </c>
      <c r="E120" s="4" t="s">
        <v>1232</v>
      </c>
      <c r="F120" s="4"/>
      <c r="G120" s="4" t="s">
        <v>1960</v>
      </c>
      <c r="H120" s="4" t="s">
        <v>2688</v>
      </c>
      <c r="I120" s="4" t="s">
        <v>66</v>
      </c>
      <c r="J120" s="5">
        <v>40364</v>
      </c>
      <c r="K120" s="4" t="s">
        <v>1047</v>
      </c>
      <c r="L120" s="4">
        <v>119</v>
      </c>
      <c r="M120" s="4"/>
      <c r="N120" s="4"/>
      <c r="O120" s="4" t="s">
        <v>62</v>
      </c>
      <c r="P120" s="4" t="s">
        <v>76</v>
      </c>
      <c r="Q120" s="4"/>
      <c r="R120" s="4" t="s">
        <v>63</v>
      </c>
      <c r="S120" s="4">
        <v>8140200308</v>
      </c>
      <c r="T120" s="4" t="s">
        <v>159</v>
      </c>
      <c r="U120" s="4"/>
      <c r="V120" s="4">
        <v>9828120815</v>
      </c>
      <c r="W120" s="4" t="s">
        <v>3416</v>
      </c>
      <c r="X120" s="4">
        <v>0</v>
      </c>
      <c r="Y120" s="4" t="s">
        <v>64</v>
      </c>
      <c r="Z120" s="4" t="s">
        <v>64</v>
      </c>
      <c r="AA120" s="4" t="s">
        <v>77</v>
      </c>
      <c r="AB120" s="4">
        <v>10</v>
      </c>
      <c r="AC120" s="4" t="s">
        <v>72</v>
      </c>
      <c r="AD120" s="4">
        <v>1</v>
      </c>
    </row>
    <row r="121" spans="1:30" ht="30">
      <c r="A121" s="4">
        <v>5</v>
      </c>
      <c r="B121" s="4" t="s">
        <v>59</v>
      </c>
      <c r="C121" s="4">
        <v>4167</v>
      </c>
      <c r="D121" s="5">
        <v>42555</v>
      </c>
      <c r="E121" s="4" t="s">
        <v>1233</v>
      </c>
      <c r="F121" s="4"/>
      <c r="G121" s="4" t="s">
        <v>1961</v>
      </c>
      <c r="H121" s="4" t="s">
        <v>2689</v>
      </c>
      <c r="I121" s="4" t="s">
        <v>61</v>
      </c>
      <c r="J121" s="5">
        <v>40670</v>
      </c>
      <c r="K121" s="4" t="s">
        <v>1048</v>
      </c>
      <c r="L121" s="4">
        <v>120</v>
      </c>
      <c r="M121" s="4"/>
      <c r="N121" s="4"/>
      <c r="O121" s="4" t="s">
        <v>62</v>
      </c>
      <c r="P121" s="4" t="s">
        <v>70</v>
      </c>
      <c r="Q121" s="4"/>
      <c r="R121" s="4" t="s">
        <v>63</v>
      </c>
      <c r="S121" s="4">
        <v>8140200308</v>
      </c>
      <c r="T121" s="4" t="s">
        <v>160</v>
      </c>
      <c r="U121" s="4"/>
      <c r="V121" s="4">
        <v>9828120816</v>
      </c>
      <c r="W121" s="4" t="s">
        <v>3417</v>
      </c>
      <c r="X121" s="4">
        <v>0</v>
      </c>
      <c r="Y121" s="4" t="s">
        <v>64</v>
      </c>
      <c r="Z121" s="4" t="s">
        <v>64</v>
      </c>
      <c r="AA121" s="4" t="s">
        <v>71</v>
      </c>
      <c r="AB121" s="4">
        <v>9</v>
      </c>
      <c r="AC121" s="4" t="s">
        <v>72</v>
      </c>
      <c r="AD121" s="4">
        <v>1</v>
      </c>
    </row>
    <row r="122" spans="1:30" ht="30">
      <c r="A122" s="4">
        <v>5</v>
      </c>
      <c r="B122" s="4" t="s">
        <v>59</v>
      </c>
      <c r="C122" s="4">
        <v>4589</v>
      </c>
      <c r="D122" s="5">
        <v>43302</v>
      </c>
      <c r="E122" s="4" t="s">
        <v>1234</v>
      </c>
      <c r="F122" s="4"/>
      <c r="G122" s="4" t="s">
        <v>1962</v>
      </c>
      <c r="H122" s="4" t="s">
        <v>2690</v>
      </c>
      <c r="I122" s="4" t="s">
        <v>66</v>
      </c>
      <c r="J122" s="5">
        <v>40603</v>
      </c>
      <c r="K122" s="4" t="s">
        <v>1047</v>
      </c>
      <c r="L122" s="4">
        <v>121</v>
      </c>
      <c r="M122" s="4"/>
      <c r="N122" s="4"/>
      <c r="O122" s="4" t="s">
        <v>62</v>
      </c>
      <c r="P122" s="4" t="s">
        <v>70</v>
      </c>
      <c r="Q122" s="4"/>
      <c r="R122" s="4" t="s">
        <v>63</v>
      </c>
      <c r="S122" s="4">
        <v>8140200308</v>
      </c>
      <c r="T122" s="4" t="s">
        <v>161</v>
      </c>
      <c r="U122" s="4"/>
      <c r="V122" s="4">
        <v>9828120817</v>
      </c>
      <c r="W122" s="4" t="s">
        <v>3418</v>
      </c>
      <c r="X122" s="4">
        <v>40000</v>
      </c>
      <c r="Y122" s="4" t="s">
        <v>64</v>
      </c>
      <c r="Z122" s="4" t="s">
        <v>64</v>
      </c>
      <c r="AA122" s="4" t="s">
        <v>71</v>
      </c>
      <c r="AB122" s="4">
        <v>9</v>
      </c>
      <c r="AC122" s="4" t="s">
        <v>72</v>
      </c>
      <c r="AD122" s="4">
        <v>0</v>
      </c>
    </row>
    <row r="123" spans="1:30" ht="30">
      <c r="A123" s="4">
        <v>5</v>
      </c>
      <c r="B123" s="4" t="s">
        <v>59</v>
      </c>
      <c r="C123" s="4">
        <v>4257</v>
      </c>
      <c r="D123" s="5">
        <v>42698</v>
      </c>
      <c r="E123" s="4" t="s">
        <v>1235</v>
      </c>
      <c r="F123" s="4"/>
      <c r="G123" s="4" t="s">
        <v>1963</v>
      </c>
      <c r="H123" s="4" t="s">
        <v>2691</v>
      </c>
      <c r="I123" s="4" t="s">
        <v>66</v>
      </c>
      <c r="J123" s="5">
        <v>40638</v>
      </c>
      <c r="K123" s="4" t="s">
        <v>1047</v>
      </c>
      <c r="L123" s="4">
        <v>122</v>
      </c>
      <c r="M123" s="4"/>
      <c r="N123" s="4"/>
      <c r="O123" s="4" t="s">
        <v>62</v>
      </c>
      <c r="P123" s="4" t="s">
        <v>76</v>
      </c>
      <c r="Q123" s="4"/>
      <c r="R123" s="4" t="s">
        <v>63</v>
      </c>
      <c r="S123" s="4">
        <v>8140200308</v>
      </c>
      <c r="T123" s="4" t="s">
        <v>162</v>
      </c>
      <c r="U123" s="4"/>
      <c r="V123" s="4">
        <v>9828120818</v>
      </c>
      <c r="W123" s="4" t="s">
        <v>3419</v>
      </c>
      <c r="X123" s="4">
        <v>0</v>
      </c>
      <c r="Y123" s="4" t="s">
        <v>64</v>
      </c>
      <c r="Z123" s="4" t="s">
        <v>64</v>
      </c>
      <c r="AA123" s="4" t="s">
        <v>77</v>
      </c>
      <c r="AB123" s="4">
        <v>9</v>
      </c>
      <c r="AC123" s="4" t="s">
        <v>72</v>
      </c>
      <c r="AD123" s="4">
        <v>1</v>
      </c>
    </row>
    <row r="124" spans="1:30" ht="30">
      <c r="A124" s="4">
        <v>5</v>
      </c>
      <c r="B124" s="4" t="s">
        <v>59</v>
      </c>
      <c r="C124" s="4">
        <v>4122</v>
      </c>
      <c r="D124" s="5">
        <v>42551</v>
      </c>
      <c r="E124" s="4" t="s">
        <v>1236</v>
      </c>
      <c r="F124" s="4"/>
      <c r="G124" s="4" t="s">
        <v>1964</v>
      </c>
      <c r="H124" s="4" t="s">
        <v>2692</v>
      </c>
      <c r="I124" s="4" t="s">
        <v>61</v>
      </c>
      <c r="J124" s="5">
        <v>39610</v>
      </c>
      <c r="K124" s="4" t="s">
        <v>1048</v>
      </c>
      <c r="L124" s="4">
        <v>123</v>
      </c>
      <c r="M124" s="4"/>
      <c r="N124" s="4"/>
      <c r="O124" s="4" t="s">
        <v>62</v>
      </c>
      <c r="P124" s="4"/>
      <c r="Q124" s="4"/>
      <c r="R124" s="4" t="s">
        <v>63</v>
      </c>
      <c r="S124" s="4">
        <v>8140200308</v>
      </c>
      <c r="T124" s="4" t="s">
        <v>163</v>
      </c>
      <c r="U124" s="4"/>
      <c r="V124" s="4">
        <v>9828120819</v>
      </c>
      <c r="W124" s="4" t="s">
        <v>3420</v>
      </c>
      <c r="X124" s="4">
        <v>0</v>
      </c>
      <c r="Y124" s="4" t="s">
        <v>64</v>
      </c>
      <c r="Z124" s="4" t="s">
        <v>64</v>
      </c>
      <c r="AA124" s="4"/>
      <c r="AB124" s="4">
        <v>12</v>
      </c>
      <c r="AC124" s="4" t="s">
        <v>72</v>
      </c>
      <c r="AD124" s="4">
        <v>1</v>
      </c>
    </row>
    <row r="125" spans="1:30" ht="30">
      <c r="A125" s="4">
        <v>5</v>
      </c>
      <c r="B125" s="4" t="s">
        <v>59</v>
      </c>
      <c r="C125" s="4">
        <v>4110</v>
      </c>
      <c r="D125" s="5">
        <v>42549</v>
      </c>
      <c r="E125" s="4" t="s">
        <v>1237</v>
      </c>
      <c r="F125" s="4"/>
      <c r="G125" s="4" t="s">
        <v>1965</v>
      </c>
      <c r="H125" s="4" t="s">
        <v>2693</v>
      </c>
      <c r="I125" s="4" t="s">
        <v>66</v>
      </c>
      <c r="J125" s="5">
        <v>40678</v>
      </c>
      <c r="K125" s="4" t="s">
        <v>1047</v>
      </c>
      <c r="L125" s="4">
        <v>124</v>
      </c>
      <c r="M125" s="4"/>
      <c r="N125" s="4"/>
      <c r="O125" s="4" t="s">
        <v>62</v>
      </c>
      <c r="P125" s="4" t="s">
        <v>76</v>
      </c>
      <c r="Q125" s="4"/>
      <c r="R125" s="4" t="s">
        <v>63</v>
      </c>
      <c r="S125" s="4">
        <v>8140200308</v>
      </c>
      <c r="T125" s="4" t="s">
        <v>164</v>
      </c>
      <c r="U125" s="4"/>
      <c r="V125" s="4">
        <v>9828120820</v>
      </c>
      <c r="W125" s="4" t="s">
        <v>3421</v>
      </c>
      <c r="X125" s="4">
        <v>45000</v>
      </c>
      <c r="Y125" s="4" t="s">
        <v>64</v>
      </c>
      <c r="Z125" s="4" t="s">
        <v>64</v>
      </c>
      <c r="AA125" s="4" t="s">
        <v>77</v>
      </c>
      <c r="AB125" s="4">
        <v>9</v>
      </c>
      <c r="AC125" s="4" t="s">
        <v>72</v>
      </c>
      <c r="AD125" s="4">
        <v>1</v>
      </c>
    </row>
    <row r="126" spans="1:30" ht="30">
      <c r="A126" s="4">
        <v>5</v>
      </c>
      <c r="B126" s="4" t="s">
        <v>59</v>
      </c>
      <c r="C126" s="4">
        <v>4250</v>
      </c>
      <c r="D126" s="5">
        <v>42598</v>
      </c>
      <c r="E126" s="4" t="s">
        <v>1238</v>
      </c>
      <c r="F126" s="4"/>
      <c r="G126" s="4" t="s">
        <v>1966</v>
      </c>
      <c r="H126" s="4" t="s">
        <v>2694</v>
      </c>
      <c r="I126" s="4" t="s">
        <v>66</v>
      </c>
      <c r="J126" s="5">
        <v>39940</v>
      </c>
      <c r="K126" s="4" t="s">
        <v>1047</v>
      </c>
      <c r="L126" s="4">
        <v>125</v>
      </c>
      <c r="M126" s="4"/>
      <c r="N126" s="4"/>
      <c r="O126" s="4" t="s">
        <v>62</v>
      </c>
      <c r="P126" s="4" t="s">
        <v>76</v>
      </c>
      <c r="Q126" s="4"/>
      <c r="R126" s="4" t="s">
        <v>63</v>
      </c>
      <c r="S126" s="4">
        <v>8140200308</v>
      </c>
      <c r="T126" s="4" t="s">
        <v>165</v>
      </c>
      <c r="U126" s="4"/>
      <c r="V126" s="4">
        <v>9828120821</v>
      </c>
      <c r="W126" s="4" t="s">
        <v>3422</v>
      </c>
      <c r="X126" s="4">
        <v>0</v>
      </c>
      <c r="Y126" s="4" t="s">
        <v>64</v>
      </c>
      <c r="Z126" s="4" t="s">
        <v>64</v>
      </c>
      <c r="AA126" s="4" t="s">
        <v>77</v>
      </c>
      <c r="AB126" s="4">
        <v>11</v>
      </c>
      <c r="AC126" s="4" t="s">
        <v>72</v>
      </c>
      <c r="AD126" s="4">
        <v>1</v>
      </c>
    </row>
    <row r="127" spans="1:30" ht="30">
      <c r="A127" s="4">
        <v>5</v>
      </c>
      <c r="B127" s="4" t="s">
        <v>59</v>
      </c>
      <c r="C127" s="4">
        <v>4674</v>
      </c>
      <c r="D127" s="5">
        <v>43654</v>
      </c>
      <c r="E127" s="4" t="s">
        <v>1239</v>
      </c>
      <c r="F127" s="4"/>
      <c r="G127" s="4" t="s">
        <v>1967</v>
      </c>
      <c r="H127" s="4" t="s">
        <v>2695</v>
      </c>
      <c r="I127" s="4" t="s">
        <v>66</v>
      </c>
      <c r="J127" s="5">
        <v>39329</v>
      </c>
      <c r="K127" s="4" t="s">
        <v>1048</v>
      </c>
      <c r="L127" s="4">
        <v>126</v>
      </c>
      <c r="M127" s="4"/>
      <c r="N127" s="4"/>
      <c r="O127" s="4" t="s">
        <v>62</v>
      </c>
      <c r="P127" s="4" t="s">
        <v>76</v>
      </c>
      <c r="Q127" s="4"/>
      <c r="R127" s="4" t="s">
        <v>63</v>
      </c>
      <c r="S127" s="4">
        <v>8140200308</v>
      </c>
      <c r="T127" s="4" t="s">
        <v>166</v>
      </c>
      <c r="U127" s="4"/>
      <c r="V127" s="4">
        <v>9828120822</v>
      </c>
      <c r="W127" s="4" t="s">
        <v>3423</v>
      </c>
      <c r="X127" s="4">
        <v>60000</v>
      </c>
      <c r="Y127" s="4" t="s">
        <v>64</v>
      </c>
      <c r="Z127" s="4" t="s">
        <v>64</v>
      </c>
      <c r="AA127" s="4" t="s">
        <v>77</v>
      </c>
      <c r="AB127" s="4">
        <v>13</v>
      </c>
      <c r="AC127" s="4" t="s">
        <v>72</v>
      </c>
      <c r="AD127" s="4">
        <v>0</v>
      </c>
    </row>
    <row r="128" spans="1:30" ht="30">
      <c r="A128" s="4">
        <v>5</v>
      </c>
      <c r="B128" s="4" t="s">
        <v>59</v>
      </c>
      <c r="C128" s="4">
        <v>4672</v>
      </c>
      <c r="D128" s="5">
        <v>43654</v>
      </c>
      <c r="E128" s="4" t="s">
        <v>1240</v>
      </c>
      <c r="F128" s="4"/>
      <c r="G128" s="4" t="s">
        <v>1968</v>
      </c>
      <c r="H128" s="4" t="s">
        <v>2696</v>
      </c>
      <c r="I128" s="4" t="s">
        <v>66</v>
      </c>
      <c r="J128" s="5">
        <v>39421</v>
      </c>
      <c r="K128" s="4" t="s">
        <v>1047</v>
      </c>
      <c r="L128" s="4">
        <v>127</v>
      </c>
      <c r="M128" s="4"/>
      <c r="N128" s="4"/>
      <c r="O128" s="4" t="s">
        <v>62</v>
      </c>
      <c r="P128" s="4" t="s">
        <v>76</v>
      </c>
      <c r="Q128" s="4"/>
      <c r="R128" s="4" t="s">
        <v>63</v>
      </c>
      <c r="S128" s="4">
        <v>8140200308</v>
      </c>
      <c r="T128" s="4"/>
      <c r="U128" s="4" t="s">
        <v>167</v>
      </c>
      <c r="V128" s="4">
        <v>9828120823</v>
      </c>
      <c r="W128" s="4" t="s">
        <v>3424</v>
      </c>
      <c r="X128" s="4">
        <v>50000</v>
      </c>
      <c r="Y128" s="4" t="s">
        <v>64</v>
      </c>
      <c r="Z128" s="4" t="s">
        <v>64</v>
      </c>
      <c r="AA128" s="4" t="s">
        <v>77</v>
      </c>
      <c r="AB128" s="4">
        <v>13</v>
      </c>
      <c r="AC128" s="4" t="s">
        <v>72</v>
      </c>
      <c r="AD128" s="4">
        <v>0</v>
      </c>
    </row>
    <row r="129" spans="1:30" ht="30">
      <c r="A129" s="4">
        <v>5</v>
      </c>
      <c r="B129" s="4" t="s">
        <v>59</v>
      </c>
      <c r="C129" s="4">
        <v>4117</v>
      </c>
      <c r="D129" s="5">
        <v>42549</v>
      </c>
      <c r="E129" s="4" t="s">
        <v>1241</v>
      </c>
      <c r="F129" s="4"/>
      <c r="G129" s="4" t="s">
        <v>1969</v>
      </c>
      <c r="H129" s="4" t="s">
        <v>2697</v>
      </c>
      <c r="I129" s="4" t="s">
        <v>61</v>
      </c>
      <c r="J129" s="5">
        <v>40380</v>
      </c>
      <c r="K129" s="4" t="s">
        <v>1047</v>
      </c>
      <c r="L129" s="4">
        <v>128</v>
      </c>
      <c r="M129" s="4"/>
      <c r="N129" s="4"/>
      <c r="O129" s="4" t="s">
        <v>62</v>
      </c>
      <c r="P129" s="4"/>
      <c r="Q129" s="4"/>
      <c r="R129" s="4" t="s">
        <v>63</v>
      </c>
      <c r="S129" s="4">
        <v>8140200308</v>
      </c>
      <c r="T129" s="4" t="s">
        <v>168</v>
      </c>
      <c r="U129" s="4"/>
      <c r="V129" s="4">
        <v>9828120824</v>
      </c>
      <c r="W129" s="4" t="s">
        <v>3425</v>
      </c>
      <c r="X129" s="4">
        <v>0</v>
      </c>
      <c r="Y129" s="4" t="s">
        <v>64</v>
      </c>
      <c r="Z129" s="4" t="s">
        <v>64</v>
      </c>
      <c r="AA129" s="4"/>
      <c r="AB129" s="4">
        <v>10</v>
      </c>
      <c r="AC129" s="4" t="s">
        <v>72</v>
      </c>
      <c r="AD129" s="4">
        <v>1</v>
      </c>
    </row>
    <row r="130" spans="1:30" ht="30">
      <c r="A130" s="4">
        <v>5</v>
      </c>
      <c r="B130" s="4" t="s">
        <v>59</v>
      </c>
      <c r="C130" s="4">
        <v>4802</v>
      </c>
      <c r="D130" s="4"/>
      <c r="E130" s="4" t="s">
        <v>1242</v>
      </c>
      <c r="F130" s="4"/>
      <c r="G130" s="4" t="s">
        <v>1970</v>
      </c>
      <c r="H130" s="4" t="s">
        <v>2698</v>
      </c>
      <c r="I130" s="4" t="s">
        <v>61</v>
      </c>
      <c r="J130" s="5">
        <v>40557</v>
      </c>
      <c r="K130" s="4" t="s">
        <v>1048</v>
      </c>
      <c r="L130" s="4">
        <v>129</v>
      </c>
      <c r="M130" s="4"/>
      <c r="N130" s="4"/>
      <c r="O130" s="4" t="s">
        <v>62</v>
      </c>
      <c r="P130" s="4"/>
      <c r="Q130" s="4"/>
      <c r="R130" s="4" t="s">
        <v>63</v>
      </c>
      <c r="S130" s="4">
        <v>8140200308</v>
      </c>
      <c r="T130" s="4"/>
      <c r="U130" s="4"/>
      <c r="V130" s="4">
        <v>9828120825</v>
      </c>
      <c r="W130" s="4" t="s">
        <v>3426</v>
      </c>
      <c r="X130" s="4"/>
      <c r="Y130" s="4" t="s">
        <v>64</v>
      </c>
      <c r="Z130" s="4" t="s">
        <v>65</v>
      </c>
      <c r="AA130" s="4"/>
      <c r="AB130" s="4">
        <v>9</v>
      </c>
      <c r="AC130" s="4"/>
      <c r="AD130" s="4">
        <v>1</v>
      </c>
    </row>
    <row r="131" spans="1:30" ht="30">
      <c r="A131" s="4">
        <v>5</v>
      </c>
      <c r="B131" s="4" t="s">
        <v>59</v>
      </c>
      <c r="C131" s="4">
        <v>4131</v>
      </c>
      <c r="D131" s="5">
        <v>42552</v>
      </c>
      <c r="E131" s="4" t="s">
        <v>1243</v>
      </c>
      <c r="F131" s="4"/>
      <c r="G131" s="4" t="s">
        <v>1971</v>
      </c>
      <c r="H131" s="4" t="s">
        <v>2699</v>
      </c>
      <c r="I131" s="4" t="s">
        <v>61</v>
      </c>
      <c r="J131" s="5">
        <v>39512</v>
      </c>
      <c r="K131" s="4" t="s">
        <v>1047</v>
      </c>
      <c r="L131" s="4">
        <v>130</v>
      </c>
      <c r="M131" s="4"/>
      <c r="N131" s="4"/>
      <c r="O131" s="4" t="s">
        <v>62</v>
      </c>
      <c r="P131" s="4" t="s">
        <v>70</v>
      </c>
      <c r="Q131" s="4"/>
      <c r="R131" s="4" t="s">
        <v>63</v>
      </c>
      <c r="S131" s="4">
        <v>8140200308</v>
      </c>
      <c r="T131" s="4" t="s">
        <v>169</v>
      </c>
      <c r="U131" s="4"/>
      <c r="V131" s="4">
        <v>9828120826</v>
      </c>
      <c r="W131" s="4" t="s">
        <v>3427</v>
      </c>
      <c r="X131" s="4">
        <v>40000</v>
      </c>
      <c r="Y131" s="4" t="s">
        <v>64</v>
      </c>
      <c r="Z131" s="4" t="s">
        <v>64</v>
      </c>
      <c r="AA131" s="4" t="s">
        <v>71</v>
      </c>
      <c r="AB131" s="4">
        <v>12</v>
      </c>
      <c r="AC131" s="4" t="s">
        <v>72</v>
      </c>
      <c r="AD131" s="4">
        <v>1</v>
      </c>
    </row>
    <row r="132" spans="1:30" ht="30">
      <c r="A132" s="4">
        <v>5</v>
      </c>
      <c r="B132" s="4" t="s">
        <v>59</v>
      </c>
      <c r="C132" s="4">
        <v>4652</v>
      </c>
      <c r="D132" s="5">
        <v>43651</v>
      </c>
      <c r="E132" s="4" t="s">
        <v>1244</v>
      </c>
      <c r="F132" s="4"/>
      <c r="G132" s="4" t="s">
        <v>1972</v>
      </c>
      <c r="H132" s="4" t="s">
        <v>2700</v>
      </c>
      <c r="I132" s="4" t="s">
        <v>66</v>
      </c>
      <c r="J132" s="5">
        <v>39426</v>
      </c>
      <c r="K132" s="4" t="s">
        <v>1047</v>
      </c>
      <c r="L132" s="4">
        <v>131</v>
      </c>
      <c r="M132" s="4"/>
      <c r="N132" s="4"/>
      <c r="O132" s="4" t="s">
        <v>62</v>
      </c>
      <c r="P132" s="4" t="s">
        <v>70</v>
      </c>
      <c r="Q132" s="4"/>
      <c r="R132" s="4" t="s">
        <v>63</v>
      </c>
      <c r="S132" s="4">
        <v>8140200308</v>
      </c>
      <c r="T132" s="4" t="s">
        <v>170</v>
      </c>
      <c r="U132" s="4"/>
      <c r="V132" s="4">
        <v>9828120827</v>
      </c>
      <c r="W132" s="4" t="s">
        <v>3428</v>
      </c>
      <c r="X132" s="4">
        <v>60000</v>
      </c>
      <c r="Y132" s="4" t="s">
        <v>64</v>
      </c>
      <c r="Z132" s="4" t="s">
        <v>64</v>
      </c>
      <c r="AA132" s="4" t="s">
        <v>71</v>
      </c>
      <c r="AB132" s="4">
        <v>13</v>
      </c>
      <c r="AC132" s="4" t="s">
        <v>72</v>
      </c>
      <c r="AD132" s="4">
        <v>7</v>
      </c>
    </row>
    <row r="133" spans="1:30" ht="30">
      <c r="A133" s="4">
        <v>5</v>
      </c>
      <c r="B133" s="4" t="s">
        <v>59</v>
      </c>
      <c r="C133" s="4">
        <v>4722</v>
      </c>
      <c r="D133" s="5">
        <v>43658</v>
      </c>
      <c r="E133" s="4" t="s">
        <v>1245</v>
      </c>
      <c r="F133" s="4"/>
      <c r="G133" s="4" t="s">
        <v>1973</v>
      </c>
      <c r="H133" s="4" t="s">
        <v>2701</v>
      </c>
      <c r="I133" s="4" t="s">
        <v>66</v>
      </c>
      <c r="J133" s="5">
        <v>39814</v>
      </c>
      <c r="K133" s="4" t="s">
        <v>1048</v>
      </c>
      <c r="L133" s="4">
        <v>132</v>
      </c>
      <c r="M133" s="4"/>
      <c r="N133" s="4"/>
      <c r="O133" s="4" t="s">
        <v>74</v>
      </c>
      <c r="P133" s="4" t="s">
        <v>70</v>
      </c>
      <c r="Q133" s="4"/>
      <c r="R133" s="4" t="s">
        <v>63</v>
      </c>
      <c r="S133" s="4">
        <v>8140200308</v>
      </c>
      <c r="T133" s="4" t="s">
        <v>171</v>
      </c>
      <c r="U133" s="4" t="s">
        <v>172</v>
      </c>
      <c r="V133" s="4">
        <v>9828120828</v>
      </c>
      <c r="W133" s="4" t="s">
        <v>3429</v>
      </c>
      <c r="X133" s="4">
        <v>60000</v>
      </c>
      <c r="Y133" s="4" t="s">
        <v>64</v>
      </c>
      <c r="Z133" s="4" t="s">
        <v>64</v>
      </c>
      <c r="AA133" s="4" t="s">
        <v>71</v>
      </c>
      <c r="AB133" s="4">
        <v>11</v>
      </c>
      <c r="AC133" s="4" t="s">
        <v>72</v>
      </c>
      <c r="AD133" s="4">
        <v>1</v>
      </c>
    </row>
    <row r="134" spans="1:30" ht="30">
      <c r="A134" s="4">
        <v>5</v>
      </c>
      <c r="B134" s="4" t="s">
        <v>59</v>
      </c>
      <c r="C134" s="4">
        <v>4692</v>
      </c>
      <c r="D134" s="5">
        <v>43655</v>
      </c>
      <c r="E134" s="4" t="s">
        <v>1246</v>
      </c>
      <c r="F134" s="4"/>
      <c r="G134" s="4" t="s">
        <v>1974</v>
      </c>
      <c r="H134" s="4" t="s">
        <v>2702</v>
      </c>
      <c r="I134" s="4" t="s">
        <v>66</v>
      </c>
      <c r="J134" s="5">
        <v>39636</v>
      </c>
      <c r="K134" s="4" t="s">
        <v>1047</v>
      </c>
      <c r="L134" s="4">
        <v>133</v>
      </c>
      <c r="M134" s="4"/>
      <c r="N134" s="4"/>
      <c r="O134" s="4" t="s">
        <v>69</v>
      </c>
      <c r="P134" s="4" t="s">
        <v>70</v>
      </c>
      <c r="Q134" s="4"/>
      <c r="R134" s="4" t="s">
        <v>63</v>
      </c>
      <c r="S134" s="4">
        <v>8140200308</v>
      </c>
      <c r="T134" s="4" t="s">
        <v>173</v>
      </c>
      <c r="U134" s="4" t="s">
        <v>174</v>
      </c>
      <c r="V134" s="4">
        <v>9828120829</v>
      </c>
      <c r="W134" s="4" t="s">
        <v>3430</v>
      </c>
      <c r="X134" s="4">
        <v>60000</v>
      </c>
      <c r="Y134" s="4" t="s">
        <v>64</v>
      </c>
      <c r="Z134" s="4" t="s">
        <v>64</v>
      </c>
      <c r="AA134" s="4" t="s">
        <v>71</v>
      </c>
      <c r="AB134" s="4">
        <v>12</v>
      </c>
      <c r="AC134" s="4" t="s">
        <v>72</v>
      </c>
      <c r="AD134" s="4">
        <v>1</v>
      </c>
    </row>
    <row r="135" spans="1:30" ht="30">
      <c r="A135" s="4">
        <v>5</v>
      </c>
      <c r="B135" s="4" t="s">
        <v>59</v>
      </c>
      <c r="C135" s="4">
        <v>4749</v>
      </c>
      <c r="D135" s="5">
        <v>43663</v>
      </c>
      <c r="E135" s="4" t="s">
        <v>1247</v>
      </c>
      <c r="F135" s="4"/>
      <c r="G135" s="4" t="s">
        <v>1975</v>
      </c>
      <c r="H135" s="4" t="s">
        <v>2703</v>
      </c>
      <c r="I135" s="4" t="s">
        <v>66</v>
      </c>
      <c r="J135" s="5">
        <v>40304</v>
      </c>
      <c r="K135" s="4" t="s">
        <v>1047</v>
      </c>
      <c r="L135" s="4">
        <v>134</v>
      </c>
      <c r="M135" s="4"/>
      <c r="N135" s="4"/>
      <c r="O135" s="4" t="s">
        <v>69</v>
      </c>
      <c r="P135" s="4" t="s">
        <v>70</v>
      </c>
      <c r="Q135" s="4"/>
      <c r="R135" s="4" t="s">
        <v>63</v>
      </c>
      <c r="S135" s="4">
        <v>8140200308</v>
      </c>
      <c r="T135" s="4" t="s">
        <v>176</v>
      </c>
      <c r="U135" s="4"/>
      <c r="V135" s="4">
        <v>9828120830</v>
      </c>
      <c r="W135" s="4" t="s">
        <v>3431</v>
      </c>
      <c r="X135" s="4">
        <v>50000</v>
      </c>
      <c r="Y135" s="4" t="s">
        <v>64</v>
      </c>
      <c r="Z135" s="4" t="s">
        <v>64</v>
      </c>
      <c r="AA135" s="4" t="s">
        <v>71</v>
      </c>
      <c r="AB135" s="4">
        <v>10</v>
      </c>
      <c r="AC135" s="4" t="s">
        <v>72</v>
      </c>
      <c r="AD135" s="4">
        <v>2</v>
      </c>
    </row>
    <row r="136" spans="1:30" ht="30">
      <c r="A136" s="4">
        <v>5</v>
      </c>
      <c r="B136" s="4" t="s">
        <v>59</v>
      </c>
      <c r="C136" s="4">
        <v>4742</v>
      </c>
      <c r="D136" s="5">
        <v>43662</v>
      </c>
      <c r="E136" s="4" t="s">
        <v>1248</v>
      </c>
      <c r="F136" s="4"/>
      <c r="G136" s="4" t="s">
        <v>1976</v>
      </c>
      <c r="H136" s="4" t="s">
        <v>2704</v>
      </c>
      <c r="I136" s="4" t="s">
        <v>61</v>
      </c>
      <c r="J136" s="5">
        <v>40179</v>
      </c>
      <c r="K136" s="4" t="s">
        <v>1048</v>
      </c>
      <c r="L136" s="4">
        <v>135</v>
      </c>
      <c r="M136" s="4"/>
      <c r="N136" s="4"/>
      <c r="O136" s="4" t="s">
        <v>62</v>
      </c>
      <c r="P136" s="4" t="s">
        <v>70</v>
      </c>
      <c r="Q136" s="4"/>
      <c r="R136" s="4" t="s">
        <v>63</v>
      </c>
      <c r="S136" s="4">
        <v>8140200308</v>
      </c>
      <c r="T136" s="4" t="s">
        <v>177</v>
      </c>
      <c r="U136" s="4" t="s">
        <v>178</v>
      </c>
      <c r="V136" s="4">
        <v>9828120831</v>
      </c>
      <c r="W136" s="4" t="s">
        <v>3432</v>
      </c>
      <c r="X136" s="4">
        <v>50000</v>
      </c>
      <c r="Y136" s="4" t="s">
        <v>64</v>
      </c>
      <c r="Z136" s="4" t="s">
        <v>64</v>
      </c>
      <c r="AA136" s="4" t="s">
        <v>71</v>
      </c>
      <c r="AB136" s="4">
        <v>10</v>
      </c>
      <c r="AC136" s="4" t="s">
        <v>72</v>
      </c>
      <c r="AD136" s="4">
        <v>2</v>
      </c>
    </row>
    <row r="137" spans="1:30" ht="30">
      <c r="A137" s="4">
        <v>5</v>
      </c>
      <c r="B137" s="4" t="s">
        <v>59</v>
      </c>
      <c r="C137" s="4">
        <v>4878</v>
      </c>
      <c r="D137" s="4"/>
      <c r="E137" s="4" t="s">
        <v>1249</v>
      </c>
      <c r="F137" s="4"/>
      <c r="G137" s="4" t="s">
        <v>1977</v>
      </c>
      <c r="H137" s="4" t="s">
        <v>2705</v>
      </c>
      <c r="I137" s="4" t="s">
        <v>66</v>
      </c>
      <c r="J137" s="5">
        <v>39633</v>
      </c>
      <c r="K137" s="4" t="s">
        <v>1047</v>
      </c>
      <c r="L137" s="4">
        <v>136</v>
      </c>
      <c r="M137" s="4"/>
      <c r="N137" s="4"/>
      <c r="O137" s="4" t="s">
        <v>62</v>
      </c>
      <c r="P137" s="4"/>
      <c r="Q137" s="4"/>
      <c r="R137" s="4" t="s">
        <v>63</v>
      </c>
      <c r="S137" s="4">
        <v>8140200308</v>
      </c>
      <c r="T137" s="4"/>
      <c r="U137" s="4"/>
      <c r="V137" s="4">
        <v>9828120832</v>
      </c>
      <c r="W137" s="4" t="s">
        <v>3433</v>
      </c>
      <c r="X137" s="4"/>
      <c r="Y137" s="4" t="s">
        <v>64</v>
      </c>
      <c r="Z137" s="4" t="s">
        <v>65</v>
      </c>
      <c r="AA137" s="4"/>
      <c r="AB137" s="4">
        <v>12</v>
      </c>
      <c r="AC137" s="4"/>
      <c r="AD137" s="4">
        <v>1</v>
      </c>
    </row>
    <row r="138" spans="1:30" ht="30">
      <c r="A138" s="4">
        <v>5</v>
      </c>
      <c r="B138" s="4" t="s">
        <v>59</v>
      </c>
      <c r="C138" s="4">
        <v>4255</v>
      </c>
      <c r="D138" s="5">
        <v>42698</v>
      </c>
      <c r="E138" s="4" t="s">
        <v>1250</v>
      </c>
      <c r="F138" s="4"/>
      <c r="G138" s="4" t="s">
        <v>1978</v>
      </c>
      <c r="H138" s="4" t="s">
        <v>2706</v>
      </c>
      <c r="I138" s="4" t="s">
        <v>66</v>
      </c>
      <c r="J138" s="5">
        <v>40244</v>
      </c>
      <c r="K138" s="4" t="s">
        <v>1047</v>
      </c>
      <c r="L138" s="4">
        <v>137</v>
      </c>
      <c r="M138" s="4"/>
      <c r="N138" s="4"/>
      <c r="O138" s="4" t="s">
        <v>62</v>
      </c>
      <c r="P138" s="4" t="s">
        <v>76</v>
      </c>
      <c r="Q138" s="4"/>
      <c r="R138" s="4" t="s">
        <v>63</v>
      </c>
      <c r="S138" s="4">
        <v>8140200308</v>
      </c>
      <c r="T138" s="4" t="s">
        <v>179</v>
      </c>
      <c r="U138" s="4"/>
      <c r="V138" s="4">
        <v>9828120833</v>
      </c>
      <c r="W138" s="4" t="s">
        <v>3434</v>
      </c>
      <c r="X138" s="4">
        <v>0</v>
      </c>
      <c r="Y138" s="4" t="s">
        <v>64</v>
      </c>
      <c r="Z138" s="4" t="s">
        <v>64</v>
      </c>
      <c r="AA138" s="4" t="s">
        <v>77</v>
      </c>
      <c r="AB138" s="4">
        <v>10</v>
      </c>
      <c r="AC138" s="4" t="s">
        <v>72</v>
      </c>
      <c r="AD138" s="4">
        <v>1</v>
      </c>
    </row>
    <row r="139" spans="1:30" ht="30">
      <c r="A139" s="4">
        <v>5</v>
      </c>
      <c r="B139" s="4" t="s">
        <v>59</v>
      </c>
      <c r="C139" s="4">
        <v>4258</v>
      </c>
      <c r="D139" s="5">
        <v>42700</v>
      </c>
      <c r="E139" s="4" t="s">
        <v>1251</v>
      </c>
      <c r="F139" s="4"/>
      <c r="G139" s="4" t="s">
        <v>1979</v>
      </c>
      <c r="H139" s="4" t="s">
        <v>2707</v>
      </c>
      <c r="I139" s="4" t="s">
        <v>66</v>
      </c>
      <c r="J139" s="5">
        <v>40366</v>
      </c>
      <c r="K139" s="4" t="s">
        <v>1048</v>
      </c>
      <c r="L139" s="4">
        <v>138</v>
      </c>
      <c r="M139" s="4"/>
      <c r="N139" s="4"/>
      <c r="O139" s="4" t="s">
        <v>62</v>
      </c>
      <c r="P139" s="4" t="s">
        <v>76</v>
      </c>
      <c r="Q139" s="4"/>
      <c r="R139" s="4" t="s">
        <v>63</v>
      </c>
      <c r="S139" s="4">
        <v>8140200308</v>
      </c>
      <c r="T139" s="4" t="s">
        <v>180</v>
      </c>
      <c r="U139" s="4"/>
      <c r="V139" s="4">
        <v>9828120834</v>
      </c>
      <c r="W139" s="4" t="s">
        <v>3435</v>
      </c>
      <c r="X139" s="4">
        <v>0</v>
      </c>
      <c r="Y139" s="4" t="s">
        <v>64</v>
      </c>
      <c r="Z139" s="4" t="s">
        <v>64</v>
      </c>
      <c r="AA139" s="4" t="s">
        <v>77</v>
      </c>
      <c r="AB139" s="4">
        <v>10</v>
      </c>
      <c r="AC139" s="4" t="s">
        <v>72</v>
      </c>
      <c r="AD139" s="4">
        <v>1</v>
      </c>
    </row>
    <row r="140" spans="1:30" ht="30">
      <c r="A140" s="4">
        <v>5</v>
      </c>
      <c r="B140" s="4" t="s">
        <v>59</v>
      </c>
      <c r="C140" s="4">
        <v>4100</v>
      </c>
      <c r="D140" s="5">
        <v>42499</v>
      </c>
      <c r="E140" s="4" t="s">
        <v>1252</v>
      </c>
      <c r="F140" s="4"/>
      <c r="G140" s="4" t="s">
        <v>1980</v>
      </c>
      <c r="H140" s="4" t="s">
        <v>2708</v>
      </c>
      <c r="I140" s="4" t="s">
        <v>61</v>
      </c>
      <c r="J140" s="5">
        <v>40487</v>
      </c>
      <c r="K140" s="4" t="s">
        <v>1047</v>
      </c>
      <c r="L140" s="4">
        <v>139</v>
      </c>
      <c r="M140" s="4"/>
      <c r="N140" s="4"/>
      <c r="O140" s="4" t="s">
        <v>62</v>
      </c>
      <c r="P140" s="4" t="s">
        <v>76</v>
      </c>
      <c r="Q140" s="4"/>
      <c r="R140" s="4" t="s">
        <v>63</v>
      </c>
      <c r="S140" s="4">
        <v>8140200308</v>
      </c>
      <c r="T140" s="4" t="s">
        <v>181</v>
      </c>
      <c r="U140" s="4"/>
      <c r="V140" s="4">
        <v>9828120835</v>
      </c>
      <c r="W140" s="4" t="s">
        <v>3436</v>
      </c>
      <c r="X140" s="4">
        <v>0</v>
      </c>
      <c r="Y140" s="4" t="s">
        <v>64</v>
      </c>
      <c r="Z140" s="4" t="s">
        <v>64</v>
      </c>
      <c r="AA140" s="4" t="s">
        <v>77</v>
      </c>
      <c r="AB140" s="4">
        <v>10</v>
      </c>
      <c r="AC140" s="4" t="s">
        <v>72</v>
      </c>
      <c r="AD140" s="4">
        <v>1</v>
      </c>
    </row>
    <row r="141" spans="1:30" ht="30">
      <c r="A141" s="4">
        <v>5</v>
      </c>
      <c r="B141" s="4" t="s">
        <v>59</v>
      </c>
      <c r="C141" s="4">
        <v>4245</v>
      </c>
      <c r="D141" s="5">
        <v>42587</v>
      </c>
      <c r="E141" s="4" t="s">
        <v>1253</v>
      </c>
      <c r="F141" s="4"/>
      <c r="G141" s="4" t="s">
        <v>1981</v>
      </c>
      <c r="H141" s="4" t="s">
        <v>2709</v>
      </c>
      <c r="I141" s="4" t="s">
        <v>66</v>
      </c>
      <c r="J141" s="5">
        <v>40300</v>
      </c>
      <c r="K141" s="4" t="s">
        <v>1047</v>
      </c>
      <c r="L141" s="4">
        <v>140</v>
      </c>
      <c r="M141" s="4"/>
      <c r="N141" s="4"/>
      <c r="O141" s="4" t="s">
        <v>62</v>
      </c>
      <c r="P141" s="4" t="s">
        <v>76</v>
      </c>
      <c r="Q141" s="4"/>
      <c r="R141" s="4" t="s">
        <v>63</v>
      </c>
      <c r="S141" s="4">
        <v>8140200308</v>
      </c>
      <c r="T141" s="4" t="s">
        <v>182</v>
      </c>
      <c r="U141" s="4"/>
      <c r="V141" s="4">
        <v>9828120836</v>
      </c>
      <c r="W141" s="4" t="s">
        <v>3437</v>
      </c>
      <c r="X141" s="4">
        <v>0</v>
      </c>
      <c r="Y141" s="4" t="s">
        <v>64</v>
      </c>
      <c r="Z141" s="4" t="s">
        <v>64</v>
      </c>
      <c r="AA141" s="4" t="s">
        <v>77</v>
      </c>
      <c r="AB141" s="4">
        <v>10</v>
      </c>
      <c r="AC141" s="4" t="s">
        <v>72</v>
      </c>
      <c r="AD141" s="4">
        <v>1</v>
      </c>
    </row>
    <row r="142" spans="1:30" ht="30">
      <c r="A142" s="4">
        <v>5</v>
      </c>
      <c r="B142" s="4" t="s">
        <v>59</v>
      </c>
      <c r="C142" s="4">
        <v>4206</v>
      </c>
      <c r="D142" s="5">
        <v>42566</v>
      </c>
      <c r="E142" s="4" t="s">
        <v>1254</v>
      </c>
      <c r="F142" s="4"/>
      <c r="G142" s="4" t="s">
        <v>1982</v>
      </c>
      <c r="H142" s="4" t="s">
        <v>2710</v>
      </c>
      <c r="I142" s="4" t="s">
        <v>61</v>
      </c>
      <c r="J142" s="5">
        <v>40361</v>
      </c>
      <c r="K142" s="4" t="s">
        <v>1048</v>
      </c>
      <c r="L142" s="4">
        <v>141</v>
      </c>
      <c r="M142" s="4"/>
      <c r="N142" s="4"/>
      <c r="O142" s="4" t="s">
        <v>62</v>
      </c>
      <c r="P142" s="4" t="s">
        <v>76</v>
      </c>
      <c r="Q142" s="4"/>
      <c r="R142" s="4" t="s">
        <v>63</v>
      </c>
      <c r="S142" s="4">
        <v>8140200308</v>
      </c>
      <c r="T142" s="4"/>
      <c r="U142" s="4"/>
      <c r="V142" s="4">
        <v>9828120837</v>
      </c>
      <c r="W142" s="4" t="s">
        <v>3438</v>
      </c>
      <c r="X142" s="4">
        <v>0</v>
      </c>
      <c r="Y142" s="4" t="s">
        <v>64</v>
      </c>
      <c r="Z142" s="4" t="s">
        <v>64</v>
      </c>
      <c r="AA142" s="4" t="s">
        <v>77</v>
      </c>
      <c r="AB142" s="4">
        <v>10</v>
      </c>
      <c r="AC142" s="4" t="s">
        <v>72</v>
      </c>
      <c r="AD142" s="4">
        <v>1</v>
      </c>
    </row>
    <row r="143" spans="1:30" ht="30">
      <c r="A143" s="4">
        <v>5</v>
      </c>
      <c r="B143" s="4" t="s">
        <v>59</v>
      </c>
      <c r="C143" s="4">
        <v>4602</v>
      </c>
      <c r="D143" s="5">
        <v>43307</v>
      </c>
      <c r="E143" s="4" t="s">
        <v>1255</v>
      </c>
      <c r="F143" s="4"/>
      <c r="G143" s="4" t="s">
        <v>1983</v>
      </c>
      <c r="H143" s="4" t="s">
        <v>2711</v>
      </c>
      <c r="I143" s="4" t="s">
        <v>66</v>
      </c>
      <c r="J143" s="5">
        <v>39978</v>
      </c>
      <c r="K143" s="4" t="s">
        <v>1047</v>
      </c>
      <c r="L143" s="4">
        <v>142</v>
      </c>
      <c r="M143" s="4"/>
      <c r="N143" s="4"/>
      <c r="O143" s="4" t="s">
        <v>62</v>
      </c>
      <c r="P143" s="4" t="s">
        <v>70</v>
      </c>
      <c r="Q143" s="4"/>
      <c r="R143" s="4" t="s">
        <v>63</v>
      </c>
      <c r="S143" s="4">
        <v>8140200308</v>
      </c>
      <c r="T143" s="4" t="s">
        <v>183</v>
      </c>
      <c r="U143" s="4" t="s">
        <v>100</v>
      </c>
      <c r="V143" s="4">
        <v>9828120838</v>
      </c>
      <c r="W143" s="4" t="s">
        <v>3439</v>
      </c>
      <c r="X143" s="4">
        <v>40000</v>
      </c>
      <c r="Y143" s="4" t="s">
        <v>64</v>
      </c>
      <c r="Z143" s="4" t="s">
        <v>64</v>
      </c>
      <c r="AA143" s="4" t="s">
        <v>71</v>
      </c>
      <c r="AB143" s="4">
        <v>11</v>
      </c>
      <c r="AC143" s="4" t="s">
        <v>72</v>
      </c>
      <c r="AD143" s="4">
        <v>0</v>
      </c>
    </row>
    <row r="144" spans="1:30" ht="30">
      <c r="A144" s="4">
        <v>5</v>
      </c>
      <c r="B144" s="4" t="s">
        <v>59</v>
      </c>
      <c r="C144" s="4">
        <v>4132</v>
      </c>
      <c r="D144" s="5">
        <v>42552</v>
      </c>
      <c r="E144" s="4" t="s">
        <v>1256</v>
      </c>
      <c r="F144" s="4"/>
      <c r="G144" s="4" t="s">
        <v>1984</v>
      </c>
      <c r="H144" s="4" t="s">
        <v>2712</v>
      </c>
      <c r="I144" s="4" t="s">
        <v>61</v>
      </c>
      <c r="J144" s="5">
        <v>39969</v>
      </c>
      <c r="K144" s="4" t="s">
        <v>1047</v>
      </c>
      <c r="L144" s="4">
        <v>143</v>
      </c>
      <c r="M144" s="4"/>
      <c r="N144" s="4"/>
      <c r="O144" s="4" t="s">
        <v>62</v>
      </c>
      <c r="P144" s="4" t="s">
        <v>70</v>
      </c>
      <c r="Q144" s="4"/>
      <c r="R144" s="4" t="s">
        <v>63</v>
      </c>
      <c r="S144" s="4">
        <v>8140200308</v>
      </c>
      <c r="T144" s="4" t="s">
        <v>184</v>
      </c>
      <c r="U144" s="4"/>
      <c r="V144" s="4">
        <v>9828120839</v>
      </c>
      <c r="W144" s="4" t="s">
        <v>3440</v>
      </c>
      <c r="X144" s="4">
        <v>45000</v>
      </c>
      <c r="Y144" s="4" t="s">
        <v>64</v>
      </c>
      <c r="Z144" s="4" t="s">
        <v>64</v>
      </c>
      <c r="AA144" s="4" t="s">
        <v>71</v>
      </c>
      <c r="AB144" s="4">
        <v>11</v>
      </c>
      <c r="AC144" s="4" t="s">
        <v>72</v>
      </c>
      <c r="AD144" s="4">
        <v>1</v>
      </c>
    </row>
    <row r="145" spans="1:30" ht="30">
      <c r="A145" s="4">
        <v>5</v>
      </c>
      <c r="B145" s="4" t="s">
        <v>59</v>
      </c>
      <c r="C145" s="4">
        <v>4130</v>
      </c>
      <c r="D145" s="5">
        <v>42552</v>
      </c>
      <c r="E145" s="4" t="s">
        <v>1257</v>
      </c>
      <c r="F145" s="4"/>
      <c r="G145" s="4" t="s">
        <v>1985</v>
      </c>
      <c r="H145" s="4" t="s">
        <v>2713</v>
      </c>
      <c r="I145" s="4" t="s">
        <v>61</v>
      </c>
      <c r="J145" s="5">
        <v>40336</v>
      </c>
      <c r="K145" s="4" t="s">
        <v>1048</v>
      </c>
      <c r="L145" s="4">
        <v>144</v>
      </c>
      <c r="M145" s="4"/>
      <c r="N145" s="4"/>
      <c r="O145" s="4" t="s">
        <v>62</v>
      </c>
      <c r="P145" s="4" t="s">
        <v>70</v>
      </c>
      <c r="Q145" s="4"/>
      <c r="R145" s="4" t="s">
        <v>63</v>
      </c>
      <c r="S145" s="4">
        <v>8140200308</v>
      </c>
      <c r="T145" s="4" t="s">
        <v>185</v>
      </c>
      <c r="U145" s="4"/>
      <c r="V145" s="4">
        <v>9828120840</v>
      </c>
      <c r="W145" s="4" t="s">
        <v>3441</v>
      </c>
      <c r="X145" s="4">
        <v>0</v>
      </c>
      <c r="Y145" s="4" t="s">
        <v>64</v>
      </c>
      <c r="Z145" s="4" t="s">
        <v>64</v>
      </c>
      <c r="AA145" s="4" t="s">
        <v>71</v>
      </c>
      <c r="AB145" s="4">
        <v>10</v>
      </c>
      <c r="AC145" s="4" t="s">
        <v>72</v>
      </c>
      <c r="AD145" s="4">
        <v>1</v>
      </c>
    </row>
    <row r="146" spans="1:30" ht="30">
      <c r="A146" s="4">
        <v>5</v>
      </c>
      <c r="B146" s="4" t="s">
        <v>59</v>
      </c>
      <c r="C146" s="4">
        <v>4244</v>
      </c>
      <c r="D146" s="5">
        <v>42587</v>
      </c>
      <c r="E146" s="4" t="s">
        <v>1258</v>
      </c>
      <c r="F146" s="4"/>
      <c r="G146" s="4" t="s">
        <v>1986</v>
      </c>
      <c r="H146" s="4" t="s">
        <v>2714</v>
      </c>
      <c r="I146" s="4" t="s">
        <v>66</v>
      </c>
      <c r="J146" s="5">
        <v>39634</v>
      </c>
      <c r="K146" s="4" t="s">
        <v>1047</v>
      </c>
      <c r="L146" s="4">
        <v>145</v>
      </c>
      <c r="M146" s="4"/>
      <c r="N146" s="4"/>
      <c r="O146" s="4" t="s">
        <v>62</v>
      </c>
      <c r="P146" s="4" t="s">
        <v>76</v>
      </c>
      <c r="Q146" s="4"/>
      <c r="R146" s="4" t="s">
        <v>63</v>
      </c>
      <c r="S146" s="4">
        <v>8140200308</v>
      </c>
      <c r="T146" s="4" t="s">
        <v>186</v>
      </c>
      <c r="U146" s="4"/>
      <c r="V146" s="4">
        <v>9828120841</v>
      </c>
      <c r="W146" s="4" t="s">
        <v>3442</v>
      </c>
      <c r="X146" s="4">
        <v>0</v>
      </c>
      <c r="Y146" s="4" t="s">
        <v>64</v>
      </c>
      <c r="Z146" s="4" t="s">
        <v>64</v>
      </c>
      <c r="AA146" s="4" t="s">
        <v>77</v>
      </c>
      <c r="AB146" s="4">
        <v>12</v>
      </c>
      <c r="AC146" s="4" t="s">
        <v>72</v>
      </c>
      <c r="AD146" s="4">
        <v>1</v>
      </c>
    </row>
    <row r="147" spans="1:30" ht="30">
      <c r="A147" s="4">
        <v>5</v>
      </c>
      <c r="B147" s="4" t="s">
        <v>59</v>
      </c>
      <c r="C147" s="4">
        <v>4254</v>
      </c>
      <c r="D147" s="5">
        <v>42698</v>
      </c>
      <c r="E147" s="4" t="s">
        <v>1259</v>
      </c>
      <c r="F147" s="4"/>
      <c r="G147" s="4" t="s">
        <v>1987</v>
      </c>
      <c r="H147" s="4" t="s">
        <v>2715</v>
      </c>
      <c r="I147" s="4" t="s">
        <v>61</v>
      </c>
      <c r="J147" s="5">
        <v>40425</v>
      </c>
      <c r="K147" s="4" t="s">
        <v>1047</v>
      </c>
      <c r="L147" s="4">
        <v>146</v>
      </c>
      <c r="M147" s="4"/>
      <c r="N147" s="4"/>
      <c r="O147" s="4" t="s">
        <v>62</v>
      </c>
      <c r="P147" s="4" t="s">
        <v>76</v>
      </c>
      <c r="Q147" s="4"/>
      <c r="R147" s="4" t="s">
        <v>63</v>
      </c>
      <c r="S147" s="4">
        <v>8140200308</v>
      </c>
      <c r="T147" s="4" t="s">
        <v>187</v>
      </c>
      <c r="U147" s="4"/>
      <c r="V147" s="4">
        <v>9828120842</v>
      </c>
      <c r="W147" s="4" t="s">
        <v>3443</v>
      </c>
      <c r="X147" s="4">
        <v>0</v>
      </c>
      <c r="Y147" s="4" t="s">
        <v>64</v>
      </c>
      <c r="Z147" s="4" t="s">
        <v>64</v>
      </c>
      <c r="AA147" s="4" t="s">
        <v>77</v>
      </c>
      <c r="AB147" s="4">
        <v>10</v>
      </c>
      <c r="AC147" s="4" t="s">
        <v>72</v>
      </c>
      <c r="AD147" s="4">
        <v>1</v>
      </c>
    </row>
    <row r="148" spans="1:30" ht="30">
      <c r="A148" s="4">
        <v>5</v>
      </c>
      <c r="B148" s="4" t="s">
        <v>59</v>
      </c>
      <c r="C148" s="4">
        <v>4101</v>
      </c>
      <c r="D148" s="5">
        <v>42499</v>
      </c>
      <c r="E148" s="4" t="s">
        <v>1260</v>
      </c>
      <c r="F148" s="4"/>
      <c r="G148" s="4" t="s">
        <v>1988</v>
      </c>
      <c r="H148" s="4" t="s">
        <v>2716</v>
      </c>
      <c r="I148" s="4" t="s">
        <v>66</v>
      </c>
      <c r="J148" s="5">
        <v>40602</v>
      </c>
      <c r="K148" s="4" t="s">
        <v>1048</v>
      </c>
      <c r="L148" s="4">
        <v>147</v>
      </c>
      <c r="M148" s="4"/>
      <c r="N148" s="4"/>
      <c r="O148" s="4" t="s">
        <v>62</v>
      </c>
      <c r="P148" s="4" t="s">
        <v>76</v>
      </c>
      <c r="Q148" s="4"/>
      <c r="R148" s="4" t="s">
        <v>63</v>
      </c>
      <c r="S148" s="4">
        <v>8140200308</v>
      </c>
      <c r="T148" s="4" t="s">
        <v>188</v>
      </c>
      <c r="U148" s="4"/>
      <c r="V148" s="4">
        <v>9828120843</v>
      </c>
      <c r="W148" s="4" t="s">
        <v>3444</v>
      </c>
      <c r="X148" s="4">
        <v>45000</v>
      </c>
      <c r="Y148" s="4" t="s">
        <v>64</v>
      </c>
      <c r="Z148" s="4" t="s">
        <v>64</v>
      </c>
      <c r="AA148" s="4" t="s">
        <v>77</v>
      </c>
      <c r="AB148" s="4">
        <v>9</v>
      </c>
      <c r="AC148" s="4" t="s">
        <v>72</v>
      </c>
      <c r="AD148" s="4">
        <v>0</v>
      </c>
    </row>
    <row r="149" spans="1:30" ht="30">
      <c r="A149" s="4">
        <v>5</v>
      </c>
      <c r="B149" s="4" t="s">
        <v>59</v>
      </c>
      <c r="C149" s="4">
        <v>4129</v>
      </c>
      <c r="D149" s="5">
        <v>42552</v>
      </c>
      <c r="E149" s="4" t="s">
        <v>1261</v>
      </c>
      <c r="F149" s="4"/>
      <c r="G149" s="4" t="s">
        <v>1989</v>
      </c>
      <c r="H149" s="4" t="s">
        <v>2717</v>
      </c>
      <c r="I149" s="4" t="s">
        <v>61</v>
      </c>
      <c r="J149" s="5">
        <v>40635</v>
      </c>
      <c r="K149" s="4" t="s">
        <v>1047</v>
      </c>
      <c r="L149" s="4">
        <v>148</v>
      </c>
      <c r="M149" s="4"/>
      <c r="N149" s="4"/>
      <c r="O149" s="4" t="s">
        <v>62</v>
      </c>
      <c r="P149" s="4" t="s">
        <v>70</v>
      </c>
      <c r="Q149" s="4"/>
      <c r="R149" s="4" t="s">
        <v>63</v>
      </c>
      <c r="S149" s="4">
        <v>8140200308</v>
      </c>
      <c r="T149" s="4" t="s">
        <v>189</v>
      </c>
      <c r="U149" s="4"/>
      <c r="V149" s="4">
        <v>9828120844</v>
      </c>
      <c r="W149" s="4" t="s">
        <v>3445</v>
      </c>
      <c r="X149" s="4">
        <v>0</v>
      </c>
      <c r="Y149" s="4" t="s">
        <v>64</v>
      </c>
      <c r="Z149" s="4" t="s">
        <v>64</v>
      </c>
      <c r="AA149" s="4" t="s">
        <v>71</v>
      </c>
      <c r="AB149" s="4">
        <v>9</v>
      </c>
      <c r="AC149" s="4" t="s">
        <v>72</v>
      </c>
      <c r="AD149" s="4">
        <v>1</v>
      </c>
    </row>
    <row r="150" spans="1:30" ht="30">
      <c r="A150" s="4">
        <v>5</v>
      </c>
      <c r="B150" s="4" t="s">
        <v>59</v>
      </c>
      <c r="C150" s="4">
        <v>4256</v>
      </c>
      <c r="D150" s="5">
        <v>42698</v>
      </c>
      <c r="E150" s="4" t="s">
        <v>1262</v>
      </c>
      <c r="F150" s="4"/>
      <c r="G150" s="4" t="s">
        <v>1990</v>
      </c>
      <c r="H150" s="4" t="s">
        <v>2718</v>
      </c>
      <c r="I150" s="4" t="s">
        <v>61</v>
      </c>
      <c r="J150" s="5">
        <v>40462</v>
      </c>
      <c r="K150" s="4" t="s">
        <v>1047</v>
      </c>
      <c r="L150" s="4">
        <v>149</v>
      </c>
      <c r="M150" s="4"/>
      <c r="N150" s="4"/>
      <c r="O150" s="4" t="s">
        <v>62</v>
      </c>
      <c r="P150" s="4" t="s">
        <v>76</v>
      </c>
      <c r="Q150" s="4"/>
      <c r="R150" s="4" t="s">
        <v>63</v>
      </c>
      <c r="S150" s="4">
        <v>8140200308</v>
      </c>
      <c r="T150" s="4" t="s">
        <v>190</v>
      </c>
      <c r="U150" s="4"/>
      <c r="V150" s="4">
        <v>9828120845</v>
      </c>
      <c r="W150" s="4" t="s">
        <v>3446</v>
      </c>
      <c r="X150" s="4">
        <v>0</v>
      </c>
      <c r="Y150" s="4" t="s">
        <v>64</v>
      </c>
      <c r="Z150" s="4" t="s">
        <v>64</v>
      </c>
      <c r="AA150" s="4" t="s">
        <v>77</v>
      </c>
      <c r="AB150" s="4">
        <v>10</v>
      </c>
      <c r="AC150" s="4" t="s">
        <v>72</v>
      </c>
      <c r="AD150" s="4">
        <v>1</v>
      </c>
    </row>
    <row r="151" spans="1:30" ht="30">
      <c r="A151" s="4">
        <v>5</v>
      </c>
      <c r="B151" s="4" t="s">
        <v>59</v>
      </c>
      <c r="C151" s="4">
        <v>4118</v>
      </c>
      <c r="D151" s="5">
        <v>42550</v>
      </c>
      <c r="E151" s="4" t="s">
        <v>1263</v>
      </c>
      <c r="F151" s="4"/>
      <c r="G151" s="4" t="s">
        <v>1991</v>
      </c>
      <c r="H151" s="4" t="s">
        <v>2719</v>
      </c>
      <c r="I151" s="4" t="s">
        <v>66</v>
      </c>
      <c r="J151" s="5">
        <v>40425</v>
      </c>
      <c r="K151" s="4" t="s">
        <v>1048</v>
      </c>
      <c r="L151" s="4">
        <v>150</v>
      </c>
      <c r="M151" s="4"/>
      <c r="N151" s="4"/>
      <c r="O151" s="4" t="s">
        <v>62</v>
      </c>
      <c r="P151" s="4" t="s">
        <v>76</v>
      </c>
      <c r="Q151" s="4"/>
      <c r="R151" s="4" t="s">
        <v>63</v>
      </c>
      <c r="S151" s="4">
        <v>8140200308</v>
      </c>
      <c r="T151" s="4"/>
      <c r="U151" s="4"/>
      <c r="V151" s="4">
        <v>9828120846</v>
      </c>
      <c r="W151" s="4" t="s">
        <v>3447</v>
      </c>
      <c r="X151" s="4">
        <v>0</v>
      </c>
      <c r="Y151" s="4" t="s">
        <v>64</v>
      </c>
      <c r="Z151" s="4" t="s">
        <v>64</v>
      </c>
      <c r="AA151" s="4" t="s">
        <v>77</v>
      </c>
      <c r="AB151" s="4">
        <v>10</v>
      </c>
      <c r="AC151" s="4" t="s">
        <v>72</v>
      </c>
      <c r="AD151" s="4">
        <v>1</v>
      </c>
    </row>
    <row r="152" spans="1:30" ht="30">
      <c r="A152" s="4">
        <v>5</v>
      </c>
      <c r="B152" s="4" t="s">
        <v>59</v>
      </c>
      <c r="C152" s="4">
        <v>4102</v>
      </c>
      <c r="D152" s="5">
        <v>42499</v>
      </c>
      <c r="E152" s="4" t="s">
        <v>1264</v>
      </c>
      <c r="F152" s="4"/>
      <c r="G152" s="4" t="s">
        <v>1992</v>
      </c>
      <c r="H152" s="4" t="s">
        <v>2720</v>
      </c>
      <c r="I152" s="4" t="s">
        <v>66</v>
      </c>
      <c r="J152" s="5">
        <v>39938</v>
      </c>
      <c r="K152" s="4" t="s">
        <v>1047</v>
      </c>
      <c r="L152" s="4">
        <v>151</v>
      </c>
      <c r="M152" s="4"/>
      <c r="N152" s="4"/>
      <c r="O152" s="4" t="s">
        <v>62</v>
      </c>
      <c r="P152" s="4" t="s">
        <v>76</v>
      </c>
      <c r="Q152" s="4"/>
      <c r="R152" s="4" t="s">
        <v>63</v>
      </c>
      <c r="S152" s="4">
        <v>8140200308</v>
      </c>
      <c r="T152" s="4" t="s">
        <v>192</v>
      </c>
      <c r="U152" s="4"/>
      <c r="V152" s="4">
        <v>9828120847</v>
      </c>
      <c r="W152" s="4" t="s">
        <v>3448</v>
      </c>
      <c r="X152" s="4">
        <v>0</v>
      </c>
      <c r="Y152" s="4" t="s">
        <v>64</v>
      </c>
      <c r="Z152" s="4" t="s">
        <v>64</v>
      </c>
      <c r="AA152" s="4" t="s">
        <v>77</v>
      </c>
      <c r="AB152" s="4">
        <v>11</v>
      </c>
      <c r="AC152" s="4" t="s">
        <v>72</v>
      </c>
      <c r="AD152" s="4">
        <v>1</v>
      </c>
    </row>
    <row r="153" spans="1:30" ht="30">
      <c r="A153" s="4">
        <v>5</v>
      </c>
      <c r="B153" s="4" t="s">
        <v>59</v>
      </c>
      <c r="C153" s="4">
        <v>4099</v>
      </c>
      <c r="D153" s="5">
        <v>42499</v>
      </c>
      <c r="E153" s="4" t="s">
        <v>1265</v>
      </c>
      <c r="F153" s="4"/>
      <c r="G153" s="4" t="s">
        <v>1993</v>
      </c>
      <c r="H153" s="4" t="s">
        <v>2721</v>
      </c>
      <c r="I153" s="4" t="s">
        <v>61</v>
      </c>
      <c r="J153" s="5">
        <v>40581</v>
      </c>
      <c r="K153" s="4" t="s">
        <v>1047</v>
      </c>
      <c r="L153" s="4">
        <v>152</v>
      </c>
      <c r="M153" s="4"/>
      <c r="N153" s="4"/>
      <c r="O153" s="4" t="s">
        <v>69</v>
      </c>
      <c r="P153" s="4" t="s">
        <v>70</v>
      </c>
      <c r="Q153" s="4"/>
      <c r="R153" s="4" t="s">
        <v>63</v>
      </c>
      <c r="S153" s="4">
        <v>8140200308</v>
      </c>
      <c r="T153" s="4" t="s">
        <v>193</v>
      </c>
      <c r="U153" s="4"/>
      <c r="V153" s="4">
        <v>9828120848</v>
      </c>
      <c r="W153" s="4" t="s">
        <v>3449</v>
      </c>
      <c r="X153" s="4">
        <v>48000</v>
      </c>
      <c r="Y153" s="4" t="s">
        <v>64</v>
      </c>
      <c r="Z153" s="4" t="s">
        <v>64</v>
      </c>
      <c r="AA153" s="4" t="s">
        <v>71</v>
      </c>
      <c r="AB153" s="4">
        <v>9</v>
      </c>
      <c r="AC153" s="4" t="s">
        <v>72</v>
      </c>
      <c r="AD153" s="4">
        <v>1</v>
      </c>
    </row>
    <row r="154" spans="1:30" ht="30">
      <c r="A154" s="4">
        <v>5</v>
      </c>
      <c r="B154" s="4" t="s">
        <v>59</v>
      </c>
      <c r="C154" s="4">
        <v>4224</v>
      </c>
      <c r="D154" s="5">
        <v>42570</v>
      </c>
      <c r="E154" s="4" t="s">
        <v>1266</v>
      </c>
      <c r="F154" s="4"/>
      <c r="G154" s="4" t="s">
        <v>1994</v>
      </c>
      <c r="H154" s="4" t="s">
        <v>2722</v>
      </c>
      <c r="I154" s="4" t="s">
        <v>66</v>
      </c>
      <c r="J154" s="5">
        <v>40374</v>
      </c>
      <c r="K154" s="4" t="s">
        <v>1048</v>
      </c>
      <c r="L154" s="4">
        <v>153</v>
      </c>
      <c r="M154" s="4"/>
      <c r="N154" s="4"/>
      <c r="O154" s="4" t="s">
        <v>62</v>
      </c>
      <c r="P154" s="4" t="s">
        <v>70</v>
      </c>
      <c r="Q154" s="4"/>
      <c r="R154" s="4" t="s">
        <v>63</v>
      </c>
      <c r="S154" s="4">
        <v>8140200308</v>
      </c>
      <c r="T154" s="4"/>
      <c r="U154" s="4"/>
      <c r="V154" s="4">
        <v>9828120849</v>
      </c>
      <c r="W154" s="4" t="s">
        <v>3450</v>
      </c>
      <c r="X154" s="4">
        <v>0</v>
      </c>
      <c r="Y154" s="4" t="s">
        <v>64</v>
      </c>
      <c r="Z154" s="4" t="s">
        <v>64</v>
      </c>
      <c r="AA154" s="4" t="s">
        <v>71</v>
      </c>
      <c r="AB154" s="4">
        <v>10</v>
      </c>
      <c r="AC154" s="4" t="s">
        <v>72</v>
      </c>
      <c r="AD154" s="4">
        <v>0</v>
      </c>
    </row>
    <row r="155" spans="1:30" ht="30">
      <c r="A155" s="4">
        <v>5</v>
      </c>
      <c r="B155" s="4" t="s">
        <v>59</v>
      </c>
      <c r="C155" s="4">
        <v>4501</v>
      </c>
      <c r="D155" s="5">
        <v>43286</v>
      </c>
      <c r="E155" s="4" t="s">
        <v>1267</v>
      </c>
      <c r="F155" s="4"/>
      <c r="G155" s="4" t="s">
        <v>1995</v>
      </c>
      <c r="H155" s="4" t="s">
        <v>2723</v>
      </c>
      <c r="I155" s="4" t="s">
        <v>61</v>
      </c>
      <c r="J155" s="5">
        <v>40344</v>
      </c>
      <c r="K155" s="4" t="s">
        <v>1047</v>
      </c>
      <c r="L155" s="4">
        <v>154</v>
      </c>
      <c r="M155" s="4"/>
      <c r="N155" s="4"/>
      <c r="O155" s="4" t="s">
        <v>69</v>
      </c>
      <c r="P155" s="4" t="s">
        <v>70</v>
      </c>
      <c r="Q155" s="4"/>
      <c r="R155" s="4" t="s">
        <v>63</v>
      </c>
      <c r="S155" s="4">
        <v>8140200308</v>
      </c>
      <c r="T155" s="4" t="s">
        <v>194</v>
      </c>
      <c r="U155" s="4" t="s">
        <v>195</v>
      </c>
      <c r="V155" s="4">
        <v>9828120850</v>
      </c>
      <c r="W155" s="4" t="s">
        <v>3451</v>
      </c>
      <c r="X155" s="4">
        <v>36000</v>
      </c>
      <c r="Y155" s="4" t="s">
        <v>64</v>
      </c>
      <c r="Z155" s="4" t="s">
        <v>65</v>
      </c>
      <c r="AA155" s="4" t="s">
        <v>71</v>
      </c>
      <c r="AB155" s="4">
        <v>10</v>
      </c>
      <c r="AC155" s="4" t="s">
        <v>72</v>
      </c>
      <c r="AD155" s="4">
        <v>1</v>
      </c>
    </row>
    <row r="156" spans="1:30" ht="30">
      <c r="A156" s="4">
        <v>6</v>
      </c>
      <c r="B156" s="4" t="s">
        <v>59</v>
      </c>
      <c r="C156" s="4">
        <v>4714</v>
      </c>
      <c r="D156" s="5">
        <v>42235</v>
      </c>
      <c r="E156" s="4" t="s">
        <v>1268</v>
      </c>
      <c r="F156" s="4"/>
      <c r="G156" s="4" t="s">
        <v>1996</v>
      </c>
      <c r="H156" s="4" t="s">
        <v>2724</v>
      </c>
      <c r="I156" s="4" t="s">
        <v>61</v>
      </c>
      <c r="J156" s="5">
        <v>40024</v>
      </c>
      <c r="K156" s="4" t="s">
        <v>1047</v>
      </c>
      <c r="L156" s="4">
        <v>155</v>
      </c>
      <c r="M156" s="4"/>
      <c r="N156" s="4"/>
      <c r="O156" s="4" t="s">
        <v>62</v>
      </c>
      <c r="P156" s="4" t="s">
        <v>70</v>
      </c>
      <c r="Q156" s="4"/>
      <c r="R156" s="4" t="s">
        <v>63</v>
      </c>
      <c r="S156" s="4">
        <v>8140200308</v>
      </c>
      <c r="T156" s="4" t="s">
        <v>196</v>
      </c>
      <c r="U156" s="4"/>
      <c r="V156" s="4">
        <v>9828120851</v>
      </c>
      <c r="W156" s="4" t="s">
        <v>3452</v>
      </c>
      <c r="X156" s="4">
        <v>40000</v>
      </c>
      <c r="Y156" s="4" t="s">
        <v>64</v>
      </c>
      <c r="Z156" s="4" t="s">
        <v>64</v>
      </c>
      <c r="AA156" s="4" t="s">
        <v>71</v>
      </c>
      <c r="AB156" s="4">
        <v>11</v>
      </c>
      <c r="AC156" s="4" t="s">
        <v>72</v>
      </c>
      <c r="AD156" s="4">
        <v>2</v>
      </c>
    </row>
    <row r="157" spans="1:30" ht="30">
      <c r="A157" s="4">
        <v>6</v>
      </c>
      <c r="B157" s="4" t="s">
        <v>59</v>
      </c>
      <c r="C157" s="4">
        <v>4015</v>
      </c>
      <c r="D157" s="5">
        <v>42193</v>
      </c>
      <c r="E157" s="4" t="s">
        <v>1269</v>
      </c>
      <c r="F157" s="4"/>
      <c r="G157" s="4" t="s">
        <v>1997</v>
      </c>
      <c r="H157" s="4" t="s">
        <v>2725</v>
      </c>
      <c r="I157" s="4" t="s">
        <v>66</v>
      </c>
      <c r="J157" s="5">
        <v>40369</v>
      </c>
      <c r="K157" s="4" t="s">
        <v>1048</v>
      </c>
      <c r="L157" s="4">
        <v>156</v>
      </c>
      <c r="M157" s="4"/>
      <c r="N157" s="4"/>
      <c r="O157" s="4" t="s">
        <v>62</v>
      </c>
      <c r="P157" s="4" t="s">
        <v>76</v>
      </c>
      <c r="Q157" s="4"/>
      <c r="R157" s="4" t="s">
        <v>63</v>
      </c>
      <c r="S157" s="4">
        <v>8140200308</v>
      </c>
      <c r="T157" s="4" t="s">
        <v>197</v>
      </c>
      <c r="U157" s="4"/>
      <c r="V157" s="4">
        <v>9828120852</v>
      </c>
      <c r="W157" s="4" t="s">
        <v>3453</v>
      </c>
      <c r="X157" s="4">
        <v>100000</v>
      </c>
      <c r="Y157" s="4" t="s">
        <v>64</v>
      </c>
      <c r="Z157" s="4" t="s">
        <v>64</v>
      </c>
      <c r="AA157" s="4" t="s">
        <v>77</v>
      </c>
      <c r="AB157" s="4">
        <v>10</v>
      </c>
      <c r="AC157" s="4" t="s">
        <v>72</v>
      </c>
      <c r="AD157" s="4">
        <v>1</v>
      </c>
    </row>
    <row r="158" spans="1:30" ht="30">
      <c r="A158" s="4">
        <v>6</v>
      </c>
      <c r="B158" s="4" t="s">
        <v>59</v>
      </c>
      <c r="C158" s="4">
        <v>3956</v>
      </c>
      <c r="D158" s="5">
        <v>42185</v>
      </c>
      <c r="E158" s="4" t="s">
        <v>1270</v>
      </c>
      <c r="F158" s="4"/>
      <c r="G158" s="4" t="s">
        <v>1998</v>
      </c>
      <c r="H158" s="4" t="s">
        <v>2726</v>
      </c>
      <c r="I158" s="4" t="s">
        <v>61</v>
      </c>
      <c r="J158" s="5">
        <v>40303</v>
      </c>
      <c r="K158" s="4" t="s">
        <v>1047</v>
      </c>
      <c r="L158" s="4">
        <v>157</v>
      </c>
      <c r="M158" s="4"/>
      <c r="N158" s="4"/>
      <c r="O158" s="4" t="s">
        <v>62</v>
      </c>
      <c r="P158" s="4" t="s">
        <v>76</v>
      </c>
      <c r="Q158" s="4"/>
      <c r="R158" s="4" t="s">
        <v>63</v>
      </c>
      <c r="S158" s="4">
        <v>8140200308</v>
      </c>
      <c r="T158" s="4"/>
      <c r="U158" s="4"/>
      <c r="V158" s="4">
        <v>9828120853</v>
      </c>
      <c r="W158" s="4" t="s">
        <v>3454</v>
      </c>
      <c r="X158" s="4">
        <v>0</v>
      </c>
      <c r="Y158" s="4" t="s">
        <v>64</v>
      </c>
      <c r="Z158" s="4" t="s">
        <v>64</v>
      </c>
      <c r="AA158" s="4" t="s">
        <v>77</v>
      </c>
      <c r="AB158" s="4">
        <v>10</v>
      </c>
      <c r="AC158" s="4" t="s">
        <v>72</v>
      </c>
      <c r="AD158" s="4">
        <v>1</v>
      </c>
    </row>
    <row r="159" spans="1:30" ht="30">
      <c r="A159" s="4">
        <v>6</v>
      </c>
      <c r="B159" s="4" t="s">
        <v>59</v>
      </c>
      <c r="C159" s="4">
        <v>4088</v>
      </c>
      <c r="D159" s="5">
        <v>42217</v>
      </c>
      <c r="E159" s="4" t="s">
        <v>1271</v>
      </c>
      <c r="F159" s="4"/>
      <c r="G159" s="4" t="s">
        <v>1999</v>
      </c>
      <c r="H159" s="4" t="s">
        <v>2727</v>
      </c>
      <c r="I159" s="4" t="s">
        <v>61</v>
      </c>
      <c r="J159" s="5">
        <v>39999</v>
      </c>
      <c r="K159" s="4" t="s">
        <v>1047</v>
      </c>
      <c r="L159" s="4">
        <v>158</v>
      </c>
      <c r="M159" s="4"/>
      <c r="N159" s="4"/>
      <c r="O159" s="4" t="s">
        <v>62</v>
      </c>
      <c r="P159" s="4" t="s">
        <v>76</v>
      </c>
      <c r="Q159" s="4"/>
      <c r="R159" s="4" t="s">
        <v>63</v>
      </c>
      <c r="S159" s="4">
        <v>8140200308</v>
      </c>
      <c r="T159" s="4" t="s">
        <v>198</v>
      </c>
      <c r="U159" s="4"/>
      <c r="V159" s="4">
        <v>9828120854</v>
      </c>
      <c r="W159" s="4" t="s">
        <v>3455</v>
      </c>
      <c r="X159" s="4">
        <v>0</v>
      </c>
      <c r="Y159" s="4" t="s">
        <v>64</v>
      </c>
      <c r="Z159" s="4" t="s">
        <v>64</v>
      </c>
      <c r="AA159" s="4" t="s">
        <v>77</v>
      </c>
      <c r="AB159" s="4">
        <v>11</v>
      </c>
      <c r="AC159" s="4" t="s">
        <v>72</v>
      </c>
      <c r="AD159" s="4">
        <v>1</v>
      </c>
    </row>
    <row r="160" spans="1:30" ht="30">
      <c r="A160" s="4">
        <v>6</v>
      </c>
      <c r="B160" s="4" t="s">
        <v>59</v>
      </c>
      <c r="C160" s="4">
        <v>4049</v>
      </c>
      <c r="D160" s="5">
        <v>42195</v>
      </c>
      <c r="E160" s="4" t="s">
        <v>1272</v>
      </c>
      <c r="F160" s="4"/>
      <c r="G160" s="4" t="s">
        <v>2000</v>
      </c>
      <c r="H160" s="4" t="s">
        <v>2728</v>
      </c>
      <c r="I160" s="4" t="s">
        <v>66</v>
      </c>
      <c r="J160" s="5">
        <v>39849</v>
      </c>
      <c r="K160" s="4" t="s">
        <v>1048</v>
      </c>
      <c r="L160" s="4">
        <v>159</v>
      </c>
      <c r="M160" s="4"/>
      <c r="N160" s="4"/>
      <c r="O160" s="4" t="s">
        <v>62</v>
      </c>
      <c r="P160" s="4" t="s">
        <v>76</v>
      </c>
      <c r="Q160" s="4"/>
      <c r="R160" s="4" t="s">
        <v>63</v>
      </c>
      <c r="S160" s="4">
        <v>8140200308</v>
      </c>
      <c r="T160" s="4" t="s">
        <v>199</v>
      </c>
      <c r="U160" s="4"/>
      <c r="V160" s="4">
        <v>9828120855</v>
      </c>
      <c r="W160" s="4" t="s">
        <v>3456</v>
      </c>
      <c r="X160" s="4">
        <v>100000</v>
      </c>
      <c r="Y160" s="4" t="s">
        <v>64</v>
      </c>
      <c r="Z160" s="4" t="s">
        <v>64</v>
      </c>
      <c r="AA160" s="4" t="s">
        <v>77</v>
      </c>
      <c r="AB160" s="4">
        <v>11</v>
      </c>
      <c r="AC160" s="4" t="s">
        <v>72</v>
      </c>
      <c r="AD160" s="4">
        <v>1</v>
      </c>
    </row>
    <row r="161" spans="1:30" ht="30">
      <c r="A161" s="4">
        <v>6</v>
      </c>
      <c r="B161" s="4" t="s">
        <v>59</v>
      </c>
      <c r="C161" s="4">
        <v>4876</v>
      </c>
      <c r="D161" s="5">
        <v>43283</v>
      </c>
      <c r="E161" s="4" t="s">
        <v>1273</v>
      </c>
      <c r="F161" s="4"/>
      <c r="G161" s="4" t="s">
        <v>2001</v>
      </c>
      <c r="H161" s="4" t="s">
        <v>2729</v>
      </c>
      <c r="I161" s="4" t="s">
        <v>61</v>
      </c>
      <c r="J161" s="5">
        <v>39986</v>
      </c>
      <c r="K161" s="4" t="s">
        <v>1047</v>
      </c>
      <c r="L161" s="4">
        <v>160</v>
      </c>
      <c r="M161" s="4"/>
      <c r="N161" s="4"/>
      <c r="O161" s="4" t="s">
        <v>67</v>
      </c>
      <c r="P161" s="4" t="s">
        <v>70</v>
      </c>
      <c r="Q161" s="4"/>
      <c r="R161" s="4" t="s">
        <v>63</v>
      </c>
      <c r="S161" s="4">
        <v>8140200308</v>
      </c>
      <c r="T161" s="4" t="s">
        <v>200</v>
      </c>
      <c r="U161" s="4" t="s">
        <v>201</v>
      </c>
      <c r="V161" s="4">
        <v>9828120856</v>
      </c>
      <c r="W161" s="4" t="s">
        <v>3457</v>
      </c>
      <c r="X161" s="4">
        <v>50000</v>
      </c>
      <c r="Y161" s="4" t="s">
        <v>64</v>
      </c>
      <c r="Z161" s="4" t="s">
        <v>64</v>
      </c>
      <c r="AA161" s="4" t="s">
        <v>71</v>
      </c>
      <c r="AB161" s="4">
        <v>11</v>
      </c>
      <c r="AC161" s="4" t="s">
        <v>72</v>
      </c>
      <c r="AD161" s="4">
        <v>1</v>
      </c>
    </row>
    <row r="162" spans="1:30" ht="30">
      <c r="A162" s="4">
        <v>6</v>
      </c>
      <c r="B162" s="4" t="s">
        <v>59</v>
      </c>
      <c r="C162" s="4">
        <v>3995</v>
      </c>
      <c r="D162" s="5">
        <v>42191</v>
      </c>
      <c r="E162" s="4" t="s">
        <v>1274</v>
      </c>
      <c r="F162" s="4"/>
      <c r="G162" s="4" t="s">
        <v>2002</v>
      </c>
      <c r="H162" s="4" t="s">
        <v>2730</v>
      </c>
      <c r="I162" s="4" t="s">
        <v>66</v>
      </c>
      <c r="J162" s="5">
        <v>40277</v>
      </c>
      <c r="K162" s="4" t="s">
        <v>1047</v>
      </c>
      <c r="L162" s="4">
        <v>161</v>
      </c>
      <c r="M162" s="4"/>
      <c r="N162" s="4"/>
      <c r="O162" s="4" t="s">
        <v>62</v>
      </c>
      <c r="P162" s="4" t="s">
        <v>76</v>
      </c>
      <c r="Q162" s="4"/>
      <c r="R162" s="4" t="s">
        <v>63</v>
      </c>
      <c r="S162" s="4">
        <v>8140200308</v>
      </c>
      <c r="T162" s="4" t="s">
        <v>202</v>
      </c>
      <c r="U162" s="4"/>
      <c r="V162" s="4">
        <v>9828120857</v>
      </c>
      <c r="W162" s="4" t="s">
        <v>3458</v>
      </c>
      <c r="X162" s="4">
        <v>0</v>
      </c>
      <c r="Y162" s="4" t="s">
        <v>64</v>
      </c>
      <c r="Z162" s="4" t="s">
        <v>64</v>
      </c>
      <c r="AA162" s="4" t="s">
        <v>77</v>
      </c>
      <c r="AB162" s="4">
        <v>10</v>
      </c>
      <c r="AC162" s="4" t="s">
        <v>72</v>
      </c>
      <c r="AD162" s="4">
        <v>1</v>
      </c>
    </row>
    <row r="163" spans="1:30" ht="30">
      <c r="A163" s="4">
        <v>6</v>
      </c>
      <c r="B163" s="4" t="s">
        <v>59</v>
      </c>
      <c r="C163" s="4">
        <v>4046</v>
      </c>
      <c r="D163" s="5">
        <v>42195</v>
      </c>
      <c r="E163" s="4" t="s">
        <v>1275</v>
      </c>
      <c r="F163" s="4"/>
      <c r="G163" s="4" t="s">
        <v>2003</v>
      </c>
      <c r="H163" s="4" t="s">
        <v>2731</v>
      </c>
      <c r="I163" s="4" t="s">
        <v>66</v>
      </c>
      <c r="J163" s="5">
        <v>40210</v>
      </c>
      <c r="K163" s="4" t="s">
        <v>1048</v>
      </c>
      <c r="L163" s="4">
        <v>162</v>
      </c>
      <c r="M163" s="4"/>
      <c r="N163" s="4"/>
      <c r="O163" s="4" t="s">
        <v>62</v>
      </c>
      <c r="P163" s="4" t="s">
        <v>70</v>
      </c>
      <c r="Q163" s="4"/>
      <c r="R163" s="4" t="s">
        <v>63</v>
      </c>
      <c r="S163" s="4">
        <v>8140200308</v>
      </c>
      <c r="T163" s="4"/>
      <c r="U163" s="4"/>
      <c r="V163" s="4">
        <v>9828120858</v>
      </c>
      <c r="W163" s="4" t="s">
        <v>3459</v>
      </c>
      <c r="X163" s="4">
        <v>0</v>
      </c>
      <c r="Y163" s="4" t="s">
        <v>64</v>
      </c>
      <c r="Z163" s="4" t="s">
        <v>64</v>
      </c>
      <c r="AA163" s="4" t="s">
        <v>71</v>
      </c>
      <c r="AB163" s="4">
        <v>10</v>
      </c>
      <c r="AC163" s="4" t="s">
        <v>72</v>
      </c>
      <c r="AD163" s="4">
        <v>2</v>
      </c>
    </row>
    <row r="164" spans="1:30" ht="30">
      <c r="A164" s="4">
        <v>6</v>
      </c>
      <c r="B164" s="4" t="s">
        <v>59</v>
      </c>
      <c r="C164" s="4">
        <v>4440</v>
      </c>
      <c r="D164" s="5">
        <v>43225</v>
      </c>
      <c r="E164" s="4" t="s">
        <v>1276</v>
      </c>
      <c r="F164" s="4"/>
      <c r="G164" s="4" t="s">
        <v>2004</v>
      </c>
      <c r="H164" s="4" t="s">
        <v>2732</v>
      </c>
      <c r="I164" s="4" t="s">
        <v>66</v>
      </c>
      <c r="J164" s="5">
        <v>39943</v>
      </c>
      <c r="K164" s="4" t="s">
        <v>1047</v>
      </c>
      <c r="L164" s="4">
        <v>163</v>
      </c>
      <c r="M164" s="4"/>
      <c r="N164" s="4"/>
      <c r="O164" s="4" t="s">
        <v>69</v>
      </c>
      <c r="P164" s="4" t="s">
        <v>70</v>
      </c>
      <c r="Q164" s="4"/>
      <c r="R164" s="4" t="s">
        <v>63</v>
      </c>
      <c r="S164" s="4">
        <v>8140200308</v>
      </c>
      <c r="T164" s="4" t="s">
        <v>203</v>
      </c>
      <c r="U164" s="4" t="s">
        <v>204</v>
      </c>
      <c r="V164" s="4">
        <v>9828120859</v>
      </c>
      <c r="W164" s="4" t="s">
        <v>3460</v>
      </c>
      <c r="X164" s="4">
        <v>60000</v>
      </c>
      <c r="Y164" s="4" t="s">
        <v>64</v>
      </c>
      <c r="Z164" s="4" t="s">
        <v>64</v>
      </c>
      <c r="AA164" s="4" t="s">
        <v>71</v>
      </c>
      <c r="AB164" s="4">
        <v>11</v>
      </c>
      <c r="AC164" s="4" t="s">
        <v>72</v>
      </c>
      <c r="AD164" s="4">
        <v>2</v>
      </c>
    </row>
    <row r="165" spans="1:30" ht="30">
      <c r="A165" s="4">
        <v>6</v>
      </c>
      <c r="B165" s="4" t="s">
        <v>59</v>
      </c>
      <c r="C165" s="4">
        <v>4519</v>
      </c>
      <c r="D165" s="5">
        <v>43288</v>
      </c>
      <c r="E165" s="4" t="s">
        <v>1277</v>
      </c>
      <c r="F165" s="4"/>
      <c r="G165" s="4" t="s">
        <v>2005</v>
      </c>
      <c r="H165" s="4" t="s">
        <v>2733</v>
      </c>
      <c r="I165" s="4" t="s">
        <v>66</v>
      </c>
      <c r="J165" s="5">
        <v>39669</v>
      </c>
      <c r="K165" s="4" t="s">
        <v>1047</v>
      </c>
      <c r="L165" s="4">
        <v>164</v>
      </c>
      <c r="M165" s="4"/>
      <c r="N165" s="4"/>
      <c r="O165" s="4" t="s">
        <v>62</v>
      </c>
      <c r="P165" s="4" t="s">
        <v>76</v>
      </c>
      <c r="Q165" s="4"/>
      <c r="R165" s="4" t="s">
        <v>63</v>
      </c>
      <c r="S165" s="4">
        <v>8140200308</v>
      </c>
      <c r="T165" s="4" t="s">
        <v>205</v>
      </c>
      <c r="U165" s="4"/>
      <c r="V165" s="4">
        <v>9828120860</v>
      </c>
      <c r="W165" s="4" t="s">
        <v>3461</v>
      </c>
      <c r="X165" s="4">
        <v>45000</v>
      </c>
      <c r="Y165" s="4" t="s">
        <v>64</v>
      </c>
      <c r="Z165" s="4" t="s">
        <v>64</v>
      </c>
      <c r="AA165" s="4" t="s">
        <v>77</v>
      </c>
      <c r="AB165" s="4">
        <v>12</v>
      </c>
      <c r="AC165" s="4" t="s">
        <v>72</v>
      </c>
      <c r="AD165" s="4">
        <v>0</v>
      </c>
    </row>
    <row r="166" spans="1:30" ht="30">
      <c r="A166" s="4">
        <v>6</v>
      </c>
      <c r="B166" s="4" t="s">
        <v>59</v>
      </c>
      <c r="C166" s="4">
        <v>4739</v>
      </c>
      <c r="D166" s="5">
        <v>43661</v>
      </c>
      <c r="E166" s="4" t="s">
        <v>1278</v>
      </c>
      <c r="F166" s="4"/>
      <c r="G166" s="4" t="s">
        <v>2006</v>
      </c>
      <c r="H166" s="4" t="s">
        <v>2734</v>
      </c>
      <c r="I166" s="4" t="s">
        <v>66</v>
      </c>
      <c r="J166" s="5">
        <v>39268</v>
      </c>
      <c r="K166" s="4" t="s">
        <v>1048</v>
      </c>
      <c r="L166" s="4">
        <v>165</v>
      </c>
      <c r="M166" s="4"/>
      <c r="N166" s="4"/>
      <c r="O166" s="4" t="s">
        <v>69</v>
      </c>
      <c r="P166" s="4" t="s">
        <v>70</v>
      </c>
      <c r="Q166" s="4"/>
      <c r="R166" s="4" t="s">
        <v>63</v>
      </c>
      <c r="S166" s="4">
        <v>8140200308</v>
      </c>
      <c r="T166" s="4" t="s">
        <v>206</v>
      </c>
      <c r="U166" s="4"/>
      <c r="V166" s="4">
        <v>9828120861</v>
      </c>
      <c r="W166" s="4" t="s">
        <v>3462</v>
      </c>
      <c r="X166" s="4">
        <v>50000</v>
      </c>
      <c r="Y166" s="4" t="s">
        <v>64</v>
      </c>
      <c r="Z166" s="4" t="s">
        <v>64</v>
      </c>
      <c r="AA166" s="4" t="s">
        <v>71</v>
      </c>
      <c r="AB166" s="4">
        <v>13</v>
      </c>
      <c r="AC166" s="4" t="s">
        <v>72</v>
      </c>
      <c r="AD166" s="4">
        <v>1</v>
      </c>
    </row>
    <row r="167" spans="1:30" ht="30">
      <c r="A167" s="4">
        <v>6</v>
      </c>
      <c r="B167" s="4" t="s">
        <v>59</v>
      </c>
      <c r="C167" s="4">
        <v>4567</v>
      </c>
      <c r="D167" s="5">
        <v>43295</v>
      </c>
      <c r="E167" s="4" t="s">
        <v>1279</v>
      </c>
      <c r="F167" s="4"/>
      <c r="G167" s="4" t="s">
        <v>2007</v>
      </c>
      <c r="H167" s="4" t="s">
        <v>2735</v>
      </c>
      <c r="I167" s="4" t="s">
        <v>66</v>
      </c>
      <c r="J167" s="5">
        <v>39877</v>
      </c>
      <c r="K167" s="4" t="s">
        <v>1047</v>
      </c>
      <c r="L167" s="4">
        <v>166</v>
      </c>
      <c r="M167" s="4"/>
      <c r="N167" s="4"/>
      <c r="O167" s="4" t="s">
        <v>62</v>
      </c>
      <c r="P167" s="4" t="s">
        <v>70</v>
      </c>
      <c r="Q167" s="4"/>
      <c r="R167" s="4" t="s">
        <v>63</v>
      </c>
      <c r="S167" s="4">
        <v>8140200308</v>
      </c>
      <c r="T167" s="4" t="s">
        <v>207</v>
      </c>
      <c r="U167" s="4"/>
      <c r="V167" s="4">
        <v>9828120862</v>
      </c>
      <c r="W167" s="4" t="s">
        <v>3463</v>
      </c>
      <c r="X167" s="4">
        <v>40000</v>
      </c>
      <c r="Y167" s="4" t="s">
        <v>64</v>
      </c>
      <c r="Z167" s="4" t="s">
        <v>64</v>
      </c>
      <c r="AA167" s="4" t="s">
        <v>71</v>
      </c>
      <c r="AB167" s="4">
        <v>11</v>
      </c>
      <c r="AC167" s="4" t="s">
        <v>72</v>
      </c>
      <c r="AD167" s="4">
        <v>1</v>
      </c>
    </row>
    <row r="168" spans="1:30" ht="30">
      <c r="A168" s="4">
        <v>6</v>
      </c>
      <c r="B168" s="4" t="s">
        <v>59</v>
      </c>
      <c r="C168" s="4">
        <v>3938</v>
      </c>
      <c r="D168" s="5">
        <v>42136</v>
      </c>
      <c r="E168" s="4" t="s">
        <v>1280</v>
      </c>
      <c r="F168" s="4"/>
      <c r="G168" s="4" t="s">
        <v>2008</v>
      </c>
      <c r="H168" s="4" t="s">
        <v>2736</v>
      </c>
      <c r="I168" s="4" t="s">
        <v>61</v>
      </c>
      <c r="J168" s="5">
        <v>40239</v>
      </c>
      <c r="K168" s="4" t="s">
        <v>1047</v>
      </c>
      <c r="L168" s="4">
        <v>167</v>
      </c>
      <c r="M168" s="4"/>
      <c r="N168" s="4"/>
      <c r="O168" s="4" t="s">
        <v>69</v>
      </c>
      <c r="P168" s="4" t="s">
        <v>70</v>
      </c>
      <c r="Q168" s="4"/>
      <c r="R168" s="4" t="s">
        <v>63</v>
      </c>
      <c r="S168" s="4">
        <v>8140200308</v>
      </c>
      <c r="T168" s="4" t="s">
        <v>208</v>
      </c>
      <c r="U168" s="4"/>
      <c r="V168" s="4">
        <v>9828120863</v>
      </c>
      <c r="W168" s="4" t="s">
        <v>3464</v>
      </c>
      <c r="X168" s="4">
        <v>0</v>
      </c>
      <c r="Y168" s="4" t="s">
        <v>64</v>
      </c>
      <c r="Z168" s="4" t="s">
        <v>64</v>
      </c>
      <c r="AA168" s="4" t="s">
        <v>71</v>
      </c>
      <c r="AB168" s="4">
        <v>10</v>
      </c>
      <c r="AC168" s="4" t="s">
        <v>72</v>
      </c>
      <c r="AD168" s="4">
        <v>1</v>
      </c>
    </row>
    <row r="169" spans="1:30" ht="30">
      <c r="A169" s="4">
        <v>6</v>
      </c>
      <c r="B169" s="4" t="s">
        <v>59</v>
      </c>
      <c r="C169" s="4">
        <v>4819</v>
      </c>
      <c r="D169" s="5">
        <v>41822</v>
      </c>
      <c r="E169" s="4" t="s">
        <v>1281</v>
      </c>
      <c r="F169" s="4"/>
      <c r="G169" s="4" t="s">
        <v>2009</v>
      </c>
      <c r="H169" s="4" t="s">
        <v>2737</v>
      </c>
      <c r="I169" s="4" t="s">
        <v>61</v>
      </c>
      <c r="J169" s="5">
        <v>39792</v>
      </c>
      <c r="K169" s="4" t="s">
        <v>1048</v>
      </c>
      <c r="L169" s="4">
        <v>168</v>
      </c>
      <c r="M169" s="4"/>
      <c r="N169" s="4"/>
      <c r="O169" s="4" t="s">
        <v>62</v>
      </c>
      <c r="P169" s="4" t="s">
        <v>70</v>
      </c>
      <c r="Q169" s="4"/>
      <c r="R169" s="4" t="s">
        <v>63</v>
      </c>
      <c r="S169" s="4">
        <v>8140200308</v>
      </c>
      <c r="T169" s="4" t="s">
        <v>209</v>
      </c>
      <c r="U169" s="4"/>
      <c r="V169" s="4">
        <v>9828120864</v>
      </c>
      <c r="W169" s="4" t="s">
        <v>3465</v>
      </c>
      <c r="X169" s="4">
        <v>80000</v>
      </c>
      <c r="Y169" s="4" t="s">
        <v>64</v>
      </c>
      <c r="Z169" s="4" t="s">
        <v>64</v>
      </c>
      <c r="AA169" s="4" t="s">
        <v>71</v>
      </c>
      <c r="AB169" s="4">
        <v>12</v>
      </c>
      <c r="AC169" s="4" t="s">
        <v>72</v>
      </c>
      <c r="AD169" s="4">
        <v>1</v>
      </c>
    </row>
    <row r="170" spans="1:30" ht="30">
      <c r="A170" s="4">
        <v>6</v>
      </c>
      <c r="B170" s="4" t="s">
        <v>59</v>
      </c>
      <c r="C170" s="4">
        <v>4514</v>
      </c>
      <c r="D170" s="5">
        <v>43288</v>
      </c>
      <c r="E170" s="4" t="s">
        <v>1282</v>
      </c>
      <c r="F170" s="4"/>
      <c r="G170" s="4" t="s">
        <v>2010</v>
      </c>
      <c r="H170" s="4" t="s">
        <v>2738</v>
      </c>
      <c r="I170" s="4" t="s">
        <v>61</v>
      </c>
      <c r="J170" s="5">
        <v>40364</v>
      </c>
      <c r="K170" s="4" t="s">
        <v>1047</v>
      </c>
      <c r="L170" s="4">
        <v>169</v>
      </c>
      <c r="M170" s="4"/>
      <c r="N170" s="4"/>
      <c r="O170" s="4" t="s">
        <v>62</v>
      </c>
      <c r="P170" s="4" t="s">
        <v>70</v>
      </c>
      <c r="Q170" s="4"/>
      <c r="R170" s="4" t="s">
        <v>63</v>
      </c>
      <c r="S170" s="4">
        <v>8140200308</v>
      </c>
      <c r="T170" s="4" t="s">
        <v>210</v>
      </c>
      <c r="U170" s="4" t="s">
        <v>211</v>
      </c>
      <c r="V170" s="4">
        <v>9828120865</v>
      </c>
      <c r="W170" s="4" t="s">
        <v>3466</v>
      </c>
      <c r="X170" s="4">
        <v>40000</v>
      </c>
      <c r="Y170" s="4" t="s">
        <v>64</v>
      </c>
      <c r="Z170" s="4" t="s">
        <v>64</v>
      </c>
      <c r="AA170" s="4" t="s">
        <v>71</v>
      </c>
      <c r="AB170" s="4">
        <v>10</v>
      </c>
      <c r="AC170" s="4" t="s">
        <v>72</v>
      </c>
      <c r="AD170" s="4">
        <v>4</v>
      </c>
    </row>
    <row r="171" spans="1:30" ht="30">
      <c r="A171" s="4">
        <v>6</v>
      </c>
      <c r="B171" s="4" t="s">
        <v>59</v>
      </c>
      <c r="C171" s="4">
        <v>4875</v>
      </c>
      <c r="D171" s="5">
        <v>42186</v>
      </c>
      <c r="E171" s="4" t="s">
        <v>1283</v>
      </c>
      <c r="F171" s="4"/>
      <c r="G171" s="4" t="s">
        <v>2011</v>
      </c>
      <c r="H171" s="4" t="s">
        <v>2739</v>
      </c>
      <c r="I171" s="4" t="s">
        <v>61</v>
      </c>
      <c r="J171" s="5">
        <v>40012</v>
      </c>
      <c r="K171" s="4" t="s">
        <v>1047</v>
      </c>
      <c r="L171" s="4">
        <v>170</v>
      </c>
      <c r="M171" s="4"/>
      <c r="N171" s="4"/>
      <c r="O171" s="4" t="s">
        <v>62</v>
      </c>
      <c r="P171" s="4" t="s">
        <v>70</v>
      </c>
      <c r="Q171" s="4"/>
      <c r="R171" s="4" t="s">
        <v>63</v>
      </c>
      <c r="S171" s="4">
        <v>8140200308</v>
      </c>
      <c r="T171" s="4" t="s">
        <v>212</v>
      </c>
      <c r="U171" s="4" t="s">
        <v>213</v>
      </c>
      <c r="V171" s="4">
        <v>9828120866</v>
      </c>
      <c r="W171" s="4" t="s">
        <v>3467</v>
      </c>
      <c r="X171" s="4">
        <v>45000</v>
      </c>
      <c r="Y171" s="4" t="s">
        <v>64</v>
      </c>
      <c r="Z171" s="4" t="s">
        <v>64</v>
      </c>
      <c r="AA171" s="4" t="s">
        <v>71</v>
      </c>
      <c r="AB171" s="4">
        <v>11</v>
      </c>
      <c r="AC171" s="4" t="s">
        <v>72</v>
      </c>
      <c r="AD171" s="4">
        <v>0</v>
      </c>
    </row>
    <row r="172" spans="1:30" ht="30">
      <c r="A172" s="4">
        <v>6</v>
      </c>
      <c r="B172" s="4" t="s">
        <v>59</v>
      </c>
      <c r="C172" s="4">
        <v>4443</v>
      </c>
      <c r="D172" s="5">
        <v>43281</v>
      </c>
      <c r="E172" s="4" t="s">
        <v>1284</v>
      </c>
      <c r="F172" s="4"/>
      <c r="G172" s="4" t="s">
        <v>2012</v>
      </c>
      <c r="H172" s="4" t="s">
        <v>2740</v>
      </c>
      <c r="I172" s="4" t="s">
        <v>66</v>
      </c>
      <c r="J172" s="5">
        <v>39334</v>
      </c>
      <c r="K172" s="4" t="s">
        <v>1048</v>
      </c>
      <c r="L172" s="4">
        <v>171</v>
      </c>
      <c r="M172" s="4"/>
      <c r="N172" s="4"/>
      <c r="O172" s="4" t="s">
        <v>62</v>
      </c>
      <c r="P172" s="4" t="s">
        <v>76</v>
      </c>
      <c r="Q172" s="4"/>
      <c r="R172" s="4" t="s">
        <v>63</v>
      </c>
      <c r="S172" s="4">
        <v>8140200308</v>
      </c>
      <c r="T172" s="4" t="s">
        <v>214</v>
      </c>
      <c r="U172" s="4" t="s">
        <v>215</v>
      </c>
      <c r="V172" s="4">
        <v>9828120867</v>
      </c>
      <c r="W172" s="4" t="s">
        <v>3468</v>
      </c>
      <c r="X172" s="4">
        <v>45000</v>
      </c>
      <c r="Y172" s="4" t="s">
        <v>64</v>
      </c>
      <c r="Z172" s="4" t="s">
        <v>64</v>
      </c>
      <c r="AA172" s="4" t="s">
        <v>77</v>
      </c>
      <c r="AB172" s="4">
        <v>13</v>
      </c>
      <c r="AC172" s="4" t="s">
        <v>72</v>
      </c>
      <c r="AD172" s="4">
        <v>2</v>
      </c>
    </row>
    <row r="173" spans="1:30" ht="30">
      <c r="A173" s="4">
        <v>6</v>
      </c>
      <c r="B173" s="4" t="s">
        <v>59</v>
      </c>
      <c r="C173" s="4">
        <v>4087</v>
      </c>
      <c r="D173" s="5">
        <v>42217</v>
      </c>
      <c r="E173" s="4" t="s">
        <v>1285</v>
      </c>
      <c r="F173" s="4"/>
      <c r="G173" s="4" t="s">
        <v>2013</v>
      </c>
      <c r="H173" s="4" t="s">
        <v>2741</v>
      </c>
      <c r="I173" s="4" t="s">
        <v>61</v>
      </c>
      <c r="J173" s="5">
        <v>40009</v>
      </c>
      <c r="K173" s="4" t="s">
        <v>1047</v>
      </c>
      <c r="L173" s="4">
        <v>172</v>
      </c>
      <c r="M173" s="4"/>
      <c r="N173" s="4"/>
      <c r="O173" s="4" t="s">
        <v>69</v>
      </c>
      <c r="P173" s="4" t="s">
        <v>70</v>
      </c>
      <c r="Q173" s="4"/>
      <c r="R173" s="4" t="s">
        <v>63</v>
      </c>
      <c r="S173" s="4">
        <v>8140200308</v>
      </c>
      <c r="T173" s="4" t="s">
        <v>216</v>
      </c>
      <c r="U173" s="4"/>
      <c r="V173" s="4">
        <v>9828120868</v>
      </c>
      <c r="W173" s="4" t="s">
        <v>3469</v>
      </c>
      <c r="X173" s="4">
        <v>0</v>
      </c>
      <c r="Y173" s="4" t="s">
        <v>64</v>
      </c>
      <c r="Z173" s="4" t="s">
        <v>64</v>
      </c>
      <c r="AA173" s="4" t="s">
        <v>71</v>
      </c>
      <c r="AB173" s="4">
        <v>11</v>
      </c>
      <c r="AC173" s="4" t="s">
        <v>72</v>
      </c>
      <c r="AD173" s="4">
        <v>1</v>
      </c>
    </row>
    <row r="174" spans="1:30" ht="30">
      <c r="A174" s="4">
        <v>6</v>
      </c>
      <c r="B174" s="4" t="s">
        <v>59</v>
      </c>
      <c r="C174" s="4">
        <v>3972</v>
      </c>
      <c r="D174" s="5">
        <v>42187</v>
      </c>
      <c r="E174" s="4" t="s">
        <v>1286</v>
      </c>
      <c r="F174" s="4"/>
      <c r="G174" s="4" t="s">
        <v>2014</v>
      </c>
      <c r="H174" s="4" t="s">
        <v>2742</v>
      </c>
      <c r="I174" s="4" t="s">
        <v>61</v>
      </c>
      <c r="J174" s="5">
        <v>39606</v>
      </c>
      <c r="K174" s="4" t="s">
        <v>1047</v>
      </c>
      <c r="L174" s="4">
        <v>173</v>
      </c>
      <c r="M174" s="4"/>
      <c r="N174" s="4"/>
      <c r="O174" s="4" t="s">
        <v>62</v>
      </c>
      <c r="P174" s="4" t="s">
        <v>76</v>
      </c>
      <c r="Q174" s="4"/>
      <c r="R174" s="4" t="s">
        <v>63</v>
      </c>
      <c r="S174" s="4">
        <v>8140200308</v>
      </c>
      <c r="T174" s="4" t="s">
        <v>129</v>
      </c>
      <c r="U174" s="4"/>
      <c r="V174" s="4">
        <v>9828120869</v>
      </c>
      <c r="W174" s="4" t="s">
        <v>3470</v>
      </c>
      <c r="X174" s="4">
        <v>0</v>
      </c>
      <c r="Y174" s="4" t="s">
        <v>64</v>
      </c>
      <c r="Z174" s="4" t="s">
        <v>64</v>
      </c>
      <c r="AA174" s="4" t="s">
        <v>77</v>
      </c>
      <c r="AB174" s="4">
        <v>12</v>
      </c>
      <c r="AC174" s="4" t="s">
        <v>72</v>
      </c>
      <c r="AD174" s="4">
        <v>1</v>
      </c>
    </row>
    <row r="175" spans="1:30" ht="30">
      <c r="A175" s="4">
        <v>6</v>
      </c>
      <c r="B175" s="4" t="s">
        <v>59</v>
      </c>
      <c r="C175" s="4">
        <v>4014</v>
      </c>
      <c r="D175" s="5">
        <v>42193</v>
      </c>
      <c r="E175" s="4" t="s">
        <v>1287</v>
      </c>
      <c r="F175" s="4"/>
      <c r="G175" s="4" t="s">
        <v>2015</v>
      </c>
      <c r="H175" s="4" t="s">
        <v>2743</v>
      </c>
      <c r="I175" s="4" t="s">
        <v>61</v>
      </c>
      <c r="J175" s="5">
        <v>39634</v>
      </c>
      <c r="K175" s="4" t="s">
        <v>1048</v>
      </c>
      <c r="L175" s="4">
        <v>174</v>
      </c>
      <c r="M175" s="4"/>
      <c r="N175" s="4"/>
      <c r="O175" s="4" t="s">
        <v>62</v>
      </c>
      <c r="P175" s="4" t="s">
        <v>76</v>
      </c>
      <c r="Q175" s="4"/>
      <c r="R175" s="4" t="s">
        <v>63</v>
      </c>
      <c r="S175" s="4">
        <v>8140200308</v>
      </c>
      <c r="T175" s="4" t="s">
        <v>217</v>
      </c>
      <c r="U175" s="4"/>
      <c r="V175" s="4">
        <v>9828120870</v>
      </c>
      <c r="W175" s="4" t="s">
        <v>3471</v>
      </c>
      <c r="X175" s="4">
        <v>100000</v>
      </c>
      <c r="Y175" s="4" t="s">
        <v>64</v>
      </c>
      <c r="Z175" s="4" t="s">
        <v>64</v>
      </c>
      <c r="AA175" s="4" t="s">
        <v>77</v>
      </c>
      <c r="AB175" s="4">
        <v>12</v>
      </c>
      <c r="AC175" s="4" t="s">
        <v>72</v>
      </c>
      <c r="AD175" s="4">
        <v>1</v>
      </c>
    </row>
    <row r="176" spans="1:30" ht="30">
      <c r="A176" s="4">
        <v>6</v>
      </c>
      <c r="B176" s="4" t="s">
        <v>59</v>
      </c>
      <c r="C176" s="4">
        <v>3998</v>
      </c>
      <c r="D176" s="5">
        <v>42191</v>
      </c>
      <c r="E176" s="4" t="s">
        <v>1288</v>
      </c>
      <c r="F176" s="4"/>
      <c r="G176" s="4" t="s">
        <v>2016</v>
      </c>
      <c r="H176" s="4" t="s">
        <v>2744</v>
      </c>
      <c r="I176" s="4" t="s">
        <v>61</v>
      </c>
      <c r="J176" s="5">
        <v>39680</v>
      </c>
      <c r="K176" s="4" t="s">
        <v>1047</v>
      </c>
      <c r="L176" s="4">
        <v>175</v>
      </c>
      <c r="M176" s="4"/>
      <c r="N176" s="4"/>
      <c r="O176" s="4" t="s">
        <v>62</v>
      </c>
      <c r="P176" s="4" t="s">
        <v>76</v>
      </c>
      <c r="Q176" s="4"/>
      <c r="R176" s="4" t="s">
        <v>63</v>
      </c>
      <c r="S176" s="4">
        <v>8140200308</v>
      </c>
      <c r="T176" s="4" t="s">
        <v>218</v>
      </c>
      <c r="U176" s="4"/>
      <c r="V176" s="4">
        <v>9828120871</v>
      </c>
      <c r="W176" s="4" t="s">
        <v>3472</v>
      </c>
      <c r="X176" s="4">
        <v>0</v>
      </c>
      <c r="Y176" s="4" t="s">
        <v>64</v>
      </c>
      <c r="Z176" s="4" t="s">
        <v>64</v>
      </c>
      <c r="AA176" s="4" t="s">
        <v>77</v>
      </c>
      <c r="AB176" s="4">
        <v>12</v>
      </c>
      <c r="AC176" s="4" t="s">
        <v>72</v>
      </c>
      <c r="AD176" s="4">
        <v>1</v>
      </c>
    </row>
    <row r="177" spans="1:30" ht="30">
      <c r="A177" s="4">
        <v>6</v>
      </c>
      <c r="B177" s="4" t="s">
        <v>59</v>
      </c>
      <c r="C177" s="4">
        <v>4515</v>
      </c>
      <c r="D177" s="5">
        <v>43288</v>
      </c>
      <c r="E177" s="4" t="s">
        <v>1289</v>
      </c>
      <c r="F177" s="4"/>
      <c r="G177" s="4" t="s">
        <v>2017</v>
      </c>
      <c r="H177" s="4" t="s">
        <v>2745</v>
      </c>
      <c r="I177" s="4" t="s">
        <v>61</v>
      </c>
      <c r="J177" s="5">
        <v>39995</v>
      </c>
      <c r="K177" s="4" t="s">
        <v>1047</v>
      </c>
      <c r="L177" s="4">
        <v>176</v>
      </c>
      <c r="M177" s="4"/>
      <c r="N177" s="4"/>
      <c r="O177" s="4" t="s">
        <v>62</v>
      </c>
      <c r="P177" s="4" t="s">
        <v>70</v>
      </c>
      <c r="Q177" s="4"/>
      <c r="R177" s="4" t="s">
        <v>63</v>
      </c>
      <c r="S177" s="4">
        <v>8140200308</v>
      </c>
      <c r="T177" s="4" t="s">
        <v>219</v>
      </c>
      <c r="U177" s="4" t="s">
        <v>220</v>
      </c>
      <c r="V177" s="4">
        <v>9828120872</v>
      </c>
      <c r="W177" s="4" t="s">
        <v>3473</v>
      </c>
      <c r="X177" s="4">
        <v>40000</v>
      </c>
      <c r="Y177" s="4" t="s">
        <v>64</v>
      </c>
      <c r="Z177" s="4" t="s">
        <v>64</v>
      </c>
      <c r="AA177" s="4" t="s">
        <v>71</v>
      </c>
      <c r="AB177" s="4">
        <v>11</v>
      </c>
      <c r="AC177" s="4" t="s">
        <v>72</v>
      </c>
      <c r="AD177" s="4">
        <v>4</v>
      </c>
    </row>
    <row r="178" spans="1:30" ht="30">
      <c r="A178" s="4">
        <v>6</v>
      </c>
      <c r="B178" s="4" t="s">
        <v>59</v>
      </c>
      <c r="C178" s="4">
        <v>4018</v>
      </c>
      <c r="D178" s="5">
        <v>42194</v>
      </c>
      <c r="E178" s="4" t="s">
        <v>1290</v>
      </c>
      <c r="F178" s="4"/>
      <c r="G178" s="4" t="s">
        <v>2018</v>
      </c>
      <c r="H178" s="4" t="s">
        <v>2746</v>
      </c>
      <c r="I178" s="4" t="s">
        <v>66</v>
      </c>
      <c r="J178" s="5">
        <v>39644</v>
      </c>
      <c r="K178" s="4" t="s">
        <v>1048</v>
      </c>
      <c r="L178" s="4">
        <v>177</v>
      </c>
      <c r="M178" s="4"/>
      <c r="N178" s="4"/>
      <c r="O178" s="4" t="s">
        <v>69</v>
      </c>
      <c r="P178" s="4"/>
      <c r="Q178" s="4"/>
      <c r="R178" s="4" t="s">
        <v>63</v>
      </c>
      <c r="S178" s="4">
        <v>8140200308</v>
      </c>
      <c r="T178" s="4" t="s">
        <v>221</v>
      </c>
      <c r="U178" s="4"/>
      <c r="V178" s="4">
        <v>9828120873</v>
      </c>
      <c r="W178" s="4" t="s">
        <v>3474</v>
      </c>
      <c r="X178" s="4">
        <v>0</v>
      </c>
      <c r="Y178" s="4" t="s">
        <v>64</v>
      </c>
      <c r="Z178" s="4" t="s">
        <v>64</v>
      </c>
      <c r="AA178" s="4"/>
      <c r="AB178" s="4">
        <v>12</v>
      </c>
      <c r="AC178" s="4" t="s">
        <v>72</v>
      </c>
      <c r="AD178" s="4">
        <v>1</v>
      </c>
    </row>
    <row r="179" spans="1:30" ht="30">
      <c r="A179" s="4">
        <v>6</v>
      </c>
      <c r="B179" s="4" t="s">
        <v>59</v>
      </c>
      <c r="C179" s="4">
        <v>4697</v>
      </c>
      <c r="D179" s="5">
        <v>43656</v>
      </c>
      <c r="E179" s="4" t="s">
        <v>1291</v>
      </c>
      <c r="F179" s="4"/>
      <c r="G179" s="4" t="s">
        <v>2019</v>
      </c>
      <c r="H179" s="4" t="s">
        <v>2747</v>
      </c>
      <c r="I179" s="4" t="s">
        <v>66</v>
      </c>
      <c r="J179" s="5">
        <v>40485</v>
      </c>
      <c r="K179" s="4" t="s">
        <v>1047</v>
      </c>
      <c r="L179" s="4">
        <v>178</v>
      </c>
      <c r="M179" s="4"/>
      <c r="N179" s="4"/>
      <c r="O179" s="4" t="s">
        <v>62</v>
      </c>
      <c r="P179" s="4" t="s">
        <v>70</v>
      </c>
      <c r="Q179" s="4"/>
      <c r="R179" s="4" t="s">
        <v>63</v>
      </c>
      <c r="S179" s="4">
        <v>8140200308</v>
      </c>
      <c r="T179" s="4" t="s">
        <v>222</v>
      </c>
      <c r="U179" s="4" t="s">
        <v>223</v>
      </c>
      <c r="V179" s="4">
        <v>9828120874</v>
      </c>
      <c r="W179" s="4" t="s">
        <v>3475</v>
      </c>
      <c r="X179" s="4">
        <v>500000</v>
      </c>
      <c r="Y179" s="4" t="s">
        <v>64</v>
      </c>
      <c r="Z179" s="4" t="s">
        <v>64</v>
      </c>
      <c r="AA179" s="4" t="s">
        <v>71</v>
      </c>
      <c r="AB179" s="4">
        <v>10</v>
      </c>
      <c r="AC179" s="4" t="s">
        <v>72</v>
      </c>
      <c r="AD179" s="4">
        <v>5</v>
      </c>
    </row>
    <row r="180" spans="1:30" ht="30">
      <c r="A180" s="4">
        <v>6</v>
      </c>
      <c r="B180" s="4" t="s">
        <v>59</v>
      </c>
      <c r="C180" s="4">
        <v>4894</v>
      </c>
      <c r="D180" s="5">
        <v>42916</v>
      </c>
      <c r="E180" s="4" t="s">
        <v>1292</v>
      </c>
      <c r="F180" s="4"/>
      <c r="G180" s="4" t="s">
        <v>2020</v>
      </c>
      <c r="H180" s="4" t="s">
        <v>2748</v>
      </c>
      <c r="I180" s="4" t="s">
        <v>66</v>
      </c>
      <c r="J180" s="5">
        <v>40725</v>
      </c>
      <c r="K180" s="4" t="s">
        <v>1047</v>
      </c>
      <c r="L180" s="4">
        <v>179</v>
      </c>
      <c r="M180" s="4"/>
      <c r="N180" s="4"/>
      <c r="O180" s="4" t="s">
        <v>62</v>
      </c>
      <c r="P180" s="4"/>
      <c r="Q180" s="4"/>
      <c r="R180" s="4" t="s">
        <v>63</v>
      </c>
      <c r="S180" s="4">
        <v>8140200308</v>
      </c>
      <c r="T180" s="4"/>
      <c r="U180" s="4"/>
      <c r="V180" s="4">
        <v>9828120875</v>
      </c>
      <c r="W180" s="4" t="s">
        <v>3476</v>
      </c>
      <c r="X180" s="4">
        <v>100000</v>
      </c>
      <c r="Y180" s="4" t="s">
        <v>64</v>
      </c>
      <c r="Z180" s="4" t="s">
        <v>64</v>
      </c>
      <c r="AA180" s="4"/>
      <c r="AB180" s="4">
        <v>9</v>
      </c>
      <c r="AC180" s="4" t="s">
        <v>72</v>
      </c>
      <c r="AD180" s="4">
        <v>0</v>
      </c>
    </row>
    <row r="181" spans="1:30" ht="30">
      <c r="A181" s="4">
        <v>6</v>
      </c>
      <c r="B181" s="4" t="s">
        <v>59</v>
      </c>
      <c r="C181" s="4">
        <v>4892</v>
      </c>
      <c r="D181" s="5">
        <v>42202</v>
      </c>
      <c r="E181" s="4" t="s">
        <v>1293</v>
      </c>
      <c r="F181" s="4"/>
      <c r="G181" s="4" t="s">
        <v>2021</v>
      </c>
      <c r="H181" s="4" t="s">
        <v>2749</v>
      </c>
      <c r="I181" s="4" t="s">
        <v>61</v>
      </c>
      <c r="J181" s="5">
        <v>40339</v>
      </c>
      <c r="K181" s="4" t="s">
        <v>1048</v>
      </c>
      <c r="L181" s="4">
        <v>180</v>
      </c>
      <c r="M181" s="4"/>
      <c r="N181" s="4"/>
      <c r="O181" s="4" t="s">
        <v>62</v>
      </c>
      <c r="P181" s="4"/>
      <c r="Q181" s="4"/>
      <c r="R181" s="4" t="s">
        <v>63</v>
      </c>
      <c r="S181" s="4">
        <v>8140200308</v>
      </c>
      <c r="T181" s="4"/>
      <c r="U181" s="4"/>
      <c r="V181" s="4">
        <v>9828120876</v>
      </c>
      <c r="W181" s="4" t="s">
        <v>3477</v>
      </c>
      <c r="X181" s="4">
        <v>60000</v>
      </c>
      <c r="Y181" s="4" t="s">
        <v>64</v>
      </c>
      <c r="Z181" s="4" t="s">
        <v>64</v>
      </c>
      <c r="AA181" s="4"/>
      <c r="AB181" s="4">
        <v>10</v>
      </c>
      <c r="AC181" s="4" t="s">
        <v>72</v>
      </c>
      <c r="AD181" s="4">
        <v>0</v>
      </c>
    </row>
    <row r="182" spans="1:30" ht="30">
      <c r="A182" s="4">
        <v>6</v>
      </c>
      <c r="B182" s="4" t="s">
        <v>59</v>
      </c>
      <c r="C182" s="4">
        <v>4792</v>
      </c>
      <c r="D182" s="5">
        <v>42135</v>
      </c>
      <c r="E182" s="4" t="s">
        <v>1294</v>
      </c>
      <c r="F182" s="4"/>
      <c r="G182" s="4" t="s">
        <v>2022</v>
      </c>
      <c r="H182" s="4" t="s">
        <v>2750</v>
      </c>
      <c r="I182" s="4" t="s">
        <v>66</v>
      </c>
      <c r="J182" s="5">
        <v>39568</v>
      </c>
      <c r="K182" s="4" t="s">
        <v>1047</v>
      </c>
      <c r="L182" s="4">
        <v>181</v>
      </c>
      <c r="M182" s="4"/>
      <c r="N182" s="4"/>
      <c r="O182" s="4" t="s">
        <v>69</v>
      </c>
      <c r="P182" s="4"/>
      <c r="Q182" s="4"/>
      <c r="R182" s="4" t="s">
        <v>63</v>
      </c>
      <c r="S182" s="4">
        <v>8140200308</v>
      </c>
      <c r="T182" s="4" t="s">
        <v>224</v>
      </c>
      <c r="U182" s="4"/>
      <c r="V182" s="4">
        <v>9828120877</v>
      </c>
      <c r="W182" s="4" t="s">
        <v>3478</v>
      </c>
      <c r="X182" s="4">
        <v>0</v>
      </c>
      <c r="Y182" s="4" t="s">
        <v>64</v>
      </c>
      <c r="Z182" s="4" t="s">
        <v>64</v>
      </c>
      <c r="AA182" s="4"/>
      <c r="AB182" s="4">
        <v>12</v>
      </c>
      <c r="AC182" s="4" t="s">
        <v>72</v>
      </c>
      <c r="AD182" s="4">
        <v>0</v>
      </c>
    </row>
    <row r="183" spans="1:30" ht="30">
      <c r="A183" s="4">
        <v>6</v>
      </c>
      <c r="B183" s="4" t="s">
        <v>59</v>
      </c>
      <c r="C183" s="4">
        <v>4579</v>
      </c>
      <c r="D183" s="5">
        <v>43299</v>
      </c>
      <c r="E183" s="4" t="s">
        <v>1295</v>
      </c>
      <c r="F183" s="4"/>
      <c r="G183" s="4" t="s">
        <v>2023</v>
      </c>
      <c r="H183" s="4" t="s">
        <v>2751</v>
      </c>
      <c r="I183" s="4" t="s">
        <v>66</v>
      </c>
      <c r="J183" s="5">
        <v>40734</v>
      </c>
      <c r="K183" s="4" t="s">
        <v>1047</v>
      </c>
      <c r="L183" s="4">
        <v>182</v>
      </c>
      <c r="M183" s="4"/>
      <c r="N183" s="4"/>
      <c r="O183" s="4" t="s">
        <v>69</v>
      </c>
      <c r="P183" s="4" t="s">
        <v>70</v>
      </c>
      <c r="Q183" s="4"/>
      <c r="R183" s="4" t="s">
        <v>63</v>
      </c>
      <c r="S183" s="4">
        <v>8140200308</v>
      </c>
      <c r="T183" s="4" t="s">
        <v>225</v>
      </c>
      <c r="U183" s="4" t="s">
        <v>226</v>
      </c>
      <c r="V183" s="4">
        <v>9828120878</v>
      </c>
      <c r="W183" s="4" t="s">
        <v>3479</v>
      </c>
      <c r="X183" s="4">
        <v>36000</v>
      </c>
      <c r="Y183" s="4" t="s">
        <v>64</v>
      </c>
      <c r="Z183" s="4" t="s">
        <v>64</v>
      </c>
      <c r="AA183" s="4" t="s">
        <v>71</v>
      </c>
      <c r="AB183" s="4">
        <v>9</v>
      </c>
      <c r="AC183" s="4" t="s">
        <v>72</v>
      </c>
      <c r="AD183" s="4">
        <v>0</v>
      </c>
    </row>
    <row r="184" spans="1:30" ht="30">
      <c r="A184" s="4">
        <v>6</v>
      </c>
      <c r="B184" s="4" t="s">
        <v>59</v>
      </c>
      <c r="C184" s="4">
        <v>4696</v>
      </c>
      <c r="D184" s="5">
        <v>43656</v>
      </c>
      <c r="E184" s="4" t="s">
        <v>1296</v>
      </c>
      <c r="F184" s="4"/>
      <c r="G184" s="4" t="s">
        <v>2024</v>
      </c>
      <c r="H184" s="4" t="s">
        <v>2752</v>
      </c>
      <c r="I184" s="4" t="s">
        <v>66</v>
      </c>
      <c r="J184" s="5">
        <v>39996</v>
      </c>
      <c r="K184" s="4" t="s">
        <v>1048</v>
      </c>
      <c r="L184" s="4">
        <v>183</v>
      </c>
      <c r="M184" s="4"/>
      <c r="N184" s="4"/>
      <c r="O184" s="4" t="s">
        <v>62</v>
      </c>
      <c r="P184" s="4" t="s">
        <v>76</v>
      </c>
      <c r="Q184" s="4"/>
      <c r="R184" s="4" t="s">
        <v>63</v>
      </c>
      <c r="S184" s="4">
        <v>8140200308</v>
      </c>
      <c r="T184" s="4"/>
      <c r="U184" s="4" t="s">
        <v>227</v>
      </c>
      <c r="V184" s="4">
        <v>9828120879</v>
      </c>
      <c r="W184" s="4" t="s">
        <v>3480</v>
      </c>
      <c r="X184" s="4">
        <v>60000</v>
      </c>
      <c r="Y184" s="4" t="s">
        <v>64</v>
      </c>
      <c r="Z184" s="4" t="s">
        <v>64</v>
      </c>
      <c r="AA184" s="4" t="s">
        <v>77</v>
      </c>
      <c r="AB184" s="4">
        <v>11</v>
      </c>
      <c r="AC184" s="4" t="s">
        <v>72</v>
      </c>
      <c r="AD184" s="4">
        <v>1</v>
      </c>
    </row>
    <row r="185" spans="1:30" ht="30">
      <c r="A185" s="4">
        <v>6</v>
      </c>
      <c r="B185" s="4" t="s">
        <v>59</v>
      </c>
      <c r="C185" s="4">
        <v>3975</v>
      </c>
      <c r="D185" s="5">
        <v>42188</v>
      </c>
      <c r="E185" s="4" t="s">
        <v>1297</v>
      </c>
      <c r="F185" s="4"/>
      <c r="G185" s="4" t="s">
        <v>2025</v>
      </c>
      <c r="H185" s="4" t="s">
        <v>2753</v>
      </c>
      <c r="I185" s="4" t="s">
        <v>66</v>
      </c>
      <c r="J185" s="5">
        <v>40009</v>
      </c>
      <c r="K185" s="4" t="s">
        <v>1047</v>
      </c>
      <c r="L185" s="4">
        <v>184</v>
      </c>
      <c r="M185" s="4"/>
      <c r="N185" s="4"/>
      <c r="O185" s="4" t="s">
        <v>62</v>
      </c>
      <c r="P185" s="4" t="s">
        <v>76</v>
      </c>
      <c r="Q185" s="4"/>
      <c r="R185" s="4" t="s">
        <v>63</v>
      </c>
      <c r="S185" s="4">
        <v>8140200308</v>
      </c>
      <c r="T185" s="4" t="s">
        <v>228</v>
      </c>
      <c r="U185" s="4"/>
      <c r="V185" s="4">
        <v>9828120880</v>
      </c>
      <c r="W185" s="4" t="s">
        <v>3481</v>
      </c>
      <c r="X185" s="4">
        <v>0</v>
      </c>
      <c r="Y185" s="4" t="s">
        <v>64</v>
      </c>
      <c r="Z185" s="4" t="s">
        <v>64</v>
      </c>
      <c r="AA185" s="4" t="s">
        <v>77</v>
      </c>
      <c r="AB185" s="4">
        <v>11</v>
      </c>
      <c r="AC185" s="4" t="s">
        <v>72</v>
      </c>
      <c r="AD185" s="4">
        <v>1</v>
      </c>
    </row>
    <row r="186" spans="1:30" ht="30">
      <c r="A186" s="4">
        <v>6</v>
      </c>
      <c r="B186" s="4" t="s">
        <v>59</v>
      </c>
      <c r="C186" s="4">
        <v>4012</v>
      </c>
      <c r="D186" s="5">
        <v>42192</v>
      </c>
      <c r="E186" s="4" t="s">
        <v>1298</v>
      </c>
      <c r="F186" s="4"/>
      <c r="G186" s="4" t="s">
        <v>2026</v>
      </c>
      <c r="H186" s="4" t="s">
        <v>2754</v>
      </c>
      <c r="I186" s="4" t="s">
        <v>61</v>
      </c>
      <c r="J186" s="5">
        <v>39726</v>
      </c>
      <c r="K186" s="4" t="s">
        <v>1047</v>
      </c>
      <c r="L186" s="4">
        <v>185</v>
      </c>
      <c r="M186" s="4"/>
      <c r="N186" s="4"/>
      <c r="O186" s="4" t="s">
        <v>62</v>
      </c>
      <c r="P186" s="4" t="s">
        <v>76</v>
      </c>
      <c r="Q186" s="4"/>
      <c r="R186" s="4" t="s">
        <v>63</v>
      </c>
      <c r="S186" s="4">
        <v>8140200308</v>
      </c>
      <c r="T186" s="4" t="s">
        <v>229</v>
      </c>
      <c r="U186" s="4"/>
      <c r="V186" s="4">
        <v>9828120881</v>
      </c>
      <c r="W186" s="4" t="s">
        <v>3482</v>
      </c>
      <c r="X186" s="4">
        <v>100000</v>
      </c>
      <c r="Y186" s="4" t="s">
        <v>65</v>
      </c>
      <c r="Z186" s="4" t="s">
        <v>64</v>
      </c>
      <c r="AA186" s="4" t="s">
        <v>77</v>
      </c>
      <c r="AB186" s="4">
        <v>12</v>
      </c>
      <c r="AC186" s="4" t="s">
        <v>72</v>
      </c>
      <c r="AD186" s="4">
        <v>1</v>
      </c>
    </row>
    <row r="187" spans="1:30" ht="30">
      <c r="A187" s="4">
        <v>6</v>
      </c>
      <c r="B187" s="4" t="s">
        <v>59</v>
      </c>
      <c r="C187" s="4">
        <v>3944</v>
      </c>
      <c r="D187" s="5">
        <v>42140</v>
      </c>
      <c r="E187" s="4" t="s">
        <v>1299</v>
      </c>
      <c r="F187" s="4"/>
      <c r="G187" s="4" t="s">
        <v>2027</v>
      </c>
      <c r="H187" s="4" t="s">
        <v>2755</v>
      </c>
      <c r="I187" s="4" t="s">
        <v>66</v>
      </c>
      <c r="J187" s="5">
        <v>40319</v>
      </c>
      <c r="K187" s="4" t="s">
        <v>1048</v>
      </c>
      <c r="L187" s="4">
        <v>186</v>
      </c>
      <c r="M187" s="4"/>
      <c r="N187" s="4"/>
      <c r="O187" s="4" t="s">
        <v>62</v>
      </c>
      <c r="P187" s="4" t="s">
        <v>76</v>
      </c>
      <c r="Q187" s="4"/>
      <c r="R187" s="4" t="s">
        <v>63</v>
      </c>
      <c r="S187" s="4">
        <v>8140200308</v>
      </c>
      <c r="T187" s="4" t="s">
        <v>230</v>
      </c>
      <c r="U187" s="4"/>
      <c r="V187" s="4">
        <v>9828120882</v>
      </c>
      <c r="W187" s="4" t="s">
        <v>3483</v>
      </c>
      <c r="X187" s="4">
        <v>100000</v>
      </c>
      <c r="Y187" s="4" t="s">
        <v>64</v>
      </c>
      <c r="Z187" s="4" t="s">
        <v>64</v>
      </c>
      <c r="AA187" s="4" t="s">
        <v>77</v>
      </c>
      <c r="AB187" s="4">
        <v>10</v>
      </c>
      <c r="AC187" s="4" t="s">
        <v>72</v>
      </c>
      <c r="AD187" s="4">
        <v>1</v>
      </c>
    </row>
    <row r="188" spans="1:30" ht="30">
      <c r="A188" s="4">
        <v>6</v>
      </c>
      <c r="B188" s="4" t="s">
        <v>59</v>
      </c>
      <c r="C188" s="4">
        <v>4064</v>
      </c>
      <c r="D188" s="5">
        <v>42200</v>
      </c>
      <c r="E188" s="4" t="s">
        <v>1300</v>
      </c>
      <c r="F188" s="4"/>
      <c r="G188" s="4" t="s">
        <v>2028</v>
      </c>
      <c r="H188" s="4" t="s">
        <v>2756</v>
      </c>
      <c r="I188" s="4" t="s">
        <v>61</v>
      </c>
      <c r="J188" s="5">
        <v>40152</v>
      </c>
      <c r="K188" s="4" t="s">
        <v>1047</v>
      </c>
      <c r="L188" s="4">
        <v>187</v>
      </c>
      <c r="M188" s="4"/>
      <c r="N188" s="4"/>
      <c r="O188" s="4" t="s">
        <v>62</v>
      </c>
      <c r="P188" s="4" t="s">
        <v>76</v>
      </c>
      <c r="Q188" s="4"/>
      <c r="R188" s="4" t="s">
        <v>63</v>
      </c>
      <c r="S188" s="4">
        <v>8140200308</v>
      </c>
      <c r="T188" s="4" t="s">
        <v>231</v>
      </c>
      <c r="U188" s="4"/>
      <c r="V188" s="4">
        <v>9828120883</v>
      </c>
      <c r="W188" s="4" t="s">
        <v>3484</v>
      </c>
      <c r="X188" s="4">
        <v>0</v>
      </c>
      <c r="Y188" s="4" t="s">
        <v>64</v>
      </c>
      <c r="Z188" s="4" t="s">
        <v>64</v>
      </c>
      <c r="AA188" s="4" t="s">
        <v>77</v>
      </c>
      <c r="AB188" s="4">
        <v>11</v>
      </c>
      <c r="AC188" s="4" t="s">
        <v>72</v>
      </c>
      <c r="AD188" s="4">
        <v>1</v>
      </c>
    </row>
    <row r="189" spans="1:30" ht="30">
      <c r="A189" s="4">
        <v>6</v>
      </c>
      <c r="B189" s="4" t="s">
        <v>59</v>
      </c>
      <c r="C189" s="4">
        <v>3985</v>
      </c>
      <c r="D189" s="5">
        <v>42189</v>
      </c>
      <c r="E189" s="4" t="s">
        <v>1301</v>
      </c>
      <c r="F189" s="4"/>
      <c r="G189" s="4" t="s">
        <v>2029</v>
      </c>
      <c r="H189" s="4" t="s">
        <v>2757</v>
      </c>
      <c r="I189" s="4" t="s">
        <v>61</v>
      </c>
      <c r="J189" s="5">
        <v>39969</v>
      </c>
      <c r="K189" s="4" t="s">
        <v>1047</v>
      </c>
      <c r="L189" s="4">
        <v>188</v>
      </c>
      <c r="M189" s="4"/>
      <c r="N189" s="4"/>
      <c r="O189" s="4" t="s">
        <v>62</v>
      </c>
      <c r="P189" s="4" t="s">
        <v>76</v>
      </c>
      <c r="Q189" s="4"/>
      <c r="R189" s="4" t="s">
        <v>63</v>
      </c>
      <c r="S189" s="4">
        <v>8140200308</v>
      </c>
      <c r="T189" s="4" t="s">
        <v>232</v>
      </c>
      <c r="U189" s="4"/>
      <c r="V189" s="4">
        <v>9828120884</v>
      </c>
      <c r="W189" s="4" t="s">
        <v>3485</v>
      </c>
      <c r="X189" s="4">
        <v>0</v>
      </c>
      <c r="Y189" s="4" t="s">
        <v>64</v>
      </c>
      <c r="Z189" s="4" t="s">
        <v>64</v>
      </c>
      <c r="AA189" s="4" t="s">
        <v>77</v>
      </c>
      <c r="AB189" s="4">
        <v>11</v>
      </c>
      <c r="AC189" s="4" t="s">
        <v>72</v>
      </c>
      <c r="AD189" s="4">
        <v>1</v>
      </c>
    </row>
    <row r="190" spans="1:30" ht="30">
      <c r="A190" s="4">
        <v>6</v>
      </c>
      <c r="B190" s="4" t="s">
        <v>59</v>
      </c>
      <c r="C190" s="4">
        <v>3866</v>
      </c>
      <c r="D190" s="5">
        <v>42135</v>
      </c>
      <c r="E190" s="4" t="s">
        <v>1302</v>
      </c>
      <c r="F190" s="4"/>
      <c r="G190" s="4" t="s">
        <v>2030</v>
      </c>
      <c r="H190" s="4" t="s">
        <v>2758</v>
      </c>
      <c r="I190" s="4" t="s">
        <v>66</v>
      </c>
      <c r="J190" s="5">
        <v>39209</v>
      </c>
      <c r="K190" s="4" t="s">
        <v>1048</v>
      </c>
      <c r="L190" s="4">
        <v>189</v>
      </c>
      <c r="M190" s="4"/>
      <c r="N190" s="4"/>
      <c r="O190" s="4" t="s">
        <v>62</v>
      </c>
      <c r="P190" s="4" t="s">
        <v>76</v>
      </c>
      <c r="Q190" s="4"/>
      <c r="R190" s="4" t="s">
        <v>63</v>
      </c>
      <c r="S190" s="4">
        <v>8140200308</v>
      </c>
      <c r="T190" s="4" t="s">
        <v>233</v>
      </c>
      <c r="U190" s="4"/>
      <c r="V190" s="4">
        <v>9828120885</v>
      </c>
      <c r="W190" s="4" t="s">
        <v>3486</v>
      </c>
      <c r="X190" s="4">
        <v>0</v>
      </c>
      <c r="Y190" s="4" t="s">
        <v>64</v>
      </c>
      <c r="Z190" s="4" t="s">
        <v>64</v>
      </c>
      <c r="AA190" s="4" t="s">
        <v>77</v>
      </c>
      <c r="AB190" s="4">
        <v>13</v>
      </c>
      <c r="AC190" s="4" t="s">
        <v>72</v>
      </c>
      <c r="AD190" s="4">
        <v>0</v>
      </c>
    </row>
    <row r="191" spans="1:30" ht="30">
      <c r="A191" s="4">
        <v>6</v>
      </c>
      <c r="B191" s="4" t="s">
        <v>59</v>
      </c>
      <c r="C191" s="4">
        <v>4013</v>
      </c>
      <c r="D191" s="5">
        <v>42193</v>
      </c>
      <c r="E191" s="4" t="s">
        <v>1303</v>
      </c>
      <c r="F191" s="4"/>
      <c r="G191" s="4" t="s">
        <v>2031</v>
      </c>
      <c r="H191" s="4" t="s">
        <v>2759</v>
      </c>
      <c r="I191" s="4" t="s">
        <v>66</v>
      </c>
      <c r="J191" s="5">
        <v>40009</v>
      </c>
      <c r="K191" s="4" t="s">
        <v>1047</v>
      </c>
      <c r="L191" s="4">
        <v>190</v>
      </c>
      <c r="M191" s="4"/>
      <c r="N191" s="4"/>
      <c r="O191" s="4" t="s">
        <v>62</v>
      </c>
      <c r="P191" s="4" t="s">
        <v>76</v>
      </c>
      <c r="Q191" s="4"/>
      <c r="R191" s="4" t="s">
        <v>63</v>
      </c>
      <c r="S191" s="4">
        <v>8140200308</v>
      </c>
      <c r="T191" s="4" t="s">
        <v>234</v>
      </c>
      <c r="U191" s="4"/>
      <c r="V191" s="4">
        <v>9828120886</v>
      </c>
      <c r="W191" s="4" t="s">
        <v>3487</v>
      </c>
      <c r="X191" s="4">
        <v>60000</v>
      </c>
      <c r="Y191" s="4" t="s">
        <v>64</v>
      </c>
      <c r="Z191" s="4" t="s">
        <v>64</v>
      </c>
      <c r="AA191" s="4" t="s">
        <v>77</v>
      </c>
      <c r="AB191" s="4">
        <v>11</v>
      </c>
      <c r="AC191" s="4" t="s">
        <v>72</v>
      </c>
      <c r="AD191" s="4">
        <v>1</v>
      </c>
    </row>
    <row r="192" spans="1:30" ht="30">
      <c r="A192" s="4">
        <v>6</v>
      </c>
      <c r="B192" s="4" t="s">
        <v>59</v>
      </c>
      <c r="C192" s="4">
        <v>3973</v>
      </c>
      <c r="D192" s="5">
        <v>42187</v>
      </c>
      <c r="E192" s="4" t="s">
        <v>1304</v>
      </c>
      <c r="F192" s="4"/>
      <c r="G192" s="4" t="s">
        <v>2032</v>
      </c>
      <c r="H192" s="4" t="s">
        <v>2760</v>
      </c>
      <c r="I192" s="4" t="s">
        <v>66</v>
      </c>
      <c r="J192" s="5">
        <v>40303</v>
      </c>
      <c r="K192" s="4" t="s">
        <v>1047</v>
      </c>
      <c r="L192" s="4">
        <v>191</v>
      </c>
      <c r="M192" s="4"/>
      <c r="N192" s="4"/>
      <c r="O192" s="4" t="s">
        <v>62</v>
      </c>
      <c r="P192" s="4" t="s">
        <v>76</v>
      </c>
      <c r="Q192" s="4"/>
      <c r="R192" s="4" t="s">
        <v>63</v>
      </c>
      <c r="S192" s="4">
        <v>8140200308</v>
      </c>
      <c r="T192" s="4" t="s">
        <v>235</v>
      </c>
      <c r="U192" s="4"/>
      <c r="V192" s="4">
        <v>9828120887</v>
      </c>
      <c r="W192" s="4" t="s">
        <v>3488</v>
      </c>
      <c r="X192" s="4">
        <v>0</v>
      </c>
      <c r="Y192" s="4" t="s">
        <v>64</v>
      </c>
      <c r="Z192" s="4" t="s">
        <v>64</v>
      </c>
      <c r="AA192" s="4" t="s">
        <v>77</v>
      </c>
      <c r="AB192" s="4">
        <v>10</v>
      </c>
      <c r="AC192" s="4" t="s">
        <v>72</v>
      </c>
      <c r="AD192" s="4">
        <v>1</v>
      </c>
    </row>
    <row r="193" spans="1:30" ht="30">
      <c r="A193" s="4">
        <v>6</v>
      </c>
      <c r="B193" s="4" t="s">
        <v>59</v>
      </c>
      <c r="C193" s="4">
        <v>4516</v>
      </c>
      <c r="D193" s="5">
        <v>43288</v>
      </c>
      <c r="E193" s="4" t="s">
        <v>1305</v>
      </c>
      <c r="F193" s="4"/>
      <c r="G193" s="4" t="s">
        <v>2033</v>
      </c>
      <c r="H193" s="4" t="s">
        <v>2761</v>
      </c>
      <c r="I193" s="4" t="s">
        <v>61</v>
      </c>
      <c r="J193" s="5">
        <v>40303</v>
      </c>
      <c r="K193" s="4" t="s">
        <v>1048</v>
      </c>
      <c r="L193" s="4">
        <v>192</v>
      </c>
      <c r="M193" s="4"/>
      <c r="N193" s="4"/>
      <c r="O193" s="4" t="s">
        <v>62</v>
      </c>
      <c r="P193" s="4" t="s">
        <v>76</v>
      </c>
      <c r="Q193" s="4"/>
      <c r="R193" s="4" t="s">
        <v>63</v>
      </c>
      <c r="S193" s="4">
        <v>8140200308</v>
      </c>
      <c r="T193" s="4" t="s">
        <v>236</v>
      </c>
      <c r="U193" s="4"/>
      <c r="V193" s="4">
        <v>9828120888</v>
      </c>
      <c r="W193" s="4" t="s">
        <v>3489</v>
      </c>
      <c r="X193" s="4">
        <v>36000</v>
      </c>
      <c r="Y193" s="4" t="s">
        <v>64</v>
      </c>
      <c r="Z193" s="4" t="s">
        <v>64</v>
      </c>
      <c r="AA193" s="4" t="s">
        <v>77</v>
      </c>
      <c r="AB193" s="4">
        <v>10</v>
      </c>
      <c r="AC193" s="4" t="s">
        <v>72</v>
      </c>
      <c r="AD193" s="4">
        <v>0</v>
      </c>
    </row>
    <row r="194" spans="1:30" ht="30">
      <c r="A194" s="4">
        <v>6</v>
      </c>
      <c r="B194" s="4" t="s">
        <v>59</v>
      </c>
      <c r="C194" s="4">
        <v>3997</v>
      </c>
      <c r="D194" s="5">
        <v>42191</v>
      </c>
      <c r="E194" s="4" t="s">
        <v>1306</v>
      </c>
      <c r="F194" s="4"/>
      <c r="G194" s="4" t="s">
        <v>2034</v>
      </c>
      <c r="H194" s="4" t="s">
        <v>2762</v>
      </c>
      <c r="I194" s="4" t="s">
        <v>61</v>
      </c>
      <c r="J194" s="5">
        <v>39999</v>
      </c>
      <c r="K194" s="4" t="s">
        <v>1047</v>
      </c>
      <c r="L194" s="4">
        <v>193</v>
      </c>
      <c r="M194" s="4"/>
      <c r="N194" s="4"/>
      <c r="O194" s="4" t="s">
        <v>62</v>
      </c>
      <c r="P194" s="4" t="s">
        <v>76</v>
      </c>
      <c r="Q194" s="4"/>
      <c r="R194" s="4" t="s">
        <v>63</v>
      </c>
      <c r="S194" s="4">
        <v>8140200308</v>
      </c>
      <c r="T194" s="4" t="s">
        <v>237</v>
      </c>
      <c r="U194" s="4"/>
      <c r="V194" s="4">
        <v>9828120889</v>
      </c>
      <c r="W194" s="4" t="s">
        <v>3490</v>
      </c>
      <c r="X194" s="4">
        <v>0</v>
      </c>
      <c r="Y194" s="4" t="s">
        <v>64</v>
      </c>
      <c r="Z194" s="4" t="s">
        <v>64</v>
      </c>
      <c r="AA194" s="4" t="s">
        <v>77</v>
      </c>
      <c r="AB194" s="4">
        <v>11</v>
      </c>
      <c r="AC194" s="4" t="s">
        <v>72</v>
      </c>
      <c r="AD194" s="4">
        <v>1</v>
      </c>
    </row>
    <row r="195" spans="1:30" ht="30">
      <c r="A195" s="4">
        <v>7</v>
      </c>
      <c r="B195" s="4" t="s">
        <v>59</v>
      </c>
      <c r="C195" s="4">
        <v>4609</v>
      </c>
      <c r="D195" s="5">
        <v>43313</v>
      </c>
      <c r="E195" s="4" t="s">
        <v>1307</v>
      </c>
      <c r="F195" s="4"/>
      <c r="G195" s="4" t="s">
        <v>2035</v>
      </c>
      <c r="H195" s="4" t="s">
        <v>2763</v>
      </c>
      <c r="I195" s="4" t="s">
        <v>61</v>
      </c>
      <c r="J195" s="5">
        <v>39792</v>
      </c>
      <c r="K195" s="4" t="s">
        <v>1047</v>
      </c>
      <c r="L195" s="4">
        <v>194</v>
      </c>
      <c r="M195" s="4"/>
      <c r="N195" s="4"/>
      <c r="O195" s="4" t="s">
        <v>62</v>
      </c>
      <c r="P195" s="4" t="s">
        <v>76</v>
      </c>
      <c r="Q195" s="4"/>
      <c r="R195" s="4" t="s">
        <v>63</v>
      </c>
      <c r="S195" s="4">
        <v>8140200308</v>
      </c>
      <c r="T195" s="4" t="s">
        <v>238</v>
      </c>
      <c r="U195" s="4" t="s">
        <v>239</v>
      </c>
      <c r="V195" s="4">
        <v>9828120890</v>
      </c>
      <c r="W195" s="4" t="s">
        <v>3491</v>
      </c>
      <c r="X195" s="4">
        <v>40000</v>
      </c>
      <c r="Y195" s="4" t="s">
        <v>64</v>
      </c>
      <c r="Z195" s="4" t="s">
        <v>64</v>
      </c>
      <c r="AA195" s="4" t="s">
        <v>77</v>
      </c>
      <c r="AB195" s="4">
        <v>12</v>
      </c>
      <c r="AC195" s="4" t="s">
        <v>72</v>
      </c>
      <c r="AD195" s="4">
        <v>0</v>
      </c>
    </row>
    <row r="196" spans="1:30" ht="30">
      <c r="A196" s="4">
        <v>7</v>
      </c>
      <c r="B196" s="4" t="s">
        <v>59</v>
      </c>
      <c r="C196" s="4">
        <v>3921</v>
      </c>
      <c r="D196" s="5">
        <v>42135</v>
      </c>
      <c r="E196" s="4" t="s">
        <v>1308</v>
      </c>
      <c r="F196" s="4"/>
      <c r="G196" s="4" t="s">
        <v>2036</v>
      </c>
      <c r="H196" s="4" t="s">
        <v>2764</v>
      </c>
      <c r="I196" s="4" t="s">
        <v>66</v>
      </c>
      <c r="J196" s="5">
        <v>39639</v>
      </c>
      <c r="K196" s="4" t="s">
        <v>1048</v>
      </c>
      <c r="L196" s="4">
        <v>195</v>
      </c>
      <c r="M196" s="4"/>
      <c r="N196" s="4"/>
      <c r="O196" s="4" t="s">
        <v>62</v>
      </c>
      <c r="P196" s="4"/>
      <c r="Q196" s="4"/>
      <c r="R196" s="4" t="s">
        <v>63</v>
      </c>
      <c r="S196" s="4">
        <v>8140200308</v>
      </c>
      <c r="T196" s="4" t="s">
        <v>240</v>
      </c>
      <c r="U196" s="4"/>
      <c r="V196" s="4">
        <v>9828120891</v>
      </c>
      <c r="W196" s="4" t="s">
        <v>3492</v>
      </c>
      <c r="X196" s="4">
        <v>0</v>
      </c>
      <c r="Y196" s="4" t="s">
        <v>64</v>
      </c>
      <c r="Z196" s="4" t="s">
        <v>64</v>
      </c>
      <c r="AA196" s="4"/>
      <c r="AB196" s="4">
        <v>12</v>
      </c>
      <c r="AC196" s="4" t="s">
        <v>72</v>
      </c>
      <c r="AD196" s="4">
        <v>1</v>
      </c>
    </row>
    <row r="197" spans="1:30" ht="30">
      <c r="A197" s="4">
        <v>7</v>
      </c>
      <c r="B197" s="4" t="s">
        <v>59</v>
      </c>
      <c r="C197" s="4">
        <v>4779</v>
      </c>
      <c r="D197" s="5">
        <v>43676</v>
      </c>
      <c r="E197" s="4" t="s">
        <v>1309</v>
      </c>
      <c r="F197" s="4"/>
      <c r="G197" s="4" t="s">
        <v>2037</v>
      </c>
      <c r="H197" s="4" t="s">
        <v>2765</v>
      </c>
      <c r="I197" s="4" t="s">
        <v>61</v>
      </c>
      <c r="J197" s="5">
        <v>40062</v>
      </c>
      <c r="K197" s="4" t="s">
        <v>1047</v>
      </c>
      <c r="L197" s="4">
        <v>196</v>
      </c>
      <c r="M197" s="4"/>
      <c r="N197" s="4"/>
      <c r="O197" s="4" t="s">
        <v>74</v>
      </c>
      <c r="P197" s="4" t="s">
        <v>70</v>
      </c>
      <c r="Q197" s="4"/>
      <c r="R197" s="4" t="s">
        <v>63</v>
      </c>
      <c r="S197" s="4">
        <v>8140200308</v>
      </c>
      <c r="T197" s="4" t="s">
        <v>241</v>
      </c>
      <c r="U197" s="4" t="s">
        <v>242</v>
      </c>
      <c r="V197" s="4">
        <v>9828120892</v>
      </c>
      <c r="W197" s="4" t="s">
        <v>3493</v>
      </c>
      <c r="X197" s="4">
        <v>60000</v>
      </c>
      <c r="Y197" s="4" t="s">
        <v>64</v>
      </c>
      <c r="Z197" s="4" t="s">
        <v>64</v>
      </c>
      <c r="AA197" s="4" t="s">
        <v>71</v>
      </c>
      <c r="AB197" s="4">
        <v>11</v>
      </c>
      <c r="AC197" s="4" t="s">
        <v>72</v>
      </c>
      <c r="AD197" s="4">
        <v>0</v>
      </c>
    </row>
    <row r="198" spans="1:30" ht="30">
      <c r="A198" s="4">
        <v>7</v>
      </c>
      <c r="B198" s="4" t="s">
        <v>59</v>
      </c>
      <c r="C198" s="4">
        <v>4786</v>
      </c>
      <c r="D198" s="5">
        <v>43797</v>
      </c>
      <c r="E198" s="4" t="s">
        <v>1310</v>
      </c>
      <c r="F198" s="4"/>
      <c r="G198" s="4" t="s">
        <v>2038</v>
      </c>
      <c r="H198" s="4" t="s">
        <v>2766</v>
      </c>
      <c r="I198" s="4" t="s">
        <v>66</v>
      </c>
      <c r="J198" s="5">
        <v>38903</v>
      </c>
      <c r="K198" s="4" t="s">
        <v>1047</v>
      </c>
      <c r="L198" s="4">
        <v>197</v>
      </c>
      <c r="M198" s="4"/>
      <c r="N198" s="4"/>
      <c r="O198" s="4" t="s">
        <v>62</v>
      </c>
      <c r="P198" s="4" t="s">
        <v>76</v>
      </c>
      <c r="Q198" s="4"/>
      <c r="R198" s="4" t="s">
        <v>63</v>
      </c>
      <c r="S198" s="4">
        <v>8140200308</v>
      </c>
      <c r="T198" s="4" t="s">
        <v>243</v>
      </c>
      <c r="U198" s="4" t="s">
        <v>244</v>
      </c>
      <c r="V198" s="4">
        <v>9828120893</v>
      </c>
      <c r="W198" s="4" t="s">
        <v>3494</v>
      </c>
      <c r="X198" s="4">
        <v>60000</v>
      </c>
      <c r="Y198" s="4" t="s">
        <v>64</v>
      </c>
      <c r="Z198" s="4" t="s">
        <v>64</v>
      </c>
      <c r="AA198" s="4" t="s">
        <v>77</v>
      </c>
      <c r="AB198" s="4">
        <v>14</v>
      </c>
      <c r="AC198" s="4" t="s">
        <v>72</v>
      </c>
      <c r="AD198" s="4">
        <v>1</v>
      </c>
    </row>
    <row r="199" spans="1:30" ht="30">
      <c r="A199" s="4">
        <v>7</v>
      </c>
      <c r="B199" s="4" t="s">
        <v>59</v>
      </c>
      <c r="C199" s="4">
        <v>3923</v>
      </c>
      <c r="D199" s="5">
        <v>42135</v>
      </c>
      <c r="E199" s="4" t="s">
        <v>1311</v>
      </c>
      <c r="F199" s="4"/>
      <c r="G199" s="4" t="s">
        <v>2039</v>
      </c>
      <c r="H199" s="4" t="s">
        <v>2767</v>
      </c>
      <c r="I199" s="4" t="s">
        <v>66</v>
      </c>
      <c r="J199" s="5">
        <v>39268</v>
      </c>
      <c r="K199" s="4" t="s">
        <v>1048</v>
      </c>
      <c r="L199" s="4">
        <v>198</v>
      </c>
      <c r="M199" s="4"/>
      <c r="N199" s="4"/>
      <c r="O199" s="4" t="s">
        <v>69</v>
      </c>
      <c r="P199" s="4" t="s">
        <v>70</v>
      </c>
      <c r="Q199" s="4"/>
      <c r="R199" s="4" t="s">
        <v>63</v>
      </c>
      <c r="S199" s="4">
        <v>8140200308</v>
      </c>
      <c r="T199" s="4" t="s">
        <v>245</v>
      </c>
      <c r="U199" s="4"/>
      <c r="V199" s="4">
        <v>9828120894</v>
      </c>
      <c r="W199" s="4" t="s">
        <v>3495</v>
      </c>
      <c r="X199" s="4">
        <v>0</v>
      </c>
      <c r="Y199" s="4" t="s">
        <v>64</v>
      </c>
      <c r="Z199" s="4" t="s">
        <v>64</v>
      </c>
      <c r="AA199" s="4" t="s">
        <v>71</v>
      </c>
      <c r="AB199" s="4">
        <v>13</v>
      </c>
      <c r="AC199" s="4" t="s">
        <v>72</v>
      </c>
      <c r="AD199" s="4">
        <v>1</v>
      </c>
    </row>
    <row r="200" spans="1:30" ht="30">
      <c r="A200" s="4">
        <v>7</v>
      </c>
      <c r="B200" s="4" t="s">
        <v>59</v>
      </c>
      <c r="C200" s="4">
        <v>3903</v>
      </c>
      <c r="D200" s="5">
        <v>42135</v>
      </c>
      <c r="E200" s="4" t="s">
        <v>1312</v>
      </c>
      <c r="F200" s="4"/>
      <c r="G200" s="4" t="s">
        <v>2040</v>
      </c>
      <c r="H200" s="4" t="s">
        <v>2768</v>
      </c>
      <c r="I200" s="4" t="s">
        <v>66</v>
      </c>
      <c r="J200" s="5">
        <v>39583</v>
      </c>
      <c r="K200" s="4" t="s">
        <v>1047</v>
      </c>
      <c r="L200" s="4">
        <v>199</v>
      </c>
      <c r="M200" s="4"/>
      <c r="N200" s="4"/>
      <c r="O200" s="4" t="s">
        <v>69</v>
      </c>
      <c r="P200" s="4" t="s">
        <v>70</v>
      </c>
      <c r="Q200" s="4"/>
      <c r="R200" s="4" t="s">
        <v>63</v>
      </c>
      <c r="S200" s="4">
        <v>8140200308</v>
      </c>
      <c r="T200" s="4" t="s">
        <v>246</v>
      </c>
      <c r="U200" s="4"/>
      <c r="V200" s="4">
        <v>9828120895</v>
      </c>
      <c r="W200" s="4" t="s">
        <v>3496</v>
      </c>
      <c r="X200" s="4">
        <v>0</v>
      </c>
      <c r="Y200" s="4" t="s">
        <v>64</v>
      </c>
      <c r="Z200" s="4" t="s">
        <v>64</v>
      </c>
      <c r="AA200" s="4" t="s">
        <v>71</v>
      </c>
      <c r="AB200" s="4">
        <v>12</v>
      </c>
      <c r="AC200" s="4" t="s">
        <v>72</v>
      </c>
      <c r="AD200" s="4">
        <v>1</v>
      </c>
    </row>
    <row r="201" spans="1:30" ht="30">
      <c r="A201" s="4">
        <v>7</v>
      </c>
      <c r="B201" s="4" t="s">
        <v>59</v>
      </c>
      <c r="C201" s="4">
        <v>4717</v>
      </c>
      <c r="D201" s="5">
        <v>41821</v>
      </c>
      <c r="E201" s="4" t="s">
        <v>1313</v>
      </c>
      <c r="F201" s="4"/>
      <c r="G201" s="4" t="s">
        <v>2041</v>
      </c>
      <c r="H201" s="4" t="s">
        <v>2769</v>
      </c>
      <c r="I201" s="4" t="s">
        <v>66</v>
      </c>
      <c r="J201" s="5">
        <v>40340</v>
      </c>
      <c r="K201" s="4" t="s">
        <v>1047</v>
      </c>
      <c r="L201" s="4">
        <v>200</v>
      </c>
      <c r="M201" s="4"/>
      <c r="N201" s="4"/>
      <c r="O201" s="4" t="s">
        <v>69</v>
      </c>
      <c r="P201" s="4"/>
      <c r="Q201" s="4"/>
      <c r="R201" s="4" t="s">
        <v>63</v>
      </c>
      <c r="S201" s="4">
        <v>8140200308</v>
      </c>
      <c r="T201" s="4" t="s">
        <v>247</v>
      </c>
      <c r="U201" s="4"/>
      <c r="V201" s="4">
        <v>9828120896</v>
      </c>
      <c r="W201" s="4" t="s">
        <v>3497</v>
      </c>
      <c r="X201" s="4">
        <v>60000</v>
      </c>
      <c r="Y201" s="4" t="s">
        <v>64</v>
      </c>
      <c r="Z201" s="4" t="s">
        <v>64</v>
      </c>
      <c r="AA201" s="4"/>
      <c r="AB201" s="4">
        <v>10</v>
      </c>
      <c r="AC201" s="4" t="s">
        <v>72</v>
      </c>
      <c r="AD201" s="4">
        <v>4</v>
      </c>
    </row>
    <row r="202" spans="1:30" ht="30">
      <c r="A202" s="4">
        <v>7</v>
      </c>
      <c r="B202" s="4" t="s">
        <v>59</v>
      </c>
      <c r="C202" s="4">
        <v>4712</v>
      </c>
      <c r="D202" s="5">
        <v>43657</v>
      </c>
      <c r="E202" s="4" t="s">
        <v>1314</v>
      </c>
      <c r="F202" s="4"/>
      <c r="G202" s="4" t="s">
        <v>2042</v>
      </c>
      <c r="H202" s="4" t="s">
        <v>2770</v>
      </c>
      <c r="I202" s="4" t="s">
        <v>66</v>
      </c>
      <c r="J202" s="5">
        <v>39818</v>
      </c>
      <c r="K202" s="4" t="s">
        <v>1048</v>
      </c>
      <c r="L202" s="4">
        <v>201</v>
      </c>
      <c r="M202" s="4"/>
      <c r="N202" s="4"/>
      <c r="O202" s="4" t="s">
        <v>62</v>
      </c>
      <c r="P202" s="4" t="s">
        <v>70</v>
      </c>
      <c r="Q202" s="4"/>
      <c r="R202" s="4" t="s">
        <v>63</v>
      </c>
      <c r="S202" s="4">
        <v>8140200308</v>
      </c>
      <c r="T202" s="4" t="s">
        <v>248</v>
      </c>
      <c r="U202" s="4"/>
      <c r="V202" s="4">
        <v>9828120897</v>
      </c>
      <c r="W202" s="4" t="s">
        <v>3498</v>
      </c>
      <c r="X202" s="4">
        <v>60000</v>
      </c>
      <c r="Y202" s="4" t="s">
        <v>64</v>
      </c>
      <c r="Z202" s="4" t="s">
        <v>64</v>
      </c>
      <c r="AA202" s="4" t="s">
        <v>71</v>
      </c>
      <c r="AB202" s="4">
        <v>11</v>
      </c>
      <c r="AC202" s="4" t="s">
        <v>72</v>
      </c>
      <c r="AD202" s="4">
        <v>1</v>
      </c>
    </row>
    <row r="203" spans="1:30" ht="30">
      <c r="A203" s="4">
        <v>7</v>
      </c>
      <c r="B203" s="4" t="s">
        <v>59</v>
      </c>
      <c r="C203" s="4">
        <v>4766</v>
      </c>
      <c r="D203" s="5">
        <v>41828</v>
      </c>
      <c r="E203" s="4" t="s">
        <v>1315</v>
      </c>
      <c r="F203" s="4"/>
      <c r="G203" s="4" t="s">
        <v>2043</v>
      </c>
      <c r="H203" s="4" t="s">
        <v>2771</v>
      </c>
      <c r="I203" s="4" t="s">
        <v>66</v>
      </c>
      <c r="J203" s="5">
        <v>39486</v>
      </c>
      <c r="K203" s="4" t="s">
        <v>1047</v>
      </c>
      <c r="L203" s="4">
        <v>202</v>
      </c>
      <c r="M203" s="4"/>
      <c r="N203" s="4"/>
      <c r="O203" s="4" t="s">
        <v>69</v>
      </c>
      <c r="P203" s="4" t="s">
        <v>70</v>
      </c>
      <c r="Q203" s="4"/>
      <c r="R203" s="4" t="s">
        <v>63</v>
      </c>
      <c r="S203" s="4">
        <v>8140200308</v>
      </c>
      <c r="T203" s="4" t="s">
        <v>250</v>
      </c>
      <c r="U203" s="4"/>
      <c r="V203" s="4">
        <v>9828120898</v>
      </c>
      <c r="W203" s="4" t="s">
        <v>3499</v>
      </c>
      <c r="X203" s="4">
        <v>40000</v>
      </c>
      <c r="Y203" s="4" t="s">
        <v>64</v>
      </c>
      <c r="Z203" s="4" t="s">
        <v>64</v>
      </c>
      <c r="AA203" s="4" t="s">
        <v>71</v>
      </c>
      <c r="AB203" s="4">
        <v>12</v>
      </c>
      <c r="AC203" s="4" t="s">
        <v>72</v>
      </c>
      <c r="AD203" s="4">
        <v>2</v>
      </c>
    </row>
    <row r="204" spans="1:30" ht="30">
      <c r="A204" s="4">
        <v>7</v>
      </c>
      <c r="B204" s="4" t="s">
        <v>59</v>
      </c>
      <c r="C204" s="4">
        <v>3934</v>
      </c>
      <c r="D204" s="5">
        <v>42135</v>
      </c>
      <c r="E204" s="4" t="s">
        <v>1316</v>
      </c>
      <c r="F204" s="4"/>
      <c r="G204" s="4" t="s">
        <v>2044</v>
      </c>
      <c r="H204" s="4" t="s">
        <v>2772</v>
      </c>
      <c r="I204" s="4" t="s">
        <v>66</v>
      </c>
      <c r="J204" s="5">
        <v>39644</v>
      </c>
      <c r="K204" s="4" t="s">
        <v>1047</v>
      </c>
      <c r="L204" s="4">
        <v>203</v>
      </c>
      <c r="M204" s="4"/>
      <c r="N204" s="4"/>
      <c r="O204" s="4" t="s">
        <v>62</v>
      </c>
      <c r="P204" s="4" t="s">
        <v>76</v>
      </c>
      <c r="Q204" s="4"/>
      <c r="R204" s="4" t="s">
        <v>63</v>
      </c>
      <c r="S204" s="4">
        <v>8140200308</v>
      </c>
      <c r="T204" s="4" t="s">
        <v>251</v>
      </c>
      <c r="U204" s="4"/>
      <c r="V204" s="4">
        <v>9828120899</v>
      </c>
      <c r="W204" s="4" t="s">
        <v>3500</v>
      </c>
      <c r="X204" s="4">
        <v>0</v>
      </c>
      <c r="Y204" s="4" t="s">
        <v>64</v>
      </c>
      <c r="Z204" s="4" t="s">
        <v>64</v>
      </c>
      <c r="AA204" s="4" t="s">
        <v>77</v>
      </c>
      <c r="AB204" s="4">
        <v>12</v>
      </c>
      <c r="AC204" s="4" t="s">
        <v>72</v>
      </c>
      <c r="AD204" s="4">
        <v>1</v>
      </c>
    </row>
    <row r="205" spans="1:30" ht="30">
      <c r="A205" s="4">
        <v>7</v>
      </c>
      <c r="B205" s="4" t="s">
        <v>59</v>
      </c>
      <c r="C205" s="4">
        <v>3928</v>
      </c>
      <c r="D205" s="5">
        <v>42135</v>
      </c>
      <c r="E205" s="4" t="s">
        <v>1317</v>
      </c>
      <c r="F205" s="4"/>
      <c r="G205" s="4" t="s">
        <v>2045</v>
      </c>
      <c r="H205" s="4" t="s">
        <v>2773</v>
      </c>
      <c r="I205" s="4" t="s">
        <v>66</v>
      </c>
      <c r="J205" s="5">
        <v>39662</v>
      </c>
      <c r="K205" s="4" t="s">
        <v>1048</v>
      </c>
      <c r="L205" s="4">
        <v>204</v>
      </c>
      <c r="M205" s="4"/>
      <c r="N205" s="4"/>
      <c r="O205" s="4" t="s">
        <v>62</v>
      </c>
      <c r="P205" s="4" t="s">
        <v>76</v>
      </c>
      <c r="Q205" s="4"/>
      <c r="R205" s="4" t="s">
        <v>63</v>
      </c>
      <c r="S205" s="4">
        <v>8140200308</v>
      </c>
      <c r="T205" s="4" t="s">
        <v>252</v>
      </c>
      <c r="U205" s="4"/>
      <c r="V205" s="4">
        <v>9828120900</v>
      </c>
      <c r="W205" s="4" t="s">
        <v>3501</v>
      </c>
      <c r="X205" s="4">
        <v>0</v>
      </c>
      <c r="Y205" s="4" t="s">
        <v>64</v>
      </c>
      <c r="Z205" s="4" t="s">
        <v>64</v>
      </c>
      <c r="AA205" s="4" t="s">
        <v>77</v>
      </c>
      <c r="AB205" s="4">
        <v>12</v>
      </c>
      <c r="AC205" s="4" t="s">
        <v>72</v>
      </c>
      <c r="AD205" s="4">
        <v>0</v>
      </c>
    </row>
    <row r="206" spans="1:30" ht="30">
      <c r="A206" s="4">
        <v>7</v>
      </c>
      <c r="B206" s="4" t="s">
        <v>59</v>
      </c>
      <c r="C206" s="4">
        <v>4632</v>
      </c>
      <c r="D206" s="5">
        <v>43648</v>
      </c>
      <c r="E206" s="4" t="s">
        <v>1318</v>
      </c>
      <c r="F206" s="4"/>
      <c r="G206" s="4" t="s">
        <v>2046</v>
      </c>
      <c r="H206" s="4" t="s">
        <v>2774</v>
      </c>
      <c r="I206" s="4" t="s">
        <v>66</v>
      </c>
      <c r="J206" s="5">
        <v>39744</v>
      </c>
      <c r="K206" s="4" t="s">
        <v>1047</v>
      </c>
      <c r="L206" s="4">
        <v>205</v>
      </c>
      <c r="M206" s="4"/>
      <c r="N206" s="4"/>
      <c r="O206" s="4" t="s">
        <v>62</v>
      </c>
      <c r="P206" s="4" t="s">
        <v>70</v>
      </c>
      <c r="Q206" s="4"/>
      <c r="R206" s="4" t="s">
        <v>63</v>
      </c>
      <c r="S206" s="4">
        <v>8140200308</v>
      </c>
      <c r="T206" s="4" t="s">
        <v>253</v>
      </c>
      <c r="U206" s="4" t="s">
        <v>254</v>
      </c>
      <c r="V206" s="4">
        <v>9828120901</v>
      </c>
      <c r="W206" s="4" t="s">
        <v>3502</v>
      </c>
      <c r="X206" s="4">
        <v>72000</v>
      </c>
      <c r="Y206" s="4" t="s">
        <v>64</v>
      </c>
      <c r="Z206" s="4" t="s">
        <v>64</v>
      </c>
      <c r="AA206" s="4" t="s">
        <v>71</v>
      </c>
      <c r="AB206" s="4">
        <v>12</v>
      </c>
      <c r="AC206" s="4" t="s">
        <v>72</v>
      </c>
      <c r="AD206" s="4">
        <v>0</v>
      </c>
    </row>
    <row r="207" spans="1:30" ht="30">
      <c r="A207" s="4">
        <v>7</v>
      </c>
      <c r="B207" s="4" t="s">
        <v>59</v>
      </c>
      <c r="C207" s="4">
        <v>3898</v>
      </c>
      <c r="D207" s="5">
        <v>42135</v>
      </c>
      <c r="E207" s="4" t="s">
        <v>1319</v>
      </c>
      <c r="F207" s="4"/>
      <c r="G207" s="4" t="s">
        <v>2047</v>
      </c>
      <c r="H207" s="4" t="s">
        <v>2775</v>
      </c>
      <c r="I207" s="4" t="s">
        <v>66</v>
      </c>
      <c r="J207" s="5">
        <v>39662</v>
      </c>
      <c r="K207" s="4" t="s">
        <v>1047</v>
      </c>
      <c r="L207" s="4">
        <v>206</v>
      </c>
      <c r="M207" s="4"/>
      <c r="N207" s="4"/>
      <c r="O207" s="4" t="s">
        <v>69</v>
      </c>
      <c r="P207" s="4" t="s">
        <v>70</v>
      </c>
      <c r="Q207" s="4"/>
      <c r="R207" s="4" t="s">
        <v>63</v>
      </c>
      <c r="S207" s="4">
        <v>8140200308</v>
      </c>
      <c r="T207" s="4" t="s">
        <v>255</v>
      </c>
      <c r="U207" s="4"/>
      <c r="V207" s="4">
        <v>9828120902</v>
      </c>
      <c r="W207" s="4" t="s">
        <v>3503</v>
      </c>
      <c r="X207" s="4">
        <v>0</v>
      </c>
      <c r="Y207" s="4" t="s">
        <v>64</v>
      </c>
      <c r="Z207" s="4" t="s">
        <v>64</v>
      </c>
      <c r="AA207" s="4" t="s">
        <v>71</v>
      </c>
      <c r="AB207" s="4">
        <v>12</v>
      </c>
      <c r="AC207" s="4" t="s">
        <v>72</v>
      </c>
      <c r="AD207" s="4">
        <v>1</v>
      </c>
    </row>
    <row r="208" spans="1:30" ht="30">
      <c r="A208" s="4">
        <v>7</v>
      </c>
      <c r="B208" s="4" t="s">
        <v>59</v>
      </c>
      <c r="C208" s="4">
        <v>4517</v>
      </c>
      <c r="D208" s="5">
        <v>43288</v>
      </c>
      <c r="E208" s="4" t="s">
        <v>1320</v>
      </c>
      <c r="F208" s="4"/>
      <c r="G208" s="4" t="s">
        <v>2048</v>
      </c>
      <c r="H208" s="4" t="s">
        <v>2776</v>
      </c>
      <c r="I208" s="4" t="s">
        <v>66</v>
      </c>
      <c r="J208" s="5">
        <v>39295</v>
      </c>
      <c r="K208" s="4" t="s">
        <v>1048</v>
      </c>
      <c r="L208" s="4">
        <v>207</v>
      </c>
      <c r="M208" s="4"/>
      <c r="N208" s="4"/>
      <c r="O208" s="4" t="s">
        <v>67</v>
      </c>
      <c r="P208" s="4" t="s">
        <v>70</v>
      </c>
      <c r="Q208" s="4"/>
      <c r="R208" s="4" t="s">
        <v>63</v>
      </c>
      <c r="S208" s="4">
        <v>8140200308</v>
      </c>
      <c r="T208" s="4" t="s">
        <v>257</v>
      </c>
      <c r="U208" s="4"/>
      <c r="V208" s="4">
        <v>9828120903</v>
      </c>
      <c r="W208" s="4" t="s">
        <v>3504</v>
      </c>
      <c r="X208" s="4">
        <v>42000</v>
      </c>
      <c r="Y208" s="4" t="s">
        <v>64</v>
      </c>
      <c r="Z208" s="4" t="s">
        <v>64</v>
      </c>
      <c r="AA208" s="4" t="s">
        <v>71</v>
      </c>
      <c r="AB208" s="4">
        <v>13</v>
      </c>
      <c r="AC208" s="4" t="s">
        <v>72</v>
      </c>
      <c r="AD208" s="4">
        <v>5</v>
      </c>
    </row>
    <row r="209" spans="1:30" ht="30">
      <c r="A209" s="4">
        <v>7</v>
      </c>
      <c r="B209" s="4" t="s">
        <v>59</v>
      </c>
      <c r="C209" s="4">
        <v>3911</v>
      </c>
      <c r="D209" s="5">
        <v>42135</v>
      </c>
      <c r="E209" s="4" t="s">
        <v>1321</v>
      </c>
      <c r="F209" s="4"/>
      <c r="G209" s="4" t="s">
        <v>2049</v>
      </c>
      <c r="H209" s="4" t="s">
        <v>2777</v>
      </c>
      <c r="I209" s="4" t="s">
        <v>66</v>
      </c>
      <c r="J209" s="5">
        <v>39563</v>
      </c>
      <c r="K209" s="4" t="s">
        <v>1047</v>
      </c>
      <c r="L209" s="4">
        <v>208</v>
      </c>
      <c r="M209" s="4"/>
      <c r="N209" s="4"/>
      <c r="O209" s="4" t="s">
        <v>69</v>
      </c>
      <c r="P209" s="4" t="s">
        <v>70</v>
      </c>
      <c r="Q209" s="4"/>
      <c r="R209" s="4" t="s">
        <v>63</v>
      </c>
      <c r="S209" s="4">
        <v>8140200308</v>
      </c>
      <c r="T209" s="4" t="s">
        <v>258</v>
      </c>
      <c r="U209" s="4"/>
      <c r="V209" s="4">
        <v>9828120904</v>
      </c>
      <c r="W209" s="4" t="s">
        <v>3505</v>
      </c>
      <c r="X209" s="4">
        <v>0</v>
      </c>
      <c r="Y209" s="4" t="s">
        <v>64</v>
      </c>
      <c r="Z209" s="4" t="s">
        <v>64</v>
      </c>
      <c r="AA209" s="4" t="s">
        <v>71</v>
      </c>
      <c r="AB209" s="4">
        <v>12</v>
      </c>
      <c r="AC209" s="4" t="s">
        <v>72</v>
      </c>
      <c r="AD209" s="4">
        <v>1</v>
      </c>
    </row>
    <row r="210" spans="1:30" ht="30">
      <c r="A210" s="4">
        <v>7</v>
      </c>
      <c r="B210" s="4" t="s">
        <v>59</v>
      </c>
      <c r="C210" s="4">
        <v>4748</v>
      </c>
      <c r="D210" s="5">
        <v>41484</v>
      </c>
      <c r="E210" s="4" t="s">
        <v>1322</v>
      </c>
      <c r="F210" s="4"/>
      <c r="G210" s="4" t="s">
        <v>2050</v>
      </c>
      <c r="H210" s="4" t="s">
        <v>2778</v>
      </c>
      <c r="I210" s="4" t="s">
        <v>66</v>
      </c>
      <c r="J210" s="5">
        <v>39248</v>
      </c>
      <c r="K210" s="4" t="s">
        <v>1047</v>
      </c>
      <c r="L210" s="4">
        <v>209</v>
      </c>
      <c r="M210" s="4"/>
      <c r="N210" s="4"/>
      <c r="O210" s="4" t="s">
        <v>62</v>
      </c>
      <c r="P210" s="4" t="s">
        <v>70</v>
      </c>
      <c r="Q210" s="4"/>
      <c r="R210" s="4" t="s">
        <v>63</v>
      </c>
      <c r="S210" s="4">
        <v>8140200308</v>
      </c>
      <c r="T210" s="4" t="s">
        <v>259</v>
      </c>
      <c r="U210" s="4"/>
      <c r="V210" s="4">
        <v>9828120905</v>
      </c>
      <c r="W210" s="4" t="s">
        <v>3506</v>
      </c>
      <c r="X210" s="4">
        <v>55000</v>
      </c>
      <c r="Y210" s="4" t="s">
        <v>64</v>
      </c>
      <c r="Z210" s="4" t="s">
        <v>64</v>
      </c>
      <c r="AA210" s="4" t="s">
        <v>71</v>
      </c>
      <c r="AB210" s="4">
        <v>13</v>
      </c>
      <c r="AC210" s="4" t="s">
        <v>72</v>
      </c>
      <c r="AD210" s="4">
        <v>2</v>
      </c>
    </row>
    <row r="211" spans="1:30" ht="30">
      <c r="A211" s="4">
        <v>7</v>
      </c>
      <c r="B211" s="4" t="s">
        <v>59</v>
      </c>
      <c r="C211" s="4">
        <v>3936</v>
      </c>
      <c r="D211" s="5">
        <v>42135</v>
      </c>
      <c r="E211" s="4" t="s">
        <v>1323</v>
      </c>
      <c r="F211" s="4"/>
      <c r="G211" s="4" t="s">
        <v>2051</v>
      </c>
      <c r="H211" s="4" t="s">
        <v>2779</v>
      </c>
      <c r="I211" s="4" t="s">
        <v>66</v>
      </c>
      <c r="J211" s="5">
        <v>39569</v>
      </c>
      <c r="K211" s="4" t="s">
        <v>1048</v>
      </c>
      <c r="L211" s="4">
        <v>210</v>
      </c>
      <c r="M211" s="4"/>
      <c r="N211" s="4"/>
      <c r="O211" s="4" t="s">
        <v>69</v>
      </c>
      <c r="P211" s="4" t="s">
        <v>70</v>
      </c>
      <c r="Q211" s="4"/>
      <c r="R211" s="4" t="s">
        <v>63</v>
      </c>
      <c r="S211" s="4">
        <v>8140200308</v>
      </c>
      <c r="T211" s="4" t="s">
        <v>260</v>
      </c>
      <c r="U211" s="4"/>
      <c r="V211" s="4">
        <v>9828120906</v>
      </c>
      <c r="W211" s="4" t="s">
        <v>3507</v>
      </c>
      <c r="X211" s="4">
        <v>0</v>
      </c>
      <c r="Y211" s="4" t="s">
        <v>64</v>
      </c>
      <c r="Z211" s="4" t="s">
        <v>64</v>
      </c>
      <c r="AA211" s="4" t="s">
        <v>71</v>
      </c>
      <c r="AB211" s="4">
        <v>12</v>
      </c>
      <c r="AC211" s="4" t="s">
        <v>72</v>
      </c>
      <c r="AD211" s="4">
        <v>1</v>
      </c>
    </row>
    <row r="212" spans="1:30" ht="30">
      <c r="A212" s="4">
        <v>7</v>
      </c>
      <c r="B212" s="4" t="s">
        <v>59</v>
      </c>
      <c r="C212" s="4">
        <v>4745</v>
      </c>
      <c r="D212" s="5">
        <v>41824</v>
      </c>
      <c r="E212" s="4" t="s">
        <v>1324</v>
      </c>
      <c r="F212" s="4"/>
      <c r="G212" s="4" t="s">
        <v>2052</v>
      </c>
      <c r="H212" s="4" t="s">
        <v>2780</v>
      </c>
      <c r="I212" s="4" t="s">
        <v>61</v>
      </c>
      <c r="J212" s="5">
        <v>39575</v>
      </c>
      <c r="K212" s="4" t="s">
        <v>1047</v>
      </c>
      <c r="L212" s="4">
        <v>211</v>
      </c>
      <c r="M212" s="4"/>
      <c r="N212" s="4"/>
      <c r="O212" s="4" t="s">
        <v>69</v>
      </c>
      <c r="P212" s="4" t="s">
        <v>70</v>
      </c>
      <c r="Q212" s="4"/>
      <c r="R212" s="4" t="s">
        <v>63</v>
      </c>
      <c r="S212" s="4">
        <v>8140200308</v>
      </c>
      <c r="T212" s="4" t="s">
        <v>261</v>
      </c>
      <c r="U212" s="4"/>
      <c r="V212" s="4">
        <v>9828120907</v>
      </c>
      <c r="W212" s="4" t="s">
        <v>3508</v>
      </c>
      <c r="X212" s="4">
        <v>40000</v>
      </c>
      <c r="Y212" s="4" t="s">
        <v>64</v>
      </c>
      <c r="Z212" s="4" t="s">
        <v>64</v>
      </c>
      <c r="AA212" s="4" t="s">
        <v>71</v>
      </c>
      <c r="AB212" s="4">
        <v>12</v>
      </c>
      <c r="AC212" s="4" t="s">
        <v>72</v>
      </c>
      <c r="AD212" s="4">
        <v>2</v>
      </c>
    </row>
    <row r="213" spans="1:30" ht="30">
      <c r="A213" s="4">
        <v>7</v>
      </c>
      <c r="B213" s="4" t="s">
        <v>59</v>
      </c>
      <c r="C213" s="4">
        <v>4736</v>
      </c>
      <c r="D213" s="5">
        <v>42929</v>
      </c>
      <c r="E213" s="4" t="s">
        <v>1325</v>
      </c>
      <c r="F213" s="4"/>
      <c r="G213" s="4" t="s">
        <v>2053</v>
      </c>
      <c r="H213" s="4" t="s">
        <v>2781</v>
      </c>
      <c r="I213" s="4" t="s">
        <v>61</v>
      </c>
      <c r="J213" s="5">
        <v>39602</v>
      </c>
      <c r="K213" s="4" t="s">
        <v>1047</v>
      </c>
      <c r="L213" s="4">
        <v>212</v>
      </c>
      <c r="M213" s="4"/>
      <c r="N213" s="4"/>
      <c r="O213" s="4" t="s">
        <v>62</v>
      </c>
      <c r="P213" s="4" t="s">
        <v>70</v>
      </c>
      <c r="Q213" s="4"/>
      <c r="R213" s="4" t="s">
        <v>63</v>
      </c>
      <c r="S213" s="4">
        <v>8140200308</v>
      </c>
      <c r="T213" s="4" t="s">
        <v>262</v>
      </c>
      <c r="U213" s="4"/>
      <c r="V213" s="4">
        <v>9828120908</v>
      </c>
      <c r="W213" s="4" t="s">
        <v>3509</v>
      </c>
      <c r="X213" s="4">
        <v>45000</v>
      </c>
      <c r="Y213" s="4" t="s">
        <v>64</v>
      </c>
      <c r="Z213" s="4" t="s">
        <v>64</v>
      </c>
      <c r="AA213" s="4" t="s">
        <v>71</v>
      </c>
      <c r="AB213" s="4">
        <v>12</v>
      </c>
      <c r="AC213" s="4" t="s">
        <v>72</v>
      </c>
      <c r="AD213" s="4">
        <v>2</v>
      </c>
    </row>
    <row r="214" spans="1:30" ht="30">
      <c r="A214" s="4">
        <v>7</v>
      </c>
      <c r="B214" s="4" t="s">
        <v>59</v>
      </c>
      <c r="C214" s="4">
        <v>4650</v>
      </c>
      <c r="D214" s="5">
        <v>43312</v>
      </c>
      <c r="E214" s="4" t="s">
        <v>1326</v>
      </c>
      <c r="F214" s="4"/>
      <c r="G214" s="4" t="s">
        <v>2054</v>
      </c>
      <c r="H214" s="4" t="s">
        <v>2782</v>
      </c>
      <c r="I214" s="4" t="s">
        <v>66</v>
      </c>
      <c r="J214" s="5">
        <v>39920</v>
      </c>
      <c r="K214" s="4" t="s">
        <v>1048</v>
      </c>
      <c r="L214" s="4">
        <v>213</v>
      </c>
      <c r="M214" s="4"/>
      <c r="N214" s="4"/>
      <c r="O214" s="4" t="s">
        <v>62</v>
      </c>
      <c r="P214" s="4" t="s">
        <v>70</v>
      </c>
      <c r="Q214" s="4"/>
      <c r="R214" s="4" t="s">
        <v>63</v>
      </c>
      <c r="S214" s="4">
        <v>8140200308</v>
      </c>
      <c r="T214" s="4" t="s">
        <v>263</v>
      </c>
      <c r="U214" s="4"/>
      <c r="V214" s="4">
        <v>9828120909</v>
      </c>
      <c r="W214" s="4" t="s">
        <v>3510</v>
      </c>
      <c r="X214" s="4">
        <v>36000</v>
      </c>
      <c r="Y214" s="4" t="s">
        <v>64</v>
      </c>
      <c r="Z214" s="4" t="s">
        <v>64</v>
      </c>
      <c r="AA214" s="4" t="s">
        <v>71</v>
      </c>
      <c r="AB214" s="4">
        <v>11</v>
      </c>
      <c r="AC214" s="4" t="s">
        <v>72</v>
      </c>
      <c r="AD214" s="4">
        <v>4</v>
      </c>
    </row>
    <row r="215" spans="1:30" ht="30">
      <c r="A215" s="4">
        <v>7</v>
      </c>
      <c r="B215" s="4" t="s">
        <v>59</v>
      </c>
      <c r="C215" s="4">
        <v>3917</v>
      </c>
      <c r="D215" s="5">
        <v>42135</v>
      </c>
      <c r="E215" s="4" t="s">
        <v>1327</v>
      </c>
      <c r="F215" s="4"/>
      <c r="G215" s="4" t="s">
        <v>2055</v>
      </c>
      <c r="H215" s="4" t="s">
        <v>2783</v>
      </c>
      <c r="I215" s="4" t="s">
        <v>61</v>
      </c>
      <c r="J215" s="5">
        <v>39636</v>
      </c>
      <c r="K215" s="4" t="s">
        <v>1047</v>
      </c>
      <c r="L215" s="4">
        <v>214</v>
      </c>
      <c r="M215" s="4"/>
      <c r="N215" s="4"/>
      <c r="O215" s="4" t="s">
        <v>62</v>
      </c>
      <c r="P215" s="4" t="s">
        <v>76</v>
      </c>
      <c r="Q215" s="4"/>
      <c r="R215" s="4" t="s">
        <v>63</v>
      </c>
      <c r="S215" s="4">
        <v>8140200308</v>
      </c>
      <c r="T215" s="4" t="s">
        <v>265</v>
      </c>
      <c r="U215" s="4"/>
      <c r="V215" s="4">
        <v>9828120910</v>
      </c>
      <c r="W215" s="4" t="s">
        <v>3511</v>
      </c>
      <c r="X215" s="4">
        <v>0</v>
      </c>
      <c r="Y215" s="4" t="s">
        <v>64</v>
      </c>
      <c r="Z215" s="4" t="s">
        <v>64</v>
      </c>
      <c r="AA215" s="4" t="s">
        <v>77</v>
      </c>
      <c r="AB215" s="4">
        <v>12</v>
      </c>
      <c r="AC215" s="4" t="s">
        <v>72</v>
      </c>
      <c r="AD215" s="4">
        <v>1</v>
      </c>
    </row>
    <row r="216" spans="1:30" ht="30">
      <c r="A216" s="4">
        <v>7</v>
      </c>
      <c r="B216" s="4" t="s">
        <v>59</v>
      </c>
      <c r="C216" s="4">
        <v>3909</v>
      </c>
      <c r="D216" s="5">
        <v>42135</v>
      </c>
      <c r="E216" s="4" t="s">
        <v>1328</v>
      </c>
      <c r="F216" s="4"/>
      <c r="G216" s="4" t="s">
        <v>2056</v>
      </c>
      <c r="H216" s="4" t="s">
        <v>2784</v>
      </c>
      <c r="I216" s="4" t="s">
        <v>66</v>
      </c>
      <c r="J216" s="5">
        <v>39602</v>
      </c>
      <c r="K216" s="4" t="s">
        <v>1047</v>
      </c>
      <c r="L216" s="4">
        <v>215</v>
      </c>
      <c r="M216" s="4"/>
      <c r="N216" s="4"/>
      <c r="O216" s="4" t="s">
        <v>62</v>
      </c>
      <c r="P216" s="4" t="s">
        <v>76</v>
      </c>
      <c r="Q216" s="4"/>
      <c r="R216" s="4" t="s">
        <v>63</v>
      </c>
      <c r="S216" s="4">
        <v>8140200308</v>
      </c>
      <c r="T216" s="4"/>
      <c r="U216" s="4"/>
      <c r="V216" s="4">
        <v>9828120911</v>
      </c>
      <c r="W216" s="4" t="s">
        <v>3512</v>
      </c>
      <c r="X216" s="4">
        <v>0</v>
      </c>
      <c r="Y216" s="4" t="s">
        <v>64</v>
      </c>
      <c r="Z216" s="4" t="s">
        <v>64</v>
      </c>
      <c r="AA216" s="4" t="s">
        <v>77</v>
      </c>
      <c r="AB216" s="4">
        <v>12</v>
      </c>
      <c r="AC216" s="4" t="s">
        <v>72</v>
      </c>
      <c r="AD216" s="4">
        <v>1</v>
      </c>
    </row>
    <row r="217" spans="1:30" ht="30">
      <c r="A217" s="4">
        <v>7</v>
      </c>
      <c r="B217" s="4" t="s">
        <v>59</v>
      </c>
      <c r="C217" s="4">
        <v>4066</v>
      </c>
      <c r="D217" s="5">
        <v>42200</v>
      </c>
      <c r="E217" s="4" t="s">
        <v>1329</v>
      </c>
      <c r="F217" s="4"/>
      <c r="G217" s="4" t="s">
        <v>2057</v>
      </c>
      <c r="H217" s="4" t="s">
        <v>2785</v>
      </c>
      <c r="I217" s="4" t="s">
        <v>61</v>
      </c>
      <c r="J217" s="5">
        <v>39288</v>
      </c>
      <c r="K217" s="4" t="s">
        <v>1048</v>
      </c>
      <c r="L217" s="4">
        <v>216</v>
      </c>
      <c r="M217" s="4"/>
      <c r="N217" s="4"/>
      <c r="O217" s="4" t="s">
        <v>62</v>
      </c>
      <c r="P217" s="4" t="s">
        <v>76</v>
      </c>
      <c r="Q217" s="4"/>
      <c r="R217" s="4" t="s">
        <v>63</v>
      </c>
      <c r="S217" s="4">
        <v>8140200308</v>
      </c>
      <c r="T217" s="4"/>
      <c r="U217" s="4"/>
      <c r="V217" s="4">
        <v>9828120912</v>
      </c>
      <c r="W217" s="4" t="s">
        <v>3513</v>
      </c>
      <c r="X217" s="4">
        <v>0</v>
      </c>
      <c r="Y217" s="4" t="s">
        <v>64</v>
      </c>
      <c r="Z217" s="4" t="s">
        <v>64</v>
      </c>
      <c r="AA217" s="4" t="s">
        <v>77</v>
      </c>
      <c r="AB217" s="4">
        <v>13</v>
      </c>
      <c r="AC217" s="4" t="s">
        <v>72</v>
      </c>
      <c r="AD217" s="4">
        <v>1</v>
      </c>
    </row>
    <row r="218" spans="1:30" ht="30">
      <c r="A218" s="4">
        <v>7</v>
      </c>
      <c r="B218" s="4" t="s">
        <v>59</v>
      </c>
      <c r="C218" s="4">
        <v>4518</v>
      </c>
      <c r="D218" s="5">
        <v>43288</v>
      </c>
      <c r="E218" s="4" t="s">
        <v>1330</v>
      </c>
      <c r="F218" s="4"/>
      <c r="G218" s="4" t="s">
        <v>2058</v>
      </c>
      <c r="H218" s="4" t="s">
        <v>2786</v>
      </c>
      <c r="I218" s="4" t="s">
        <v>66</v>
      </c>
      <c r="J218" s="5">
        <v>39263</v>
      </c>
      <c r="K218" s="4" t="s">
        <v>1047</v>
      </c>
      <c r="L218" s="4">
        <v>217</v>
      </c>
      <c r="M218" s="4"/>
      <c r="N218" s="4"/>
      <c r="O218" s="4" t="s">
        <v>62</v>
      </c>
      <c r="P218" s="4" t="s">
        <v>70</v>
      </c>
      <c r="Q218" s="4"/>
      <c r="R218" s="4" t="s">
        <v>63</v>
      </c>
      <c r="S218" s="4">
        <v>8140200308</v>
      </c>
      <c r="T218" s="4" t="s">
        <v>267</v>
      </c>
      <c r="U218" s="4" t="s">
        <v>268</v>
      </c>
      <c r="V218" s="4">
        <v>9828120913</v>
      </c>
      <c r="W218" s="4" t="s">
        <v>3514</v>
      </c>
      <c r="X218" s="4">
        <v>40000</v>
      </c>
      <c r="Y218" s="4" t="s">
        <v>64</v>
      </c>
      <c r="Z218" s="4" t="s">
        <v>64</v>
      </c>
      <c r="AA218" s="4" t="s">
        <v>71</v>
      </c>
      <c r="AB218" s="4">
        <v>13</v>
      </c>
      <c r="AC218" s="4" t="s">
        <v>72</v>
      </c>
      <c r="AD218" s="4">
        <v>0</v>
      </c>
    </row>
    <row r="219" spans="1:30" ht="30">
      <c r="A219" s="4">
        <v>7</v>
      </c>
      <c r="B219" s="4" t="s">
        <v>59</v>
      </c>
      <c r="C219" s="4">
        <v>4097</v>
      </c>
      <c r="D219" s="5">
        <v>42499</v>
      </c>
      <c r="E219" s="4" t="s">
        <v>1331</v>
      </c>
      <c r="F219" s="4"/>
      <c r="G219" s="4" t="s">
        <v>2059</v>
      </c>
      <c r="H219" s="4" t="s">
        <v>2787</v>
      </c>
      <c r="I219" s="4" t="s">
        <v>66</v>
      </c>
      <c r="J219" s="5">
        <v>39401</v>
      </c>
      <c r="K219" s="4" t="s">
        <v>1047</v>
      </c>
      <c r="L219" s="4">
        <v>218</v>
      </c>
      <c r="M219" s="4"/>
      <c r="N219" s="4"/>
      <c r="O219" s="4" t="s">
        <v>62</v>
      </c>
      <c r="P219" s="4" t="s">
        <v>70</v>
      </c>
      <c r="Q219" s="4"/>
      <c r="R219" s="4" t="s">
        <v>63</v>
      </c>
      <c r="S219" s="4">
        <v>8140200308</v>
      </c>
      <c r="T219" s="4" t="s">
        <v>269</v>
      </c>
      <c r="U219" s="4"/>
      <c r="V219" s="4">
        <v>9828120914</v>
      </c>
      <c r="W219" s="4" t="s">
        <v>3515</v>
      </c>
      <c r="X219" s="4">
        <v>0</v>
      </c>
      <c r="Y219" s="4" t="s">
        <v>64</v>
      </c>
      <c r="Z219" s="4" t="s">
        <v>64</v>
      </c>
      <c r="AA219" s="4" t="s">
        <v>71</v>
      </c>
      <c r="AB219" s="4">
        <v>13</v>
      </c>
      <c r="AC219" s="4" t="s">
        <v>72</v>
      </c>
      <c r="AD219" s="4">
        <v>1</v>
      </c>
    </row>
    <row r="220" spans="1:30" ht="30">
      <c r="A220" s="4">
        <v>7</v>
      </c>
      <c r="B220" s="4" t="s">
        <v>59</v>
      </c>
      <c r="C220" s="4">
        <v>4756</v>
      </c>
      <c r="D220" s="5">
        <v>43665</v>
      </c>
      <c r="E220" s="4" t="s">
        <v>1332</v>
      </c>
      <c r="F220" s="4"/>
      <c r="G220" s="4" t="s">
        <v>2060</v>
      </c>
      <c r="H220" s="4" t="s">
        <v>2788</v>
      </c>
      <c r="I220" s="4" t="s">
        <v>66</v>
      </c>
      <c r="J220" s="5">
        <v>39676</v>
      </c>
      <c r="K220" s="4" t="s">
        <v>1048</v>
      </c>
      <c r="L220" s="4">
        <v>219</v>
      </c>
      <c r="M220" s="4"/>
      <c r="N220" s="4"/>
      <c r="O220" s="4" t="s">
        <v>62</v>
      </c>
      <c r="P220" s="4" t="s">
        <v>70</v>
      </c>
      <c r="Q220" s="4"/>
      <c r="R220" s="4" t="s">
        <v>63</v>
      </c>
      <c r="S220" s="4">
        <v>8140200308</v>
      </c>
      <c r="T220" s="4" t="s">
        <v>270</v>
      </c>
      <c r="U220" s="4" t="s">
        <v>271</v>
      </c>
      <c r="V220" s="4">
        <v>9828120915</v>
      </c>
      <c r="W220" s="4" t="s">
        <v>3516</v>
      </c>
      <c r="X220" s="4">
        <v>60000</v>
      </c>
      <c r="Y220" s="4" t="s">
        <v>64</v>
      </c>
      <c r="Z220" s="4" t="s">
        <v>64</v>
      </c>
      <c r="AA220" s="4" t="s">
        <v>71</v>
      </c>
      <c r="AB220" s="4">
        <v>12</v>
      </c>
      <c r="AC220" s="4" t="s">
        <v>72</v>
      </c>
      <c r="AD220" s="4">
        <v>3</v>
      </c>
    </row>
    <row r="221" spans="1:30" ht="30">
      <c r="A221" s="4">
        <v>7</v>
      </c>
      <c r="B221" s="4" t="s">
        <v>59</v>
      </c>
      <c r="C221" s="4">
        <v>4747</v>
      </c>
      <c r="D221" s="5">
        <v>43662</v>
      </c>
      <c r="E221" s="4" t="s">
        <v>1333</v>
      </c>
      <c r="F221" s="4"/>
      <c r="G221" s="4" t="s">
        <v>2061</v>
      </c>
      <c r="H221" s="4" t="s">
        <v>2789</v>
      </c>
      <c r="I221" s="4" t="s">
        <v>61</v>
      </c>
      <c r="J221" s="5">
        <v>39578</v>
      </c>
      <c r="K221" s="4" t="s">
        <v>1047</v>
      </c>
      <c r="L221" s="4">
        <v>220</v>
      </c>
      <c r="M221" s="4"/>
      <c r="N221" s="4"/>
      <c r="O221" s="4" t="s">
        <v>69</v>
      </c>
      <c r="P221" s="4" t="s">
        <v>70</v>
      </c>
      <c r="Q221" s="4"/>
      <c r="R221" s="4" t="s">
        <v>63</v>
      </c>
      <c r="S221" s="4">
        <v>8140200308</v>
      </c>
      <c r="T221" s="4" t="s">
        <v>272</v>
      </c>
      <c r="U221" s="4" t="s">
        <v>273</v>
      </c>
      <c r="V221" s="4">
        <v>9828120916</v>
      </c>
      <c r="W221" s="4" t="s">
        <v>3517</v>
      </c>
      <c r="X221" s="4">
        <v>40000</v>
      </c>
      <c r="Y221" s="4" t="s">
        <v>64</v>
      </c>
      <c r="Z221" s="4" t="s">
        <v>64</v>
      </c>
      <c r="AA221" s="4" t="s">
        <v>71</v>
      </c>
      <c r="AB221" s="4">
        <v>12</v>
      </c>
      <c r="AC221" s="4" t="s">
        <v>72</v>
      </c>
      <c r="AD221" s="4">
        <v>5</v>
      </c>
    </row>
    <row r="222" spans="1:30" ht="30">
      <c r="A222" s="4">
        <v>7</v>
      </c>
      <c r="B222" s="4" t="s">
        <v>59</v>
      </c>
      <c r="C222" s="4">
        <v>4743</v>
      </c>
      <c r="D222" s="5">
        <v>41832</v>
      </c>
      <c r="E222" s="4" t="s">
        <v>1334</v>
      </c>
      <c r="F222" s="4"/>
      <c r="G222" s="4" t="s">
        <v>2062</v>
      </c>
      <c r="H222" s="4" t="s">
        <v>2790</v>
      </c>
      <c r="I222" s="4" t="s">
        <v>61</v>
      </c>
      <c r="J222" s="5">
        <v>39650</v>
      </c>
      <c r="K222" s="4" t="s">
        <v>1047</v>
      </c>
      <c r="L222" s="4">
        <v>221</v>
      </c>
      <c r="M222" s="4"/>
      <c r="N222" s="4"/>
      <c r="O222" s="4" t="s">
        <v>69</v>
      </c>
      <c r="P222" s="4" t="s">
        <v>70</v>
      </c>
      <c r="Q222" s="4"/>
      <c r="R222" s="4" t="s">
        <v>63</v>
      </c>
      <c r="S222" s="4">
        <v>8140200308</v>
      </c>
      <c r="T222" s="4" t="s">
        <v>274</v>
      </c>
      <c r="U222" s="4" t="s">
        <v>275</v>
      </c>
      <c r="V222" s="4">
        <v>9828120917</v>
      </c>
      <c r="W222" s="4" t="s">
        <v>3518</v>
      </c>
      <c r="X222" s="4">
        <v>40000</v>
      </c>
      <c r="Y222" s="4" t="s">
        <v>64</v>
      </c>
      <c r="Z222" s="4" t="s">
        <v>64</v>
      </c>
      <c r="AA222" s="4" t="s">
        <v>71</v>
      </c>
      <c r="AB222" s="4">
        <v>12</v>
      </c>
      <c r="AC222" s="4" t="s">
        <v>72</v>
      </c>
      <c r="AD222" s="4">
        <v>5</v>
      </c>
    </row>
    <row r="223" spans="1:30" ht="30">
      <c r="A223" s="4">
        <v>7</v>
      </c>
      <c r="B223" s="4" t="s">
        <v>59</v>
      </c>
      <c r="C223" s="4">
        <v>4744</v>
      </c>
      <c r="D223" s="5">
        <v>43294</v>
      </c>
      <c r="E223" s="4" t="s">
        <v>1335</v>
      </c>
      <c r="F223" s="4"/>
      <c r="G223" s="4" t="s">
        <v>2063</v>
      </c>
      <c r="H223" s="4" t="s">
        <v>2791</v>
      </c>
      <c r="I223" s="4" t="s">
        <v>61</v>
      </c>
      <c r="J223" s="5">
        <v>39156</v>
      </c>
      <c r="K223" s="4" t="s">
        <v>1048</v>
      </c>
      <c r="L223" s="4">
        <v>222</v>
      </c>
      <c r="M223" s="4"/>
      <c r="N223" s="4"/>
      <c r="O223" s="4" t="s">
        <v>69</v>
      </c>
      <c r="P223" s="4" t="s">
        <v>70</v>
      </c>
      <c r="Q223" s="4"/>
      <c r="R223" s="4" t="s">
        <v>63</v>
      </c>
      <c r="S223" s="4">
        <v>8140200308</v>
      </c>
      <c r="T223" s="4" t="s">
        <v>276</v>
      </c>
      <c r="U223" s="4"/>
      <c r="V223" s="4">
        <v>9828120918</v>
      </c>
      <c r="W223" s="4" t="s">
        <v>3519</v>
      </c>
      <c r="X223" s="4">
        <v>36000</v>
      </c>
      <c r="Y223" s="4" t="s">
        <v>64</v>
      </c>
      <c r="Z223" s="4" t="s">
        <v>64</v>
      </c>
      <c r="AA223" s="4" t="s">
        <v>71</v>
      </c>
      <c r="AB223" s="4">
        <v>13</v>
      </c>
      <c r="AC223" s="4" t="s">
        <v>72</v>
      </c>
      <c r="AD223" s="4">
        <v>2</v>
      </c>
    </row>
    <row r="224" spans="1:30" ht="30">
      <c r="A224" s="4">
        <v>7</v>
      </c>
      <c r="B224" s="4" t="s">
        <v>59</v>
      </c>
      <c r="C224" s="4">
        <v>4585</v>
      </c>
      <c r="D224" s="5">
        <v>43300</v>
      </c>
      <c r="E224" s="4" t="s">
        <v>1336</v>
      </c>
      <c r="F224" s="4"/>
      <c r="G224" s="4" t="s">
        <v>2064</v>
      </c>
      <c r="H224" s="4" t="s">
        <v>2792</v>
      </c>
      <c r="I224" s="4" t="s">
        <v>66</v>
      </c>
      <c r="J224" s="5">
        <v>40732</v>
      </c>
      <c r="K224" s="4" t="s">
        <v>1047</v>
      </c>
      <c r="L224" s="4">
        <v>223</v>
      </c>
      <c r="M224" s="4"/>
      <c r="N224" s="4"/>
      <c r="O224" s="4" t="s">
        <v>62</v>
      </c>
      <c r="P224" s="4" t="s">
        <v>70</v>
      </c>
      <c r="Q224" s="4"/>
      <c r="R224" s="4" t="s">
        <v>63</v>
      </c>
      <c r="S224" s="4">
        <v>8140200308</v>
      </c>
      <c r="T224" s="4" t="s">
        <v>277</v>
      </c>
      <c r="U224" s="4" t="s">
        <v>278</v>
      </c>
      <c r="V224" s="4">
        <v>9828120919</v>
      </c>
      <c r="W224" s="4" t="s">
        <v>3520</v>
      </c>
      <c r="X224" s="4">
        <v>45000</v>
      </c>
      <c r="Y224" s="4" t="s">
        <v>64</v>
      </c>
      <c r="Z224" s="4" t="s">
        <v>64</v>
      </c>
      <c r="AA224" s="4" t="s">
        <v>71</v>
      </c>
      <c r="AB224" s="4">
        <v>9</v>
      </c>
      <c r="AC224" s="4" t="s">
        <v>72</v>
      </c>
      <c r="AD224" s="4">
        <v>0</v>
      </c>
    </row>
    <row r="225" spans="1:30" ht="30">
      <c r="A225" s="4">
        <v>7</v>
      </c>
      <c r="B225" s="4" t="s">
        <v>59</v>
      </c>
      <c r="C225" s="4">
        <v>3905</v>
      </c>
      <c r="D225" s="5">
        <v>42135</v>
      </c>
      <c r="E225" s="4" t="s">
        <v>1337</v>
      </c>
      <c r="F225" s="4"/>
      <c r="G225" s="4" t="s">
        <v>2065</v>
      </c>
      <c r="H225" s="4" t="s">
        <v>2793</v>
      </c>
      <c r="I225" s="4" t="s">
        <v>66</v>
      </c>
      <c r="J225" s="5">
        <v>39630</v>
      </c>
      <c r="K225" s="4" t="s">
        <v>1047</v>
      </c>
      <c r="L225" s="4">
        <v>224</v>
      </c>
      <c r="M225" s="4"/>
      <c r="N225" s="4"/>
      <c r="O225" s="4" t="s">
        <v>69</v>
      </c>
      <c r="P225" s="4" t="s">
        <v>70</v>
      </c>
      <c r="Q225" s="4"/>
      <c r="R225" s="4" t="s">
        <v>63</v>
      </c>
      <c r="S225" s="4">
        <v>8140200308</v>
      </c>
      <c r="T225" s="4" t="s">
        <v>279</v>
      </c>
      <c r="U225" s="4"/>
      <c r="V225" s="4">
        <v>9828120920</v>
      </c>
      <c r="W225" s="4" t="s">
        <v>3521</v>
      </c>
      <c r="X225" s="4">
        <v>0</v>
      </c>
      <c r="Y225" s="4" t="s">
        <v>64</v>
      </c>
      <c r="Z225" s="4" t="s">
        <v>64</v>
      </c>
      <c r="AA225" s="4" t="s">
        <v>71</v>
      </c>
      <c r="AB225" s="4">
        <v>12</v>
      </c>
      <c r="AC225" s="4" t="s">
        <v>72</v>
      </c>
      <c r="AD225" s="4">
        <v>1</v>
      </c>
    </row>
    <row r="226" spans="1:30" ht="30">
      <c r="A226" s="4">
        <v>7</v>
      </c>
      <c r="B226" s="4" t="s">
        <v>59</v>
      </c>
      <c r="C226" s="4">
        <v>4752</v>
      </c>
      <c r="D226" s="5">
        <v>41827</v>
      </c>
      <c r="E226" s="4" t="s">
        <v>1338</v>
      </c>
      <c r="F226" s="4"/>
      <c r="G226" s="4" t="s">
        <v>2066</v>
      </c>
      <c r="H226" s="4" t="s">
        <v>2794</v>
      </c>
      <c r="I226" s="4" t="s">
        <v>61</v>
      </c>
      <c r="J226" s="5">
        <v>39581</v>
      </c>
      <c r="K226" s="4" t="s">
        <v>1048</v>
      </c>
      <c r="L226" s="4">
        <v>225</v>
      </c>
      <c r="M226" s="4"/>
      <c r="N226" s="4"/>
      <c r="O226" s="4" t="s">
        <v>67</v>
      </c>
      <c r="P226" s="4" t="s">
        <v>70</v>
      </c>
      <c r="Q226" s="4"/>
      <c r="R226" s="4" t="s">
        <v>63</v>
      </c>
      <c r="S226" s="4">
        <v>8140200308</v>
      </c>
      <c r="T226" s="4" t="s">
        <v>280</v>
      </c>
      <c r="U226" s="4" t="s">
        <v>281</v>
      </c>
      <c r="V226" s="4">
        <v>9828120921</v>
      </c>
      <c r="W226" s="4" t="s">
        <v>3522</v>
      </c>
      <c r="X226" s="4">
        <v>40000</v>
      </c>
      <c r="Y226" s="4" t="s">
        <v>64</v>
      </c>
      <c r="Z226" s="4" t="s">
        <v>64</v>
      </c>
      <c r="AA226" s="4" t="s">
        <v>71</v>
      </c>
      <c r="AB226" s="4">
        <v>12</v>
      </c>
      <c r="AC226" s="4" t="s">
        <v>72</v>
      </c>
      <c r="AD226" s="4">
        <v>5</v>
      </c>
    </row>
    <row r="227" spans="1:30" ht="30">
      <c r="A227" s="4">
        <v>7</v>
      </c>
      <c r="B227" s="4" t="s">
        <v>59</v>
      </c>
      <c r="C227" s="4">
        <v>3924</v>
      </c>
      <c r="D227" s="5">
        <v>42135</v>
      </c>
      <c r="E227" s="4" t="s">
        <v>1339</v>
      </c>
      <c r="F227" s="4"/>
      <c r="G227" s="4" t="s">
        <v>2067</v>
      </c>
      <c r="H227" s="4" t="s">
        <v>2795</v>
      </c>
      <c r="I227" s="4" t="s">
        <v>61</v>
      </c>
      <c r="J227" s="5">
        <v>39268</v>
      </c>
      <c r="K227" s="4" t="s">
        <v>1047</v>
      </c>
      <c r="L227" s="4">
        <v>226</v>
      </c>
      <c r="M227" s="4"/>
      <c r="N227" s="4"/>
      <c r="O227" s="4" t="s">
        <v>62</v>
      </c>
      <c r="P227" s="4" t="s">
        <v>70</v>
      </c>
      <c r="Q227" s="4"/>
      <c r="R227" s="4" t="s">
        <v>63</v>
      </c>
      <c r="S227" s="4">
        <v>8140200308</v>
      </c>
      <c r="T227" s="4"/>
      <c r="U227" s="4"/>
      <c r="V227" s="4">
        <v>9828120922</v>
      </c>
      <c r="W227" s="4" t="s">
        <v>3523</v>
      </c>
      <c r="X227" s="4">
        <v>0</v>
      </c>
      <c r="Y227" s="4" t="s">
        <v>64</v>
      </c>
      <c r="Z227" s="4" t="s">
        <v>64</v>
      </c>
      <c r="AA227" s="4" t="s">
        <v>71</v>
      </c>
      <c r="AB227" s="4">
        <v>13</v>
      </c>
      <c r="AC227" s="4" t="s">
        <v>72</v>
      </c>
      <c r="AD227" s="4">
        <v>1</v>
      </c>
    </row>
    <row r="228" spans="1:30" ht="30">
      <c r="A228" s="4">
        <v>7</v>
      </c>
      <c r="B228" s="4" t="s">
        <v>59</v>
      </c>
      <c r="C228" s="4">
        <v>3926</v>
      </c>
      <c r="D228" s="5">
        <v>42135</v>
      </c>
      <c r="E228" s="4" t="s">
        <v>1340</v>
      </c>
      <c r="F228" s="4"/>
      <c r="G228" s="4" t="s">
        <v>2068</v>
      </c>
      <c r="H228" s="4" t="s">
        <v>2796</v>
      </c>
      <c r="I228" s="4" t="s">
        <v>66</v>
      </c>
      <c r="J228" s="5">
        <v>39089</v>
      </c>
      <c r="K228" s="4" t="s">
        <v>1047</v>
      </c>
      <c r="L228" s="4">
        <v>227</v>
      </c>
      <c r="M228" s="4"/>
      <c r="N228" s="4"/>
      <c r="O228" s="4" t="s">
        <v>62</v>
      </c>
      <c r="P228" s="4" t="s">
        <v>76</v>
      </c>
      <c r="Q228" s="4"/>
      <c r="R228" s="4" t="s">
        <v>63</v>
      </c>
      <c r="S228" s="4">
        <v>8140200308</v>
      </c>
      <c r="T228" s="4"/>
      <c r="U228" s="4"/>
      <c r="V228" s="4">
        <v>9828120923</v>
      </c>
      <c r="W228" s="4" t="s">
        <v>3524</v>
      </c>
      <c r="X228" s="4">
        <v>0</v>
      </c>
      <c r="Y228" s="4" t="s">
        <v>64</v>
      </c>
      <c r="Z228" s="4" t="s">
        <v>64</v>
      </c>
      <c r="AA228" s="4" t="s">
        <v>77</v>
      </c>
      <c r="AB228" s="4">
        <v>13</v>
      </c>
      <c r="AC228" s="4" t="s">
        <v>72</v>
      </c>
      <c r="AD228" s="4">
        <v>1</v>
      </c>
    </row>
    <row r="229" spans="1:30" ht="30">
      <c r="A229" s="4">
        <v>7</v>
      </c>
      <c r="B229" s="4" t="s">
        <v>59</v>
      </c>
      <c r="C229" s="4">
        <v>3925</v>
      </c>
      <c r="D229" s="5">
        <v>42135</v>
      </c>
      <c r="E229" s="4" t="s">
        <v>1341</v>
      </c>
      <c r="F229" s="4"/>
      <c r="G229" s="4" t="s">
        <v>2069</v>
      </c>
      <c r="H229" s="4" t="s">
        <v>2797</v>
      </c>
      <c r="I229" s="4" t="s">
        <v>66</v>
      </c>
      <c r="J229" s="5">
        <v>39631</v>
      </c>
      <c r="K229" s="4" t="s">
        <v>1048</v>
      </c>
      <c r="L229" s="4">
        <v>228</v>
      </c>
      <c r="M229" s="4"/>
      <c r="N229" s="4"/>
      <c r="O229" s="4" t="s">
        <v>62</v>
      </c>
      <c r="P229" s="4" t="s">
        <v>70</v>
      </c>
      <c r="Q229" s="4"/>
      <c r="R229" s="4" t="s">
        <v>63</v>
      </c>
      <c r="S229" s="4">
        <v>8140200308</v>
      </c>
      <c r="T229" s="4" t="s">
        <v>282</v>
      </c>
      <c r="U229" s="4"/>
      <c r="V229" s="4">
        <v>9828120924</v>
      </c>
      <c r="W229" s="4" t="s">
        <v>3525</v>
      </c>
      <c r="X229" s="4">
        <v>0</v>
      </c>
      <c r="Y229" s="4" t="s">
        <v>64</v>
      </c>
      <c r="Z229" s="4" t="s">
        <v>64</v>
      </c>
      <c r="AA229" s="4" t="s">
        <v>71</v>
      </c>
      <c r="AB229" s="4">
        <v>12</v>
      </c>
      <c r="AC229" s="4" t="s">
        <v>72</v>
      </c>
      <c r="AD229" s="4">
        <v>1</v>
      </c>
    </row>
    <row r="230" spans="1:30" ht="30">
      <c r="A230" s="4">
        <v>7</v>
      </c>
      <c r="B230" s="4" t="s">
        <v>59</v>
      </c>
      <c r="C230" s="4">
        <v>4767</v>
      </c>
      <c r="D230" s="5">
        <v>42921</v>
      </c>
      <c r="E230" s="4" t="s">
        <v>1342</v>
      </c>
      <c r="F230" s="4"/>
      <c r="G230" s="4" t="s">
        <v>2070</v>
      </c>
      <c r="H230" s="4" t="s">
        <v>2798</v>
      </c>
      <c r="I230" s="4" t="s">
        <v>61</v>
      </c>
      <c r="J230" s="5">
        <v>39967</v>
      </c>
      <c r="K230" s="4" t="s">
        <v>1047</v>
      </c>
      <c r="L230" s="4">
        <v>229</v>
      </c>
      <c r="M230" s="4"/>
      <c r="N230" s="4"/>
      <c r="O230" s="4" t="s">
        <v>62</v>
      </c>
      <c r="P230" s="4"/>
      <c r="Q230" s="4"/>
      <c r="R230" s="4" t="s">
        <v>63</v>
      </c>
      <c r="S230" s="4">
        <v>8140200308</v>
      </c>
      <c r="T230" s="4" t="s">
        <v>284</v>
      </c>
      <c r="U230" s="4"/>
      <c r="V230" s="4">
        <v>9828120925</v>
      </c>
      <c r="W230" s="4" t="s">
        <v>3526</v>
      </c>
      <c r="X230" s="4">
        <v>45000</v>
      </c>
      <c r="Y230" s="4" t="s">
        <v>64</v>
      </c>
      <c r="Z230" s="4" t="s">
        <v>64</v>
      </c>
      <c r="AA230" s="4"/>
      <c r="AB230" s="4">
        <v>11</v>
      </c>
      <c r="AC230" s="4" t="s">
        <v>72</v>
      </c>
      <c r="AD230" s="4">
        <v>0</v>
      </c>
    </row>
    <row r="231" spans="1:30" ht="30">
      <c r="A231" s="4">
        <v>7</v>
      </c>
      <c r="B231" s="4" t="s">
        <v>59</v>
      </c>
      <c r="C231" s="4">
        <v>4765</v>
      </c>
      <c r="D231" s="5">
        <v>41467</v>
      </c>
      <c r="E231" s="4" t="s">
        <v>1343</v>
      </c>
      <c r="F231" s="4"/>
      <c r="G231" s="4" t="s">
        <v>2071</v>
      </c>
      <c r="H231" s="4" t="s">
        <v>2799</v>
      </c>
      <c r="I231" s="4" t="s">
        <v>61</v>
      </c>
      <c r="J231" s="5">
        <v>39217</v>
      </c>
      <c r="K231" s="4" t="s">
        <v>1047</v>
      </c>
      <c r="L231" s="4">
        <v>230</v>
      </c>
      <c r="M231" s="4"/>
      <c r="N231" s="4"/>
      <c r="O231" s="4" t="s">
        <v>62</v>
      </c>
      <c r="P231" s="4" t="s">
        <v>70</v>
      </c>
      <c r="Q231" s="4"/>
      <c r="R231" s="4" t="s">
        <v>63</v>
      </c>
      <c r="S231" s="4">
        <v>8140200308</v>
      </c>
      <c r="T231" s="4" t="s">
        <v>285</v>
      </c>
      <c r="U231" s="4"/>
      <c r="V231" s="4">
        <v>9828120926</v>
      </c>
      <c r="W231" s="4" t="s">
        <v>3527</v>
      </c>
      <c r="X231" s="4">
        <v>55000</v>
      </c>
      <c r="Y231" s="4" t="s">
        <v>64</v>
      </c>
      <c r="Z231" s="4" t="s">
        <v>64</v>
      </c>
      <c r="AA231" s="4" t="s">
        <v>71</v>
      </c>
      <c r="AB231" s="4">
        <v>13</v>
      </c>
      <c r="AC231" s="4" t="s">
        <v>72</v>
      </c>
      <c r="AD231" s="4">
        <v>2</v>
      </c>
    </row>
    <row r="232" spans="1:30" ht="30">
      <c r="A232" s="4">
        <v>7</v>
      </c>
      <c r="B232" s="4" t="s">
        <v>59</v>
      </c>
      <c r="C232" s="4">
        <v>3907</v>
      </c>
      <c r="D232" s="5">
        <v>42135</v>
      </c>
      <c r="E232" s="4" t="s">
        <v>1344</v>
      </c>
      <c r="F232" s="4"/>
      <c r="G232" s="4" t="s">
        <v>2072</v>
      </c>
      <c r="H232" s="4" t="s">
        <v>2800</v>
      </c>
      <c r="I232" s="4" t="s">
        <v>61</v>
      </c>
      <c r="J232" s="5">
        <v>39631</v>
      </c>
      <c r="K232" s="4" t="s">
        <v>1048</v>
      </c>
      <c r="L232" s="4">
        <v>231</v>
      </c>
      <c r="M232" s="4"/>
      <c r="N232" s="4"/>
      <c r="O232" s="4" t="s">
        <v>62</v>
      </c>
      <c r="P232" s="4" t="s">
        <v>76</v>
      </c>
      <c r="Q232" s="4"/>
      <c r="R232" s="4" t="s">
        <v>63</v>
      </c>
      <c r="S232" s="4">
        <v>8140200308</v>
      </c>
      <c r="T232" s="4" t="s">
        <v>286</v>
      </c>
      <c r="U232" s="4"/>
      <c r="V232" s="4">
        <v>9828120927</v>
      </c>
      <c r="W232" s="4" t="s">
        <v>3528</v>
      </c>
      <c r="X232" s="4">
        <v>0</v>
      </c>
      <c r="Y232" s="4" t="s">
        <v>64</v>
      </c>
      <c r="Z232" s="4" t="s">
        <v>64</v>
      </c>
      <c r="AA232" s="4" t="s">
        <v>77</v>
      </c>
      <c r="AB232" s="4">
        <v>12</v>
      </c>
      <c r="AC232" s="4" t="s">
        <v>72</v>
      </c>
      <c r="AD232" s="4">
        <v>1</v>
      </c>
    </row>
    <row r="233" spans="1:30" ht="30">
      <c r="A233" s="4">
        <v>7</v>
      </c>
      <c r="B233" s="4" t="s">
        <v>59</v>
      </c>
      <c r="C233" s="4">
        <v>4775</v>
      </c>
      <c r="D233" s="5">
        <v>41824</v>
      </c>
      <c r="E233" s="4" t="s">
        <v>1345</v>
      </c>
      <c r="F233" s="4"/>
      <c r="G233" s="4" t="s">
        <v>2073</v>
      </c>
      <c r="H233" s="4" t="s">
        <v>2801</v>
      </c>
      <c r="I233" s="4" t="s">
        <v>61</v>
      </c>
      <c r="J233" s="5">
        <v>39483</v>
      </c>
      <c r="K233" s="4" t="s">
        <v>1047</v>
      </c>
      <c r="L233" s="4">
        <v>232</v>
      </c>
      <c r="M233" s="4"/>
      <c r="N233" s="4"/>
      <c r="O233" s="4" t="s">
        <v>62</v>
      </c>
      <c r="P233" s="4" t="s">
        <v>70</v>
      </c>
      <c r="Q233" s="4"/>
      <c r="R233" s="4" t="s">
        <v>63</v>
      </c>
      <c r="S233" s="4">
        <v>8140200308</v>
      </c>
      <c r="T233" s="4" t="s">
        <v>287</v>
      </c>
      <c r="U233" s="4"/>
      <c r="V233" s="4">
        <v>9828120928</v>
      </c>
      <c r="W233" s="4" t="s">
        <v>3529</v>
      </c>
      <c r="X233" s="4">
        <v>40000</v>
      </c>
      <c r="Y233" s="4" t="s">
        <v>64</v>
      </c>
      <c r="Z233" s="4" t="s">
        <v>64</v>
      </c>
      <c r="AA233" s="4" t="s">
        <v>71</v>
      </c>
      <c r="AB233" s="4">
        <v>12</v>
      </c>
      <c r="AC233" s="4" t="s">
        <v>72</v>
      </c>
      <c r="AD233" s="4">
        <v>5</v>
      </c>
    </row>
    <row r="234" spans="1:30" ht="30">
      <c r="A234" s="4">
        <v>7</v>
      </c>
      <c r="B234" s="4" t="s">
        <v>59</v>
      </c>
      <c r="C234" s="4">
        <v>4753</v>
      </c>
      <c r="D234" s="5">
        <v>41823</v>
      </c>
      <c r="E234" s="4" t="s">
        <v>1346</v>
      </c>
      <c r="F234" s="4"/>
      <c r="G234" s="4" t="s">
        <v>2074</v>
      </c>
      <c r="H234" s="4" t="s">
        <v>2802</v>
      </c>
      <c r="I234" s="4" t="s">
        <v>61</v>
      </c>
      <c r="J234" s="5">
        <v>39490</v>
      </c>
      <c r="K234" s="4" t="s">
        <v>1047</v>
      </c>
      <c r="L234" s="4">
        <v>233</v>
      </c>
      <c r="M234" s="4"/>
      <c r="N234" s="4"/>
      <c r="O234" s="4" t="s">
        <v>67</v>
      </c>
      <c r="P234" s="4" t="s">
        <v>70</v>
      </c>
      <c r="Q234" s="4"/>
      <c r="R234" s="4" t="s">
        <v>63</v>
      </c>
      <c r="S234" s="4">
        <v>8140200308</v>
      </c>
      <c r="T234" s="4" t="s">
        <v>288</v>
      </c>
      <c r="U234" s="4" t="s">
        <v>289</v>
      </c>
      <c r="V234" s="4">
        <v>9828120929</v>
      </c>
      <c r="W234" s="4" t="s">
        <v>3530</v>
      </c>
      <c r="X234" s="4">
        <v>40000</v>
      </c>
      <c r="Y234" s="4" t="s">
        <v>64</v>
      </c>
      <c r="Z234" s="4" t="s">
        <v>64</v>
      </c>
      <c r="AA234" s="4" t="s">
        <v>71</v>
      </c>
      <c r="AB234" s="4">
        <v>12</v>
      </c>
      <c r="AC234" s="4" t="s">
        <v>72</v>
      </c>
      <c r="AD234" s="4">
        <v>5</v>
      </c>
    </row>
    <row r="235" spans="1:30" ht="30">
      <c r="A235" s="4">
        <v>7</v>
      </c>
      <c r="B235" s="4" t="s">
        <v>59</v>
      </c>
      <c r="C235" s="4">
        <v>4112</v>
      </c>
      <c r="D235" s="5">
        <v>42549</v>
      </c>
      <c r="E235" s="4" t="s">
        <v>1347</v>
      </c>
      <c r="F235" s="4"/>
      <c r="G235" s="4" t="s">
        <v>2075</v>
      </c>
      <c r="H235" s="4" t="s">
        <v>2803</v>
      </c>
      <c r="I235" s="4" t="s">
        <v>61</v>
      </c>
      <c r="J235" s="5">
        <v>39575</v>
      </c>
      <c r="K235" s="4" t="s">
        <v>1048</v>
      </c>
      <c r="L235" s="4">
        <v>234</v>
      </c>
      <c r="M235" s="4"/>
      <c r="N235" s="4"/>
      <c r="O235" s="4" t="s">
        <v>62</v>
      </c>
      <c r="P235" s="4" t="s">
        <v>70</v>
      </c>
      <c r="Q235" s="4"/>
      <c r="R235" s="4" t="s">
        <v>63</v>
      </c>
      <c r="S235" s="4">
        <v>8140200308</v>
      </c>
      <c r="T235" s="4" t="s">
        <v>291</v>
      </c>
      <c r="U235" s="4"/>
      <c r="V235" s="4">
        <v>9828120930</v>
      </c>
      <c r="W235" s="4" t="s">
        <v>3531</v>
      </c>
      <c r="X235" s="4">
        <v>0</v>
      </c>
      <c r="Y235" s="4" t="s">
        <v>64</v>
      </c>
      <c r="Z235" s="4" t="s">
        <v>64</v>
      </c>
      <c r="AA235" s="4" t="s">
        <v>71</v>
      </c>
      <c r="AB235" s="4">
        <v>12</v>
      </c>
      <c r="AC235" s="4" t="s">
        <v>72</v>
      </c>
      <c r="AD235" s="4">
        <v>1</v>
      </c>
    </row>
    <row r="236" spans="1:30" ht="30">
      <c r="A236" s="4">
        <v>7</v>
      </c>
      <c r="B236" s="4" t="s">
        <v>59</v>
      </c>
      <c r="C236" s="4">
        <v>4746</v>
      </c>
      <c r="D236" s="5">
        <v>41832</v>
      </c>
      <c r="E236" s="4" t="s">
        <v>1348</v>
      </c>
      <c r="F236" s="4"/>
      <c r="G236" s="4" t="s">
        <v>2076</v>
      </c>
      <c r="H236" s="4" t="s">
        <v>2804</v>
      </c>
      <c r="I236" s="4" t="s">
        <v>61</v>
      </c>
      <c r="J236" s="5">
        <v>39650</v>
      </c>
      <c r="K236" s="4" t="s">
        <v>1047</v>
      </c>
      <c r="L236" s="4">
        <v>235</v>
      </c>
      <c r="M236" s="4"/>
      <c r="N236" s="4"/>
      <c r="O236" s="4" t="s">
        <v>69</v>
      </c>
      <c r="P236" s="4" t="s">
        <v>70</v>
      </c>
      <c r="Q236" s="4"/>
      <c r="R236" s="4" t="s">
        <v>63</v>
      </c>
      <c r="S236" s="4">
        <v>8140200308</v>
      </c>
      <c r="T236" s="4" t="s">
        <v>292</v>
      </c>
      <c r="U236" s="4" t="s">
        <v>275</v>
      </c>
      <c r="V236" s="4">
        <v>9828120931</v>
      </c>
      <c r="W236" s="4" t="s">
        <v>3532</v>
      </c>
      <c r="X236" s="4">
        <v>40000</v>
      </c>
      <c r="Y236" s="4" t="s">
        <v>64</v>
      </c>
      <c r="Z236" s="4" t="s">
        <v>64</v>
      </c>
      <c r="AA236" s="4" t="s">
        <v>71</v>
      </c>
      <c r="AB236" s="4">
        <v>12</v>
      </c>
      <c r="AC236" s="4" t="s">
        <v>72</v>
      </c>
      <c r="AD236" s="4">
        <v>5</v>
      </c>
    </row>
    <row r="237" spans="1:30" ht="30">
      <c r="A237" s="4">
        <v>7</v>
      </c>
      <c r="B237" s="4" t="s">
        <v>59</v>
      </c>
      <c r="C237" s="4">
        <v>3946</v>
      </c>
      <c r="D237" s="5">
        <v>42182</v>
      </c>
      <c r="E237" s="4" t="s">
        <v>1349</v>
      </c>
      <c r="F237" s="4"/>
      <c r="G237" s="4" t="s">
        <v>2077</v>
      </c>
      <c r="H237" s="4" t="s">
        <v>2805</v>
      </c>
      <c r="I237" s="4" t="s">
        <v>66</v>
      </c>
      <c r="J237" s="5">
        <v>38637</v>
      </c>
      <c r="K237" s="4" t="s">
        <v>1047</v>
      </c>
      <c r="L237" s="4">
        <v>236</v>
      </c>
      <c r="M237" s="4"/>
      <c r="N237" s="4"/>
      <c r="O237" s="4" t="s">
        <v>69</v>
      </c>
      <c r="P237" s="4" t="s">
        <v>70</v>
      </c>
      <c r="Q237" s="4"/>
      <c r="R237" s="4" t="s">
        <v>63</v>
      </c>
      <c r="S237" s="4">
        <v>8140200308</v>
      </c>
      <c r="T237" s="4" t="s">
        <v>293</v>
      </c>
      <c r="U237" s="4"/>
      <c r="V237" s="4">
        <v>9828120932</v>
      </c>
      <c r="W237" s="4" t="s">
        <v>3533</v>
      </c>
      <c r="X237" s="4">
        <v>0</v>
      </c>
      <c r="Y237" s="4" t="s">
        <v>64</v>
      </c>
      <c r="Z237" s="4" t="s">
        <v>64</v>
      </c>
      <c r="AA237" s="4" t="s">
        <v>71</v>
      </c>
      <c r="AB237" s="4">
        <v>15</v>
      </c>
      <c r="AC237" s="4" t="s">
        <v>72</v>
      </c>
      <c r="AD237" s="4">
        <v>1</v>
      </c>
    </row>
    <row r="238" spans="1:30" ht="30">
      <c r="A238" s="4">
        <v>7</v>
      </c>
      <c r="B238" s="4" t="s">
        <v>59</v>
      </c>
      <c r="C238" s="4">
        <v>4580</v>
      </c>
      <c r="D238" s="5">
        <v>43299</v>
      </c>
      <c r="E238" s="4" t="s">
        <v>1350</v>
      </c>
      <c r="F238" s="4"/>
      <c r="G238" s="4" t="s">
        <v>2078</v>
      </c>
      <c r="H238" s="4" t="s">
        <v>2806</v>
      </c>
      <c r="I238" s="4" t="s">
        <v>66</v>
      </c>
      <c r="J238" s="5">
        <v>40366</v>
      </c>
      <c r="K238" s="4" t="s">
        <v>1048</v>
      </c>
      <c r="L238" s="4">
        <v>237</v>
      </c>
      <c r="M238" s="4"/>
      <c r="N238" s="4"/>
      <c r="O238" s="4" t="s">
        <v>69</v>
      </c>
      <c r="P238" s="4" t="s">
        <v>70</v>
      </c>
      <c r="Q238" s="4"/>
      <c r="R238" s="4" t="s">
        <v>63</v>
      </c>
      <c r="S238" s="4">
        <v>8140200308</v>
      </c>
      <c r="T238" s="4"/>
      <c r="U238" s="4"/>
      <c r="V238" s="4">
        <v>9828120933</v>
      </c>
      <c r="W238" s="4" t="s">
        <v>3534</v>
      </c>
      <c r="X238" s="4">
        <v>40000</v>
      </c>
      <c r="Y238" s="4" t="s">
        <v>64</v>
      </c>
      <c r="Z238" s="4" t="s">
        <v>64</v>
      </c>
      <c r="AA238" s="4" t="s">
        <v>71</v>
      </c>
      <c r="AB238" s="4">
        <v>10</v>
      </c>
      <c r="AC238" s="4" t="s">
        <v>72</v>
      </c>
      <c r="AD238" s="4">
        <v>0</v>
      </c>
    </row>
    <row r="239" spans="1:30" ht="30">
      <c r="A239" s="4">
        <v>7</v>
      </c>
      <c r="B239" s="4" t="s">
        <v>59</v>
      </c>
      <c r="C239" s="4">
        <v>4776</v>
      </c>
      <c r="D239" s="5">
        <v>42135</v>
      </c>
      <c r="E239" s="4" t="s">
        <v>1351</v>
      </c>
      <c r="F239" s="4"/>
      <c r="G239" s="4" t="s">
        <v>2079</v>
      </c>
      <c r="H239" s="4" t="s">
        <v>2807</v>
      </c>
      <c r="I239" s="4" t="s">
        <v>61</v>
      </c>
      <c r="J239" s="5">
        <v>39530</v>
      </c>
      <c r="K239" s="4" t="s">
        <v>1047</v>
      </c>
      <c r="L239" s="4">
        <v>238</v>
      </c>
      <c r="M239" s="4"/>
      <c r="N239" s="4"/>
      <c r="O239" s="4" t="s">
        <v>67</v>
      </c>
      <c r="P239" s="4" t="s">
        <v>70</v>
      </c>
      <c r="Q239" s="4"/>
      <c r="R239" s="4" t="s">
        <v>63</v>
      </c>
      <c r="S239" s="4">
        <v>8140200308</v>
      </c>
      <c r="T239" s="4" t="s">
        <v>294</v>
      </c>
      <c r="U239" s="4" t="s">
        <v>295</v>
      </c>
      <c r="V239" s="4">
        <v>9828120934</v>
      </c>
      <c r="W239" s="4" t="s">
        <v>3535</v>
      </c>
      <c r="X239" s="4">
        <v>40000</v>
      </c>
      <c r="Y239" s="4" t="s">
        <v>64</v>
      </c>
      <c r="Z239" s="4" t="s">
        <v>64</v>
      </c>
      <c r="AA239" s="4" t="s">
        <v>71</v>
      </c>
      <c r="AB239" s="4">
        <v>12</v>
      </c>
      <c r="AC239" s="4" t="s">
        <v>72</v>
      </c>
      <c r="AD239" s="4">
        <v>5</v>
      </c>
    </row>
    <row r="240" spans="1:30" ht="30">
      <c r="A240" s="4">
        <v>7</v>
      </c>
      <c r="B240" s="4" t="s">
        <v>59</v>
      </c>
      <c r="C240" s="4">
        <v>3927</v>
      </c>
      <c r="D240" s="5">
        <v>42135</v>
      </c>
      <c r="E240" s="4" t="s">
        <v>1352</v>
      </c>
      <c r="F240" s="4"/>
      <c r="G240" s="4" t="s">
        <v>2080</v>
      </c>
      <c r="H240" s="4" t="s">
        <v>2808</v>
      </c>
      <c r="I240" s="4" t="s">
        <v>61</v>
      </c>
      <c r="J240" s="5">
        <v>39639</v>
      </c>
      <c r="K240" s="4" t="s">
        <v>1047</v>
      </c>
      <c r="L240" s="4">
        <v>239</v>
      </c>
      <c r="M240" s="4"/>
      <c r="N240" s="4"/>
      <c r="O240" s="4" t="s">
        <v>62</v>
      </c>
      <c r="P240" s="4" t="s">
        <v>76</v>
      </c>
      <c r="Q240" s="4"/>
      <c r="R240" s="4" t="s">
        <v>63</v>
      </c>
      <c r="S240" s="4">
        <v>8140200308</v>
      </c>
      <c r="T240" s="4" t="s">
        <v>296</v>
      </c>
      <c r="U240" s="4"/>
      <c r="V240" s="4">
        <v>9828120935</v>
      </c>
      <c r="W240" s="4" t="s">
        <v>3536</v>
      </c>
      <c r="X240" s="4">
        <v>0</v>
      </c>
      <c r="Y240" s="4" t="s">
        <v>64</v>
      </c>
      <c r="Z240" s="4" t="s">
        <v>64</v>
      </c>
      <c r="AA240" s="4" t="s">
        <v>77</v>
      </c>
      <c r="AB240" s="4">
        <v>12</v>
      </c>
      <c r="AC240" s="4" t="s">
        <v>72</v>
      </c>
      <c r="AD240" s="4">
        <v>1</v>
      </c>
    </row>
    <row r="241" spans="1:30" ht="30">
      <c r="A241" s="4">
        <v>7</v>
      </c>
      <c r="B241" s="4" t="s">
        <v>59</v>
      </c>
      <c r="C241" s="4">
        <v>4631</v>
      </c>
      <c r="D241" s="5">
        <v>43648</v>
      </c>
      <c r="E241" s="4" t="s">
        <v>1353</v>
      </c>
      <c r="F241" s="4"/>
      <c r="G241" s="4" t="s">
        <v>2081</v>
      </c>
      <c r="H241" s="4" t="s">
        <v>2809</v>
      </c>
      <c r="I241" s="4" t="s">
        <v>61</v>
      </c>
      <c r="J241" s="5">
        <v>39639</v>
      </c>
      <c r="K241" s="4" t="s">
        <v>1048</v>
      </c>
      <c r="L241" s="4">
        <v>240</v>
      </c>
      <c r="M241" s="4"/>
      <c r="N241" s="4"/>
      <c r="O241" s="4" t="s">
        <v>62</v>
      </c>
      <c r="P241" s="4" t="s">
        <v>76</v>
      </c>
      <c r="Q241" s="4"/>
      <c r="R241" s="4" t="s">
        <v>63</v>
      </c>
      <c r="S241" s="4">
        <v>8140200308</v>
      </c>
      <c r="T241" s="4" t="s">
        <v>297</v>
      </c>
      <c r="U241" s="4" t="s">
        <v>298</v>
      </c>
      <c r="V241" s="4">
        <v>9828120936</v>
      </c>
      <c r="W241" s="4" t="s">
        <v>3537</v>
      </c>
      <c r="X241" s="4">
        <v>100000</v>
      </c>
      <c r="Y241" s="4" t="s">
        <v>64</v>
      </c>
      <c r="Z241" s="4" t="s">
        <v>64</v>
      </c>
      <c r="AA241" s="4" t="s">
        <v>77</v>
      </c>
      <c r="AB241" s="4">
        <v>12</v>
      </c>
      <c r="AC241" s="4" t="s">
        <v>72</v>
      </c>
      <c r="AD241" s="4">
        <v>0</v>
      </c>
    </row>
    <row r="242" spans="1:30" ht="30">
      <c r="A242" s="4">
        <v>7</v>
      </c>
      <c r="B242" s="4" t="s">
        <v>59</v>
      </c>
      <c r="C242" s="4">
        <v>4757</v>
      </c>
      <c r="D242" s="5">
        <v>41848</v>
      </c>
      <c r="E242" s="4" t="s">
        <v>1354</v>
      </c>
      <c r="F242" s="4"/>
      <c r="G242" s="4" t="s">
        <v>2082</v>
      </c>
      <c r="H242" s="4" t="s">
        <v>2810</v>
      </c>
      <c r="I242" s="4" t="s">
        <v>66</v>
      </c>
      <c r="J242" s="5">
        <v>39851</v>
      </c>
      <c r="K242" s="4" t="s">
        <v>1047</v>
      </c>
      <c r="L242" s="4">
        <v>241</v>
      </c>
      <c r="M242" s="4"/>
      <c r="N242" s="4"/>
      <c r="O242" s="4" t="s">
        <v>69</v>
      </c>
      <c r="P242" s="4" t="s">
        <v>70</v>
      </c>
      <c r="Q242" s="4"/>
      <c r="R242" s="4" t="s">
        <v>63</v>
      </c>
      <c r="S242" s="4">
        <v>8140200308</v>
      </c>
      <c r="T242" s="4" t="s">
        <v>299</v>
      </c>
      <c r="U242" s="4" t="s">
        <v>300</v>
      </c>
      <c r="V242" s="4">
        <v>9828120937</v>
      </c>
      <c r="W242" s="4" t="s">
        <v>3538</v>
      </c>
      <c r="X242" s="4">
        <v>40000</v>
      </c>
      <c r="Y242" s="4" t="s">
        <v>64</v>
      </c>
      <c r="Z242" s="4" t="s">
        <v>64</v>
      </c>
      <c r="AA242" s="4" t="s">
        <v>71</v>
      </c>
      <c r="AB242" s="4">
        <v>11</v>
      </c>
      <c r="AC242" s="4" t="s">
        <v>72</v>
      </c>
      <c r="AD242" s="4">
        <v>5</v>
      </c>
    </row>
    <row r="243" spans="1:30" ht="30">
      <c r="A243" s="4">
        <v>7</v>
      </c>
      <c r="B243" s="4" t="s">
        <v>59</v>
      </c>
      <c r="C243" s="4">
        <v>3900</v>
      </c>
      <c r="D243" s="5">
        <v>42135</v>
      </c>
      <c r="E243" s="4" t="s">
        <v>1355</v>
      </c>
      <c r="F243" s="4"/>
      <c r="G243" s="4" t="s">
        <v>2083</v>
      </c>
      <c r="H243" s="4" t="s">
        <v>2811</v>
      </c>
      <c r="I243" s="4" t="s">
        <v>61</v>
      </c>
      <c r="J243" s="5">
        <v>39606</v>
      </c>
      <c r="K243" s="4" t="s">
        <v>1047</v>
      </c>
      <c r="L243" s="4">
        <v>242</v>
      </c>
      <c r="M243" s="4"/>
      <c r="N243" s="4"/>
      <c r="O243" s="4" t="s">
        <v>62</v>
      </c>
      <c r="P243" s="4" t="s">
        <v>76</v>
      </c>
      <c r="Q243" s="4"/>
      <c r="R243" s="4" t="s">
        <v>63</v>
      </c>
      <c r="S243" s="4">
        <v>8140200308</v>
      </c>
      <c r="T243" s="4" t="s">
        <v>301</v>
      </c>
      <c r="U243" s="4"/>
      <c r="V243" s="4">
        <v>9828120938</v>
      </c>
      <c r="W243" s="4" t="s">
        <v>3539</v>
      </c>
      <c r="X243" s="4">
        <v>0</v>
      </c>
      <c r="Y243" s="4" t="s">
        <v>64</v>
      </c>
      <c r="Z243" s="4" t="s">
        <v>64</v>
      </c>
      <c r="AA243" s="4" t="s">
        <v>77</v>
      </c>
      <c r="AB243" s="4">
        <v>12</v>
      </c>
      <c r="AC243" s="4" t="s">
        <v>72</v>
      </c>
      <c r="AD243" s="4">
        <v>1</v>
      </c>
    </row>
    <row r="244" spans="1:30" ht="30">
      <c r="A244" s="4">
        <v>7</v>
      </c>
      <c r="B244" s="4" t="s">
        <v>59</v>
      </c>
      <c r="C244" s="4">
        <v>3913</v>
      </c>
      <c r="D244" s="5">
        <v>42135</v>
      </c>
      <c r="E244" s="4" t="s">
        <v>1356</v>
      </c>
      <c r="F244" s="4"/>
      <c r="G244" s="4" t="s">
        <v>2084</v>
      </c>
      <c r="H244" s="4" t="s">
        <v>2812</v>
      </c>
      <c r="I244" s="4" t="s">
        <v>61</v>
      </c>
      <c r="J244" s="5">
        <v>39636</v>
      </c>
      <c r="K244" s="4" t="s">
        <v>1048</v>
      </c>
      <c r="L244" s="4">
        <v>243</v>
      </c>
      <c r="M244" s="4"/>
      <c r="N244" s="4"/>
      <c r="O244" s="4" t="s">
        <v>62</v>
      </c>
      <c r="P244" s="4" t="s">
        <v>76</v>
      </c>
      <c r="Q244" s="4"/>
      <c r="R244" s="4" t="s">
        <v>63</v>
      </c>
      <c r="S244" s="4">
        <v>8140200308</v>
      </c>
      <c r="T244" s="4" t="s">
        <v>302</v>
      </c>
      <c r="U244" s="4"/>
      <c r="V244" s="4">
        <v>9828120939</v>
      </c>
      <c r="W244" s="4" t="s">
        <v>3540</v>
      </c>
      <c r="X244" s="4">
        <v>0</v>
      </c>
      <c r="Y244" s="4" t="s">
        <v>64</v>
      </c>
      <c r="Z244" s="4" t="s">
        <v>64</v>
      </c>
      <c r="AA244" s="4" t="s">
        <v>77</v>
      </c>
      <c r="AB244" s="4">
        <v>12</v>
      </c>
      <c r="AC244" s="4" t="s">
        <v>72</v>
      </c>
      <c r="AD244" s="4">
        <v>1</v>
      </c>
    </row>
    <row r="245" spans="1:30" ht="30">
      <c r="A245" s="4">
        <v>7</v>
      </c>
      <c r="B245" s="4" t="s">
        <v>59</v>
      </c>
      <c r="C245" s="4">
        <v>3920</v>
      </c>
      <c r="D245" s="5">
        <v>42135</v>
      </c>
      <c r="E245" s="4" t="s">
        <v>1357</v>
      </c>
      <c r="F245" s="4"/>
      <c r="G245" s="4" t="s">
        <v>2085</v>
      </c>
      <c r="H245" s="4" t="s">
        <v>2813</v>
      </c>
      <c r="I245" s="4" t="s">
        <v>66</v>
      </c>
      <c r="J245" s="5">
        <v>39268</v>
      </c>
      <c r="K245" s="4" t="s">
        <v>1047</v>
      </c>
      <c r="L245" s="4">
        <v>244</v>
      </c>
      <c r="M245" s="4"/>
      <c r="N245" s="4"/>
      <c r="O245" s="4" t="s">
        <v>62</v>
      </c>
      <c r="P245" s="4" t="s">
        <v>76</v>
      </c>
      <c r="Q245" s="4"/>
      <c r="R245" s="4" t="s">
        <v>63</v>
      </c>
      <c r="S245" s="4">
        <v>8140200308</v>
      </c>
      <c r="T245" s="4" t="s">
        <v>303</v>
      </c>
      <c r="U245" s="4"/>
      <c r="V245" s="4">
        <v>9828120940</v>
      </c>
      <c r="W245" s="4" t="s">
        <v>3541</v>
      </c>
      <c r="X245" s="4">
        <v>0</v>
      </c>
      <c r="Y245" s="4" t="s">
        <v>64</v>
      </c>
      <c r="Z245" s="4" t="s">
        <v>64</v>
      </c>
      <c r="AA245" s="4" t="s">
        <v>77</v>
      </c>
      <c r="AB245" s="4">
        <v>13</v>
      </c>
      <c r="AC245" s="4" t="s">
        <v>72</v>
      </c>
      <c r="AD245" s="4">
        <v>1</v>
      </c>
    </row>
    <row r="246" spans="1:30" ht="30">
      <c r="A246" s="4">
        <v>7</v>
      </c>
      <c r="B246" s="4" t="s">
        <v>59</v>
      </c>
      <c r="C246" s="4">
        <v>4584</v>
      </c>
      <c r="D246" s="5">
        <v>43300</v>
      </c>
      <c r="E246" s="4" t="s">
        <v>1358</v>
      </c>
      <c r="F246" s="4"/>
      <c r="G246" s="4" t="s">
        <v>2086</v>
      </c>
      <c r="H246" s="4" t="s">
        <v>2814</v>
      </c>
      <c r="I246" s="4" t="s">
        <v>61</v>
      </c>
      <c r="J246" s="5">
        <v>40369</v>
      </c>
      <c r="K246" s="4" t="s">
        <v>1047</v>
      </c>
      <c r="L246" s="4">
        <v>245</v>
      </c>
      <c r="M246" s="4"/>
      <c r="N246" s="4"/>
      <c r="O246" s="4" t="s">
        <v>62</v>
      </c>
      <c r="P246" s="4" t="s">
        <v>70</v>
      </c>
      <c r="Q246" s="4"/>
      <c r="R246" s="4" t="s">
        <v>63</v>
      </c>
      <c r="S246" s="4">
        <v>8140200308</v>
      </c>
      <c r="T246" s="4" t="s">
        <v>277</v>
      </c>
      <c r="U246" s="4"/>
      <c r="V246" s="4">
        <v>9828120941</v>
      </c>
      <c r="W246" s="4" t="s">
        <v>3542</v>
      </c>
      <c r="X246" s="4">
        <v>36000</v>
      </c>
      <c r="Y246" s="4" t="s">
        <v>64</v>
      </c>
      <c r="Z246" s="4" t="s">
        <v>64</v>
      </c>
      <c r="AA246" s="4" t="s">
        <v>71</v>
      </c>
      <c r="AB246" s="4">
        <v>10</v>
      </c>
      <c r="AC246" s="4" t="s">
        <v>72</v>
      </c>
      <c r="AD246" s="4">
        <v>0</v>
      </c>
    </row>
    <row r="247" spans="1:30" ht="30">
      <c r="A247" s="4">
        <v>7</v>
      </c>
      <c r="B247" s="4" t="s">
        <v>59</v>
      </c>
      <c r="C247" s="4">
        <v>3908</v>
      </c>
      <c r="D247" s="5">
        <v>42135</v>
      </c>
      <c r="E247" s="4" t="s">
        <v>1359</v>
      </c>
      <c r="F247" s="4"/>
      <c r="G247" s="4" t="s">
        <v>2087</v>
      </c>
      <c r="H247" s="4" t="s">
        <v>2815</v>
      </c>
      <c r="I247" s="4" t="s">
        <v>61</v>
      </c>
      <c r="J247" s="5">
        <v>39631</v>
      </c>
      <c r="K247" s="4" t="s">
        <v>1048</v>
      </c>
      <c r="L247" s="4">
        <v>246</v>
      </c>
      <c r="M247" s="4"/>
      <c r="N247" s="4"/>
      <c r="O247" s="4" t="s">
        <v>69</v>
      </c>
      <c r="P247" s="4" t="s">
        <v>70</v>
      </c>
      <c r="Q247" s="4"/>
      <c r="R247" s="4" t="s">
        <v>63</v>
      </c>
      <c r="S247" s="4">
        <v>8140200308</v>
      </c>
      <c r="T247" s="4" t="s">
        <v>304</v>
      </c>
      <c r="U247" s="4"/>
      <c r="V247" s="4">
        <v>9828120942</v>
      </c>
      <c r="W247" s="4" t="s">
        <v>3543</v>
      </c>
      <c r="X247" s="4">
        <v>0</v>
      </c>
      <c r="Y247" s="4" t="s">
        <v>64</v>
      </c>
      <c r="Z247" s="4" t="s">
        <v>64</v>
      </c>
      <c r="AA247" s="4" t="s">
        <v>71</v>
      </c>
      <c r="AB247" s="4">
        <v>12</v>
      </c>
      <c r="AC247" s="4" t="s">
        <v>72</v>
      </c>
      <c r="AD247" s="4">
        <v>1</v>
      </c>
    </row>
    <row r="248" spans="1:30" ht="30">
      <c r="A248" s="4">
        <v>7</v>
      </c>
      <c r="B248" s="4" t="s">
        <v>59</v>
      </c>
      <c r="C248" s="4">
        <v>3933</v>
      </c>
      <c r="D248" s="5">
        <v>42135</v>
      </c>
      <c r="E248" s="4" t="s">
        <v>1360</v>
      </c>
      <c r="F248" s="4"/>
      <c r="G248" s="4" t="s">
        <v>2088</v>
      </c>
      <c r="H248" s="4" t="s">
        <v>2816</v>
      </c>
      <c r="I248" s="4" t="s">
        <v>66</v>
      </c>
      <c r="J248" s="5">
        <v>39634</v>
      </c>
      <c r="K248" s="4" t="s">
        <v>1047</v>
      </c>
      <c r="L248" s="4">
        <v>247</v>
      </c>
      <c r="M248" s="4"/>
      <c r="N248" s="4"/>
      <c r="O248" s="4" t="s">
        <v>62</v>
      </c>
      <c r="P248" s="4" t="s">
        <v>76</v>
      </c>
      <c r="Q248" s="4"/>
      <c r="R248" s="4" t="s">
        <v>63</v>
      </c>
      <c r="S248" s="4">
        <v>8140200308</v>
      </c>
      <c r="T248" s="4" t="s">
        <v>305</v>
      </c>
      <c r="U248" s="4"/>
      <c r="V248" s="4">
        <v>9828120943</v>
      </c>
      <c r="W248" s="4" t="s">
        <v>3544</v>
      </c>
      <c r="X248" s="4">
        <v>0</v>
      </c>
      <c r="Y248" s="4" t="s">
        <v>64</v>
      </c>
      <c r="Z248" s="4" t="s">
        <v>64</v>
      </c>
      <c r="AA248" s="4" t="s">
        <v>77</v>
      </c>
      <c r="AB248" s="4">
        <v>12</v>
      </c>
      <c r="AC248" s="4" t="s">
        <v>72</v>
      </c>
      <c r="AD248" s="4">
        <v>0</v>
      </c>
    </row>
    <row r="249" spans="1:30" ht="30">
      <c r="A249" s="4">
        <v>7</v>
      </c>
      <c r="B249" s="4" t="s">
        <v>59</v>
      </c>
      <c r="C249" s="4">
        <v>4549</v>
      </c>
      <c r="D249" s="5">
        <v>43292</v>
      </c>
      <c r="E249" s="4" t="s">
        <v>1361</v>
      </c>
      <c r="F249" s="4"/>
      <c r="G249" s="4" t="s">
        <v>2089</v>
      </c>
      <c r="H249" s="4" t="s">
        <v>2817</v>
      </c>
      <c r="I249" s="4" t="s">
        <v>61</v>
      </c>
      <c r="J249" s="5">
        <v>40086</v>
      </c>
      <c r="K249" s="4" t="s">
        <v>1047</v>
      </c>
      <c r="L249" s="4">
        <v>248</v>
      </c>
      <c r="M249" s="4"/>
      <c r="N249" s="4"/>
      <c r="O249" s="4" t="s">
        <v>62</v>
      </c>
      <c r="P249" s="4" t="s">
        <v>70</v>
      </c>
      <c r="Q249" s="4"/>
      <c r="R249" s="4" t="s">
        <v>63</v>
      </c>
      <c r="S249" s="4">
        <v>8140200308</v>
      </c>
      <c r="T249" s="4" t="s">
        <v>306</v>
      </c>
      <c r="U249" s="4" t="s">
        <v>307</v>
      </c>
      <c r="V249" s="4">
        <v>9828120944</v>
      </c>
      <c r="W249" s="4" t="s">
        <v>3545</v>
      </c>
      <c r="X249" s="4">
        <v>45000</v>
      </c>
      <c r="Y249" s="4" t="s">
        <v>64</v>
      </c>
      <c r="Z249" s="4" t="s">
        <v>64</v>
      </c>
      <c r="AA249" s="4" t="s">
        <v>71</v>
      </c>
      <c r="AB249" s="4">
        <v>11</v>
      </c>
      <c r="AC249" s="4" t="s">
        <v>72</v>
      </c>
      <c r="AD249" s="4">
        <v>1</v>
      </c>
    </row>
    <row r="250" spans="1:30" ht="30">
      <c r="A250" s="4">
        <v>7</v>
      </c>
      <c r="B250" s="4" t="s">
        <v>59</v>
      </c>
      <c r="C250" s="4">
        <v>4754</v>
      </c>
      <c r="D250" s="5">
        <v>42550</v>
      </c>
      <c r="E250" s="4" t="s">
        <v>1362</v>
      </c>
      <c r="F250" s="4"/>
      <c r="G250" s="4" t="s">
        <v>2090</v>
      </c>
      <c r="H250" s="4" t="s">
        <v>2818</v>
      </c>
      <c r="I250" s="4" t="s">
        <v>66</v>
      </c>
      <c r="J250" s="5">
        <v>39124</v>
      </c>
      <c r="K250" s="4" t="s">
        <v>1048</v>
      </c>
      <c r="L250" s="4">
        <v>249</v>
      </c>
      <c r="M250" s="4"/>
      <c r="N250" s="4"/>
      <c r="O250" s="4" t="s">
        <v>62</v>
      </c>
      <c r="P250" s="4" t="s">
        <v>70</v>
      </c>
      <c r="Q250" s="4"/>
      <c r="R250" s="4" t="s">
        <v>63</v>
      </c>
      <c r="S250" s="4">
        <v>8140200308</v>
      </c>
      <c r="T250" s="4" t="s">
        <v>308</v>
      </c>
      <c r="U250" s="4"/>
      <c r="V250" s="4">
        <v>9828120945</v>
      </c>
      <c r="W250" s="4" t="s">
        <v>3546</v>
      </c>
      <c r="X250" s="4">
        <v>40000</v>
      </c>
      <c r="Y250" s="4" t="s">
        <v>64</v>
      </c>
      <c r="Z250" s="4" t="s">
        <v>64</v>
      </c>
      <c r="AA250" s="4" t="s">
        <v>71</v>
      </c>
      <c r="AB250" s="4">
        <v>13</v>
      </c>
      <c r="AC250" s="4" t="s">
        <v>72</v>
      </c>
      <c r="AD250" s="4">
        <v>1</v>
      </c>
    </row>
    <row r="251" spans="1:30" ht="30">
      <c r="A251" s="4">
        <v>7</v>
      </c>
      <c r="B251" s="4" t="s">
        <v>59</v>
      </c>
      <c r="C251" s="4">
        <v>4886</v>
      </c>
      <c r="D251" s="4"/>
      <c r="E251" s="4" t="s">
        <v>1363</v>
      </c>
      <c r="F251" s="4"/>
      <c r="G251" s="4" t="s">
        <v>2091</v>
      </c>
      <c r="H251" s="4" t="s">
        <v>2819</v>
      </c>
      <c r="I251" s="4" t="s">
        <v>61</v>
      </c>
      <c r="J251" s="5">
        <v>40102</v>
      </c>
      <c r="K251" s="4" t="s">
        <v>1047</v>
      </c>
      <c r="L251" s="4">
        <v>250</v>
      </c>
      <c r="M251" s="4"/>
      <c r="N251" s="4"/>
      <c r="O251" s="4" t="s">
        <v>62</v>
      </c>
      <c r="P251" s="4"/>
      <c r="Q251" s="4"/>
      <c r="R251" s="4" t="s">
        <v>63</v>
      </c>
      <c r="S251" s="4">
        <v>8140200308</v>
      </c>
      <c r="T251" s="4"/>
      <c r="U251" s="4"/>
      <c r="V251" s="4">
        <v>9828120946</v>
      </c>
      <c r="W251" s="4" t="s">
        <v>3547</v>
      </c>
      <c r="X251" s="4"/>
      <c r="Y251" s="4" t="s">
        <v>64</v>
      </c>
      <c r="Z251" s="4" t="s">
        <v>65</v>
      </c>
      <c r="AA251" s="4"/>
      <c r="AB251" s="4">
        <v>11</v>
      </c>
      <c r="AC251" s="4"/>
      <c r="AD251" s="4">
        <v>1</v>
      </c>
    </row>
    <row r="252" spans="1:30" ht="30">
      <c r="A252" s="4">
        <v>7</v>
      </c>
      <c r="B252" s="4" t="s">
        <v>59</v>
      </c>
      <c r="C252" s="4">
        <v>3915</v>
      </c>
      <c r="D252" s="5">
        <v>42135</v>
      </c>
      <c r="E252" s="4" t="s">
        <v>1364</v>
      </c>
      <c r="F252" s="4"/>
      <c r="G252" s="4" t="s">
        <v>2092</v>
      </c>
      <c r="H252" s="4" t="s">
        <v>2820</v>
      </c>
      <c r="I252" s="4" t="s">
        <v>61</v>
      </c>
      <c r="J252" s="5">
        <v>38786</v>
      </c>
      <c r="K252" s="4" t="s">
        <v>1047</v>
      </c>
      <c r="L252" s="4">
        <v>251</v>
      </c>
      <c r="M252" s="4"/>
      <c r="N252" s="4"/>
      <c r="O252" s="4" t="s">
        <v>62</v>
      </c>
      <c r="P252" s="4" t="s">
        <v>70</v>
      </c>
      <c r="Q252" s="4"/>
      <c r="R252" s="4" t="s">
        <v>63</v>
      </c>
      <c r="S252" s="4">
        <v>8140200308</v>
      </c>
      <c r="T252" s="4" t="s">
        <v>309</v>
      </c>
      <c r="U252" s="4"/>
      <c r="V252" s="4">
        <v>9828120947</v>
      </c>
      <c r="W252" s="4" t="s">
        <v>3548</v>
      </c>
      <c r="X252" s="4">
        <v>0</v>
      </c>
      <c r="Y252" s="4" t="s">
        <v>64</v>
      </c>
      <c r="Z252" s="4" t="s">
        <v>64</v>
      </c>
      <c r="AA252" s="4" t="s">
        <v>71</v>
      </c>
      <c r="AB252" s="4">
        <v>14</v>
      </c>
      <c r="AC252" s="4" t="s">
        <v>72</v>
      </c>
      <c r="AD252" s="4">
        <v>1</v>
      </c>
    </row>
    <row r="253" spans="1:30" ht="30">
      <c r="A253" s="4">
        <v>8</v>
      </c>
      <c r="B253" s="4" t="s">
        <v>59</v>
      </c>
      <c r="C253" s="4">
        <v>3857</v>
      </c>
      <c r="D253" s="5">
        <v>42135</v>
      </c>
      <c r="E253" s="4" t="s">
        <v>1365</v>
      </c>
      <c r="F253" s="4"/>
      <c r="G253" s="4" t="s">
        <v>2093</v>
      </c>
      <c r="H253" s="4" t="s">
        <v>2821</v>
      </c>
      <c r="I253" s="4" t="s">
        <v>66</v>
      </c>
      <c r="J253" s="5">
        <v>39115</v>
      </c>
      <c r="K253" s="4" t="s">
        <v>1048</v>
      </c>
      <c r="L253" s="4">
        <v>252</v>
      </c>
      <c r="M253" s="4"/>
      <c r="N253" s="4"/>
      <c r="O253" s="4" t="s">
        <v>62</v>
      </c>
      <c r="P253" s="4" t="s">
        <v>76</v>
      </c>
      <c r="Q253" s="4"/>
      <c r="R253" s="4" t="s">
        <v>63</v>
      </c>
      <c r="S253" s="4">
        <v>8140200308</v>
      </c>
      <c r="T253" s="4" t="s">
        <v>310</v>
      </c>
      <c r="U253" s="4"/>
      <c r="V253" s="4">
        <v>9828120948</v>
      </c>
      <c r="W253" s="4" t="s">
        <v>3549</v>
      </c>
      <c r="X253" s="4">
        <v>0</v>
      </c>
      <c r="Y253" s="4" t="s">
        <v>64</v>
      </c>
      <c r="Z253" s="4" t="s">
        <v>64</v>
      </c>
      <c r="AA253" s="4" t="s">
        <v>77</v>
      </c>
      <c r="AB253" s="4">
        <v>13</v>
      </c>
      <c r="AC253" s="4" t="s">
        <v>72</v>
      </c>
      <c r="AD253" s="4">
        <v>1</v>
      </c>
    </row>
    <row r="254" spans="1:30" ht="30">
      <c r="A254" s="4">
        <v>8</v>
      </c>
      <c r="B254" s="4" t="s">
        <v>59</v>
      </c>
      <c r="C254" s="4">
        <v>4641</v>
      </c>
      <c r="D254" s="5">
        <v>43650</v>
      </c>
      <c r="E254" s="4" t="s">
        <v>1366</v>
      </c>
      <c r="F254" s="4"/>
      <c r="G254" s="4" t="s">
        <v>2094</v>
      </c>
      <c r="H254" s="4" t="s">
        <v>2822</v>
      </c>
      <c r="I254" s="4" t="s">
        <v>66</v>
      </c>
      <c r="J254" s="5">
        <v>39272</v>
      </c>
      <c r="K254" s="4" t="s">
        <v>1047</v>
      </c>
      <c r="L254" s="4">
        <v>253</v>
      </c>
      <c r="M254" s="4"/>
      <c r="N254" s="4"/>
      <c r="O254" s="4" t="s">
        <v>62</v>
      </c>
      <c r="P254" s="4" t="s">
        <v>76</v>
      </c>
      <c r="Q254" s="4"/>
      <c r="R254" s="4" t="s">
        <v>63</v>
      </c>
      <c r="S254" s="4">
        <v>8140200308</v>
      </c>
      <c r="T254" s="4" t="s">
        <v>311</v>
      </c>
      <c r="U254" s="4" t="s">
        <v>298</v>
      </c>
      <c r="V254" s="4">
        <v>9828120949</v>
      </c>
      <c r="W254" s="4" t="s">
        <v>3550</v>
      </c>
      <c r="X254" s="4">
        <v>72000</v>
      </c>
      <c r="Y254" s="4" t="s">
        <v>64</v>
      </c>
      <c r="Z254" s="4" t="s">
        <v>64</v>
      </c>
      <c r="AA254" s="4" t="s">
        <v>77</v>
      </c>
      <c r="AB254" s="4">
        <v>13</v>
      </c>
      <c r="AC254" s="4" t="s">
        <v>72</v>
      </c>
      <c r="AD254" s="4">
        <v>0</v>
      </c>
    </row>
    <row r="255" spans="1:30" ht="30">
      <c r="A255" s="4">
        <v>8</v>
      </c>
      <c r="B255" s="4" t="s">
        <v>59</v>
      </c>
      <c r="C255" s="4">
        <v>4462</v>
      </c>
      <c r="D255" s="5">
        <v>43284</v>
      </c>
      <c r="E255" s="4" t="s">
        <v>1367</v>
      </c>
      <c r="F255" s="4"/>
      <c r="G255" s="4" t="s">
        <v>2095</v>
      </c>
      <c r="H255" s="4" t="s">
        <v>2823</v>
      </c>
      <c r="I255" s="4" t="s">
        <v>61</v>
      </c>
      <c r="J255" s="5">
        <v>39969</v>
      </c>
      <c r="K255" s="4" t="s">
        <v>1047</v>
      </c>
      <c r="L255" s="4">
        <v>254</v>
      </c>
      <c r="M255" s="4"/>
      <c r="N255" s="4"/>
      <c r="O255" s="4" t="s">
        <v>62</v>
      </c>
      <c r="P255" s="4" t="s">
        <v>70</v>
      </c>
      <c r="Q255" s="4"/>
      <c r="R255" s="4" t="s">
        <v>63</v>
      </c>
      <c r="S255" s="4">
        <v>8140200308</v>
      </c>
      <c r="T255" s="4" t="s">
        <v>312</v>
      </c>
      <c r="U255" s="4"/>
      <c r="V255" s="4">
        <v>9828120950</v>
      </c>
      <c r="W255" s="4" t="s">
        <v>3551</v>
      </c>
      <c r="X255" s="4">
        <v>40000</v>
      </c>
      <c r="Y255" s="4" t="s">
        <v>64</v>
      </c>
      <c r="Z255" s="4" t="s">
        <v>64</v>
      </c>
      <c r="AA255" s="4" t="s">
        <v>71</v>
      </c>
      <c r="AB255" s="4">
        <v>11</v>
      </c>
      <c r="AC255" s="4" t="s">
        <v>72</v>
      </c>
      <c r="AD255" s="4">
        <v>3</v>
      </c>
    </row>
    <row r="256" spans="1:30" ht="30">
      <c r="A256" s="4">
        <v>8</v>
      </c>
      <c r="B256" s="4" t="s">
        <v>59</v>
      </c>
      <c r="C256" s="4">
        <v>4607</v>
      </c>
      <c r="D256" s="5">
        <v>43312</v>
      </c>
      <c r="E256" s="4" t="s">
        <v>1368</v>
      </c>
      <c r="F256" s="4"/>
      <c r="G256" s="4" t="s">
        <v>2096</v>
      </c>
      <c r="H256" s="4" t="s">
        <v>2824</v>
      </c>
      <c r="I256" s="4" t="s">
        <v>61</v>
      </c>
      <c r="J256" s="5">
        <v>39448</v>
      </c>
      <c r="K256" s="4" t="s">
        <v>1048</v>
      </c>
      <c r="L256" s="4">
        <v>255</v>
      </c>
      <c r="M256" s="4"/>
      <c r="N256" s="4"/>
      <c r="O256" s="4" t="s">
        <v>67</v>
      </c>
      <c r="P256" s="4" t="s">
        <v>70</v>
      </c>
      <c r="Q256" s="4"/>
      <c r="R256" s="4" t="s">
        <v>63</v>
      </c>
      <c r="S256" s="4">
        <v>8140200308</v>
      </c>
      <c r="T256" s="4" t="s">
        <v>313</v>
      </c>
      <c r="U256" s="4"/>
      <c r="V256" s="4">
        <v>9828120951</v>
      </c>
      <c r="W256" s="4" t="s">
        <v>3552</v>
      </c>
      <c r="X256" s="4">
        <v>36000</v>
      </c>
      <c r="Y256" s="4" t="s">
        <v>64</v>
      </c>
      <c r="Z256" s="4" t="s">
        <v>64</v>
      </c>
      <c r="AA256" s="4" t="s">
        <v>71</v>
      </c>
      <c r="AB256" s="4">
        <v>12</v>
      </c>
      <c r="AC256" s="4" t="s">
        <v>72</v>
      </c>
      <c r="AD256" s="4">
        <v>5</v>
      </c>
    </row>
    <row r="257" spans="1:30" ht="30">
      <c r="A257" s="4">
        <v>8</v>
      </c>
      <c r="B257" s="4" t="s">
        <v>59</v>
      </c>
      <c r="C257" s="4">
        <v>4561</v>
      </c>
      <c r="D257" s="5">
        <v>43295</v>
      </c>
      <c r="E257" s="4" t="s">
        <v>1369</v>
      </c>
      <c r="F257" s="4"/>
      <c r="G257" s="4" t="s">
        <v>2097</v>
      </c>
      <c r="H257" s="4" t="s">
        <v>2825</v>
      </c>
      <c r="I257" s="4" t="s">
        <v>66</v>
      </c>
      <c r="J257" s="5">
        <v>39089</v>
      </c>
      <c r="K257" s="4" t="s">
        <v>1047</v>
      </c>
      <c r="L257" s="4">
        <v>256</v>
      </c>
      <c r="M257" s="4"/>
      <c r="N257" s="4"/>
      <c r="O257" s="4" t="s">
        <v>69</v>
      </c>
      <c r="P257" s="4" t="s">
        <v>70</v>
      </c>
      <c r="Q257" s="4"/>
      <c r="R257" s="4" t="s">
        <v>63</v>
      </c>
      <c r="S257" s="4">
        <v>8140200308</v>
      </c>
      <c r="T257" s="4" t="s">
        <v>279</v>
      </c>
      <c r="U257" s="4"/>
      <c r="V257" s="4">
        <v>9828120952</v>
      </c>
      <c r="W257" s="4" t="s">
        <v>3553</v>
      </c>
      <c r="X257" s="4">
        <v>36000</v>
      </c>
      <c r="Y257" s="4" t="s">
        <v>64</v>
      </c>
      <c r="Z257" s="4" t="s">
        <v>64</v>
      </c>
      <c r="AA257" s="4" t="s">
        <v>71</v>
      </c>
      <c r="AB257" s="4">
        <v>13</v>
      </c>
      <c r="AC257" s="4" t="s">
        <v>72</v>
      </c>
      <c r="AD257" s="4">
        <v>1</v>
      </c>
    </row>
    <row r="258" spans="1:30" ht="30">
      <c r="A258" s="4">
        <v>8</v>
      </c>
      <c r="B258" s="4" t="s">
        <v>59</v>
      </c>
      <c r="C258" s="4">
        <v>3888</v>
      </c>
      <c r="D258" s="5">
        <v>42135</v>
      </c>
      <c r="E258" s="4" t="s">
        <v>1370</v>
      </c>
      <c r="F258" s="4"/>
      <c r="G258" s="4" t="s">
        <v>2098</v>
      </c>
      <c r="H258" s="4" t="s">
        <v>2826</v>
      </c>
      <c r="I258" s="4" t="s">
        <v>66</v>
      </c>
      <c r="J258" s="5">
        <v>38600</v>
      </c>
      <c r="K258" s="4" t="s">
        <v>1047</v>
      </c>
      <c r="L258" s="4">
        <v>257</v>
      </c>
      <c r="M258" s="4"/>
      <c r="N258" s="4"/>
      <c r="O258" s="4" t="s">
        <v>62</v>
      </c>
      <c r="P258" s="4" t="s">
        <v>76</v>
      </c>
      <c r="Q258" s="4"/>
      <c r="R258" s="4" t="s">
        <v>63</v>
      </c>
      <c r="S258" s="4">
        <v>8140200308</v>
      </c>
      <c r="T258" s="4" t="s">
        <v>314</v>
      </c>
      <c r="U258" s="4"/>
      <c r="V258" s="4">
        <v>9828120953</v>
      </c>
      <c r="W258" s="4" t="s">
        <v>3554</v>
      </c>
      <c r="X258" s="4">
        <v>0</v>
      </c>
      <c r="Y258" s="4" t="s">
        <v>64</v>
      </c>
      <c r="Z258" s="4" t="s">
        <v>64</v>
      </c>
      <c r="AA258" s="4" t="s">
        <v>77</v>
      </c>
      <c r="AB258" s="4">
        <v>15</v>
      </c>
      <c r="AC258" s="4" t="s">
        <v>72</v>
      </c>
      <c r="AD258" s="4">
        <v>1</v>
      </c>
    </row>
    <row r="259" spans="1:30" ht="30">
      <c r="A259" s="4">
        <v>8</v>
      </c>
      <c r="B259" s="4" t="s">
        <v>59</v>
      </c>
      <c r="C259" s="4">
        <v>4263</v>
      </c>
      <c r="D259" s="5">
        <v>149</v>
      </c>
      <c r="E259" s="4" t="s">
        <v>1371</v>
      </c>
      <c r="F259" s="4"/>
      <c r="G259" s="4" t="s">
        <v>2099</v>
      </c>
      <c r="H259" s="4" t="s">
        <v>2827</v>
      </c>
      <c r="I259" s="4" t="s">
        <v>66</v>
      </c>
      <c r="J259" s="5">
        <v>39756</v>
      </c>
      <c r="K259" s="4" t="s">
        <v>1048</v>
      </c>
      <c r="L259" s="4">
        <v>258</v>
      </c>
      <c r="M259" s="4"/>
      <c r="N259" s="4"/>
      <c r="O259" s="4" t="s">
        <v>74</v>
      </c>
      <c r="P259" s="4" t="s">
        <v>70</v>
      </c>
      <c r="Q259" s="4"/>
      <c r="R259" s="4" t="s">
        <v>63</v>
      </c>
      <c r="S259" s="4">
        <v>8140200308</v>
      </c>
      <c r="T259" s="4"/>
      <c r="U259" s="4"/>
      <c r="V259" s="4">
        <v>9828120954</v>
      </c>
      <c r="W259" s="4" t="s">
        <v>3555</v>
      </c>
      <c r="X259" s="4">
        <v>0</v>
      </c>
      <c r="Y259" s="4" t="s">
        <v>64</v>
      </c>
      <c r="Z259" s="4" t="s">
        <v>64</v>
      </c>
      <c r="AA259" s="4" t="s">
        <v>71</v>
      </c>
      <c r="AB259" s="4">
        <v>12</v>
      </c>
      <c r="AC259" s="4" t="s">
        <v>72</v>
      </c>
      <c r="AD259" s="4">
        <v>1</v>
      </c>
    </row>
    <row r="260" spans="1:30" ht="30">
      <c r="A260" s="4">
        <v>8</v>
      </c>
      <c r="B260" s="4" t="s">
        <v>59</v>
      </c>
      <c r="C260" s="4">
        <v>4801</v>
      </c>
      <c r="D260" s="5">
        <v>44056</v>
      </c>
      <c r="E260" s="4" t="s">
        <v>1372</v>
      </c>
      <c r="F260" s="4"/>
      <c r="G260" s="4" t="s">
        <v>2100</v>
      </c>
      <c r="H260" s="4" t="s">
        <v>2828</v>
      </c>
      <c r="I260" s="4" t="s">
        <v>66</v>
      </c>
      <c r="J260" s="5">
        <v>39709</v>
      </c>
      <c r="K260" s="4" t="s">
        <v>1047</v>
      </c>
      <c r="L260" s="4">
        <v>259</v>
      </c>
      <c r="M260" s="4"/>
      <c r="N260" s="4"/>
      <c r="O260" s="4" t="s">
        <v>69</v>
      </c>
      <c r="P260" s="4" t="s">
        <v>70</v>
      </c>
      <c r="Q260" s="4"/>
      <c r="R260" s="4" t="s">
        <v>63</v>
      </c>
      <c r="S260" s="4">
        <v>8140200308</v>
      </c>
      <c r="T260" s="4" t="s">
        <v>315</v>
      </c>
      <c r="U260" s="4"/>
      <c r="V260" s="4">
        <v>9828120955</v>
      </c>
      <c r="W260" s="4" t="s">
        <v>3556</v>
      </c>
      <c r="X260" s="4">
        <v>80000</v>
      </c>
      <c r="Y260" s="4" t="s">
        <v>64</v>
      </c>
      <c r="Z260" s="4" t="s">
        <v>64</v>
      </c>
      <c r="AA260" s="4" t="s">
        <v>71</v>
      </c>
      <c r="AB260" s="4">
        <v>12</v>
      </c>
      <c r="AC260" s="4" t="s">
        <v>72</v>
      </c>
      <c r="AD260" s="4">
        <v>1</v>
      </c>
    </row>
    <row r="261" spans="1:30" ht="30">
      <c r="A261" s="4">
        <v>8</v>
      </c>
      <c r="B261" s="4" t="s">
        <v>59</v>
      </c>
      <c r="C261" s="4">
        <v>4057</v>
      </c>
      <c r="D261" s="5">
        <v>42200</v>
      </c>
      <c r="E261" s="4" t="s">
        <v>1373</v>
      </c>
      <c r="F261" s="4"/>
      <c r="G261" s="4" t="s">
        <v>2101</v>
      </c>
      <c r="H261" s="4" t="s">
        <v>2829</v>
      </c>
      <c r="I261" s="4" t="s">
        <v>66</v>
      </c>
      <c r="J261" s="5">
        <v>39251</v>
      </c>
      <c r="K261" s="4" t="s">
        <v>1047</v>
      </c>
      <c r="L261" s="4">
        <v>260</v>
      </c>
      <c r="M261" s="4"/>
      <c r="N261" s="4"/>
      <c r="O261" s="4" t="s">
        <v>69</v>
      </c>
      <c r="P261" s="4" t="s">
        <v>70</v>
      </c>
      <c r="Q261" s="4"/>
      <c r="R261" s="4" t="s">
        <v>63</v>
      </c>
      <c r="S261" s="4">
        <v>8140200308</v>
      </c>
      <c r="T261" s="4" t="s">
        <v>316</v>
      </c>
      <c r="U261" s="4"/>
      <c r="V261" s="4">
        <v>9828120956</v>
      </c>
      <c r="W261" s="4" t="s">
        <v>3557</v>
      </c>
      <c r="X261" s="4">
        <v>0</v>
      </c>
      <c r="Y261" s="4" t="s">
        <v>64</v>
      </c>
      <c r="Z261" s="4" t="s">
        <v>64</v>
      </c>
      <c r="AA261" s="4" t="s">
        <v>71</v>
      </c>
      <c r="AB261" s="4">
        <v>13</v>
      </c>
      <c r="AC261" s="4" t="s">
        <v>72</v>
      </c>
      <c r="AD261" s="4">
        <v>1</v>
      </c>
    </row>
    <row r="262" spans="1:30" ht="30">
      <c r="A262" s="4">
        <v>8</v>
      </c>
      <c r="B262" s="4" t="s">
        <v>59</v>
      </c>
      <c r="C262" s="4">
        <v>4421</v>
      </c>
      <c r="D262" s="5">
        <v>42935</v>
      </c>
      <c r="E262" s="4" t="s">
        <v>1374</v>
      </c>
      <c r="F262" s="4"/>
      <c r="G262" s="4" t="s">
        <v>2102</v>
      </c>
      <c r="H262" s="4" t="s">
        <v>2830</v>
      </c>
      <c r="I262" s="4" t="s">
        <v>66</v>
      </c>
      <c r="J262" s="5">
        <v>38550</v>
      </c>
      <c r="K262" s="4" t="s">
        <v>1048</v>
      </c>
      <c r="L262" s="4">
        <v>261</v>
      </c>
      <c r="M262" s="4"/>
      <c r="N262" s="4"/>
      <c r="O262" s="4" t="s">
        <v>62</v>
      </c>
      <c r="P262" s="4" t="s">
        <v>70</v>
      </c>
      <c r="Q262" s="4"/>
      <c r="R262" s="4" t="s">
        <v>63</v>
      </c>
      <c r="S262" s="4">
        <v>8140200308</v>
      </c>
      <c r="T262" s="4"/>
      <c r="U262" s="4"/>
      <c r="V262" s="4">
        <v>9828120957</v>
      </c>
      <c r="W262" s="4" t="s">
        <v>3558</v>
      </c>
      <c r="X262" s="4">
        <v>0</v>
      </c>
      <c r="Y262" s="4" t="s">
        <v>64</v>
      </c>
      <c r="Z262" s="4" t="s">
        <v>64</v>
      </c>
      <c r="AA262" s="4" t="s">
        <v>71</v>
      </c>
      <c r="AB262" s="4">
        <v>15</v>
      </c>
      <c r="AC262" s="4" t="s">
        <v>72</v>
      </c>
      <c r="AD262" s="4">
        <v>1</v>
      </c>
    </row>
    <row r="263" spans="1:30" ht="30">
      <c r="A263" s="4">
        <v>8</v>
      </c>
      <c r="B263" s="4" t="s">
        <v>59</v>
      </c>
      <c r="C263" s="4">
        <v>3892</v>
      </c>
      <c r="D263" s="5">
        <v>42135</v>
      </c>
      <c r="E263" s="4" t="s">
        <v>1375</v>
      </c>
      <c r="F263" s="4"/>
      <c r="G263" s="4" t="s">
        <v>2103</v>
      </c>
      <c r="H263" s="4" t="s">
        <v>2831</v>
      </c>
      <c r="I263" s="4" t="s">
        <v>66</v>
      </c>
      <c r="J263" s="5">
        <v>38637</v>
      </c>
      <c r="K263" s="4" t="s">
        <v>1047</v>
      </c>
      <c r="L263" s="4">
        <v>262</v>
      </c>
      <c r="M263" s="4"/>
      <c r="N263" s="4"/>
      <c r="O263" s="4" t="s">
        <v>69</v>
      </c>
      <c r="P263" s="4" t="s">
        <v>70</v>
      </c>
      <c r="Q263" s="4"/>
      <c r="R263" s="4" t="s">
        <v>63</v>
      </c>
      <c r="S263" s="4">
        <v>8140200308</v>
      </c>
      <c r="T263" s="4" t="s">
        <v>317</v>
      </c>
      <c r="U263" s="4"/>
      <c r="V263" s="4">
        <v>9828120958</v>
      </c>
      <c r="W263" s="4" t="s">
        <v>3559</v>
      </c>
      <c r="X263" s="4">
        <v>0</v>
      </c>
      <c r="Y263" s="4" t="s">
        <v>64</v>
      </c>
      <c r="Z263" s="4" t="s">
        <v>64</v>
      </c>
      <c r="AA263" s="4" t="s">
        <v>71</v>
      </c>
      <c r="AB263" s="4">
        <v>15</v>
      </c>
      <c r="AC263" s="4" t="s">
        <v>72</v>
      </c>
      <c r="AD263" s="4">
        <v>1</v>
      </c>
    </row>
    <row r="264" spans="1:30" ht="30">
      <c r="A264" s="4">
        <v>8</v>
      </c>
      <c r="B264" s="4" t="s">
        <v>59</v>
      </c>
      <c r="C264" s="4">
        <v>3884</v>
      </c>
      <c r="D264" s="5">
        <v>42135</v>
      </c>
      <c r="E264" s="4" t="s">
        <v>1376</v>
      </c>
      <c r="F264" s="4"/>
      <c r="G264" s="4" t="s">
        <v>2104</v>
      </c>
      <c r="H264" s="4" t="s">
        <v>2832</v>
      </c>
      <c r="I264" s="4" t="s">
        <v>66</v>
      </c>
      <c r="J264" s="5">
        <v>39299</v>
      </c>
      <c r="K264" s="4" t="s">
        <v>1047</v>
      </c>
      <c r="L264" s="4">
        <v>263</v>
      </c>
      <c r="M264" s="4"/>
      <c r="N264" s="4"/>
      <c r="O264" s="4" t="s">
        <v>69</v>
      </c>
      <c r="P264" s="4" t="s">
        <v>70</v>
      </c>
      <c r="Q264" s="4"/>
      <c r="R264" s="4" t="s">
        <v>63</v>
      </c>
      <c r="S264" s="4">
        <v>8140200308</v>
      </c>
      <c r="T264" s="4" t="s">
        <v>318</v>
      </c>
      <c r="U264" s="4"/>
      <c r="V264" s="4">
        <v>9828120959</v>
      </c>
      <c r="W264" s="4" t="s">
        <v>3560</v>
      </c>
      <c r="X264" s="4">
        <v>0</v>
      </c>
      <c r="Y264" s="4" t="s">
        <v>64</v>
      </c>
      <c r="Z264" s="4" t="s">
        <v>64</v>
      </c>
      <c r="AA264" s="4" t="s">
        <v>71</v>
      </c>
      <c r="AB264" s="4">
        <v>13</v>
      </c>
      <c r="AC264" s="4" t="s">
        <v>72</v>
      </c>
      <c r="AD264" s="4">
        <v>1</v>
      </c>
    </row>
    <row r="265" spans="1:30" ht="30">
      <c r="A265" s="4">
        <v>8</v>
      </c>
      <c r="B265" s="4" t="s">
        <v>59</v>
      </c>
      <c r="C265" s="4">
        <v>4169</v>
      </c>
      <c r="D265" s="5">
        <v>42555</v>
      </c>
      <c r="E265" s="4" t="s">
        <v>1377</v>
      </c>
      <c r="F265" s="4"/>
      <c r="G265" s="4" t="s">
        <v>2105</v>
      </c>
      <c r="H265" s="4" t="s">
        <v>2833</v>
      </c>
      <c r="I265" s="4" t="s">
        <v>66</v>
      </c>
      <c r="J265" s="5">
        <v>39741</v>
      </c>
      <c r="K265" s="4" t="s">
        <v>1048</v>
      </c>
      <c r="L265" s="4">
        <v>264</v>
      </c>
      <c r="M265" s="4"/>
      <c r="N265" s="4"/>
      <c r="O265" s="4" t="s">
        <v>69</v>
      </c>
      <c r="P265" s="4" t="s">
        <v>70</v>
      </c>
      <c r="Q265" s="4"/>
      <c r="R265" s="4" t="s">
        <v>63</v>
      </c>
      <c r="S265" s="4">
        <v>8140200308</v>
      </c>
      <c r="T265" s="4" t="s">
        <v>84</v>
      </c>
      <c r="U265" s="4"/>
      <c r="V265" s="4">
        <v>9828120960</v>
      </c>
      <c r="W265" s="4" t="s">
        <v>3561</v>
      </c>
      <c r="X265" s="4">
        <v>0</v>
      </c>
      <c r="Y265" s="4" t="s">
        <v>64</v>
      </c>
      <c r="Z265" s="4" t="s">
        <v>64</v>
      </c>
      <c r="AA265" s="4" t="s">
        <v>71</v>
      </c>
      <c r="AB265" s="4">
        <v>12</v>
      </c>
      <c r="AC265" s="4" t="s">
        <v>72</v>
      </c>
      <c r="AD265" s="4">
        <v>1</v>
      </c>
    </row>
    <row r="266" spans="1:30" ht="30">
      <c r="A266" s="4">
        <v>8</v>
      </c>
      <c r="B266" s="4" t="s">
        <v>59</v>
      </c>
      <c r="C266" s="4">
        <v>4576</v>
      </c>
      <c r="D266" s="5">
        <v>43297</v>
      </c>
      <c r="E266" s="4" t="s">
        <v>1378</v>
      </c>
      <c r="F266" s="4"/>
      <c r="G266" s="4" t="s">
        <v>2106</v>
      </c>
      <c r="H266" s="4" t="s">
        <v>2834</v>
      </c>
      <c r="I266" s="4" t="s">
        <v>61</v>
      </c>
      <c r="J266" s="5">
        <v>40066</v>
      </c>
      <c r="K266" s="4" t="s">
        <v>1047</v>
      </c>
      <c r="L266" s="4">
        <v>265</v>
      </c>
      <c r="M266" s="4"/>
      <c r="N266" s="4"/>
      <c r="O266" s="4" t="s">
        <v>62</v>
      </c>
      <c r="P266" s="4" t="s">
        <v>70</v>
      </c>
      <c r="Q266" s="4"/>
      <c r="R266" s="4" t="s">
        <v>63</v>
      </c>
      <c r="S266" s="4">
        <v>8140200308</v>
      </c>
      <c r="T266" s="4" t="s">
        <v>319</v>
      </c>
      <c r="U266" s="4" t="s">
        <v>320</v>
      </c>
      <c r="V266" s="4">
        <v>9828120961</v>
      </c>
      <c r="W266" s="4" t="s">
        <v>3562</v>
      </c>
      <c r="X266" s="4">
        <v>40000</v>
      </c>
      <c r="Y266" s="4" t="s">
        <v>64</v>
      </c>
      <c r="Z266" s="4" t="s">
        <v>64</v>
      </c>
      <c r="AA266" s="4" t="s">
        <v>71</v>
      </c>
      <c r="AB266" s="4">
        <v>11</v>
      </c>
      <c r="AC266" s="4" t="s">
        <v>72</v>
      </c>
      <c r="AD266" s="4">
        <v>3</v>
      </c>
    </row>
    <row r="267" spans="1:30" ht="30">
      <c r="A267" s="4">
        <v>8</v>
      </c>
      <c r="B267" s="4" t="s">
        <v>59</v>
      </c>
      <c r="C267" s="4">
        <v>4452</v>
      </c>
      <c r="D267" s="5">
        <v>43283</v>
      </c>
      <c r="E267" s="4" t="s">
        <v>1379</v>
      </c>
      <c r="F267" s="4"/>
      <c r="G267" s="4" t="s">
        <v>2107</v>
      </c>
      <c r="H267" s="4" t="s">
        <v>2835</v>
      </c>
      <c r="I267" s="4" t="s">
        <v>61</v>
      </c>
      <c r="J267" s="5">
        <v>38852</v>
      </c>
      <c r="K267" s="4" t="s">
        <v>1047</v>
      </c>
      <c r="L267" s="4">
        <v>266</v>
      </c>
      <c r="M267" s="4"/>
      <c r="N267" s="4"/>
      <c r="O267" s="4" t="s">
        <v>67</v>
      </c>
      <c r="P267" s="4" t="s">
        <v>70</v>
      </c>
      <c r="Q267" s="4"/>
      <c r="R267" s="4" t="s">
        <v>63</v>
      </c>
      <c r="S267" s="4">
        <v>8140200308</v>
      </c>
      <c r="T267" s="4" t="s">
        <v>321</v>
      </c>
      <c r="U267" s="4"/>
      <c r="V267" s="4">
        <v>9828120962</v>
      </c>
      <c r="W267" s="4" t="s">
        <v>3563</v>
      </c>
      <c r="X267" s="4">
        <v>40000</v>
      </c>
      <c r="Y267" s="4" t="s">
        <v>64</v>
      </c>
      <c r="Z267" s="4" t="s">
        <v>64</v>
      </c>
      <c r="AA267" s="4" t="s">
        <v>71</v>
      </c>
      <c r="AB267" s="4">
        <v>14</v>
      </c>
      <c r="AC267" s="4" t="s">
        <v>72</v>
      </c>
      <c r="AD267" s="4">
        <v>5</v>
      </c>
    </row>
    <row r="268" spans="1:30" ht="30">
      <c r="A268" s="4">
        <v>8</v>
      </c>
      <c r="B268" s="4" t="s">
        <v>59</v>
      </c>
      <c r="C268" s="4">
        <v>3895</v>
      </c>
      <c r="D268" s="5">
        <v>42135</v>
      </c>
      <c r="E268" s="4" t="s">
        <v>1380</v>
      </c>
      <c r="F268" s="4"/>
      <c r="G268" s="4" t="s">
        <v>2108</v>
      </c>
      <c r="H268" s="4" t="s">
        <v>2836</v>
      </c>
      <c r="I268" s="4" t="s">
        <v>66</v>
      </c>
      <c r="J268" s="5">
        <v>38903</v>
      </c>
      <c r="K268" s="4" t="s">
        <v>1048</v>
      </c>
      <c r="L268" s="4">
        <v>267</v>
      </c>
      <c r="M268" s="4"/>
      <c r="N268" s="4"/>
      <c r="O268" s="4" t="s">
        <v>69</v>
      </c>
      <c r="P268" s="4" t="s">
        <v>70</v>
      </c>
      <c r="Q268" s="4"/>
      <c r="R268" s="4" t="s">
        <v>63</v>
      </c>
      <c r="S268" s="4">
        <v>8140200308</v>
      </c>
      <c r="T268" s="4" t="s">
        <v>322</v>
      </c>
      <c r="U268" s="4"/>
      <c r="V268" s="4">
        <v>9828120963</v>
      </c>
      <c r="W268" s="4" t="s">
        <v>3564</v>
      </c>
      <c r="X268" s="4">
        <v>0</v>
      </c>
      <c r="Y268" s="4" t="s">
        <v>64</v>
      </c>
      <c r="Z268" s="4" t="s">
        <v>64</v>
      </c>
      <c r="AA268" s="4" t="s">
        <v>71</v>
      </c>
      <c r="AB268" s="4">
        <v>14</v>
      </c>
      <c r="AC268" s="4" t="s">
        <v>72</v>
      </c>
      <c r="AD268" s="4">
        <v>1</v>
      </c>
    </row>
    <row r="269" spans="1:30" ht="30">
      <c r="A269" s="4">
        <v>8</v>
      </c>
      <c r="B269" s="4" t="s">
        <v>59</v>
      </c>
      <c r="C269" s="4">
        <v>4485</v>
      </c>
      <c r="D269" s="5">
        <v>43285</v>
      </c>
      <c r="E269" s="4" t="s">
        <v>1381</v>
      </c>
      <c r="F269" s="4"/>
      <c r="G269" s="4" t="s">
        <v>2109</v>
      </c>
      <c r="H269" s="4" t="s">
        <v>2837</v>
      </c>
      <c r="I269" s="4" t="s">
        <v>66</v>
      </c>
      <c r="J269" s="5">
        <v>39381</v>
      </c>
      <c r="K269" s="4" t="s">
        <v>1047</v>
      </c>
      <c r="L269" s="4">
        <v>268</v>
      </c>
      <c r="M269" s="4"/>
      <c r="N269" s="4"/>
      <c r="O269" s="4" t="s">
        <v>67</v>
      </c>
      <c r="P269" s="4" t="s">
        <v>70</v>
      </c>
      <c r="Q269" s="4"/>
      <c r="R269" s="4" t="s">
        <v>63</v>
      </c>
      <c r="S269" s="4">
        <v>8140200308</v>
      </c>
      <c r="T269" s="4" t="s">
        <v>323</v>
      </c>
      <c r="U269" s="4" t="s">
        <v>324</v>
      </c>
      <c r="V269" s="4">
        <v>9828120964</v>
      </c>
      <c r="W269" s="4" t="s">
        <v>3565</v>
      </c>
      <c r="X269" s="4">
        <v>36000</v>
      </c>
      <c r="Y269" s="4" t="s">
        <v>64</v>
      </c>
      <c r="Z269" s="4" t="s">
        <v>64</v>
      </c>
      <c r="AA269" s="4" t="s">
        <v>71</v>
      </c>
      <c r="AB269" s="4">
        <v>13</v>
      </c>
      <c r="AC269" s="4" t="s">
        <v>72</v>
      </c>
      <c r="AD269" s="4">
        <v>5</v>
      </c>
    </row>
    <row r="270" spans="1:30" ht="30">
      <c r="A270" s="4">
        <v>8</v>
      </c>
      <c r="B270" s="4" t="s">
        <v>59</v>
      </c>
      <c r="C270" s="4">
        <v>4709</v>
      </c>
      <c r="D270" s="5">
        <v>43656</v>
      </c>
      <c r="E270" s="4" t="s">
        <v>1382</v>
      </c>
      <c r="F270" s="4"/>
      <c r="G270" s="4" t="s">
        <v>2110</v>
      </c>
      <c r="H270" s="4" t="s">
        <v>2838</v>
      </c>
      <c r="I270" s="4" t="s">
        <v>66</v>
      </c>
      <c r="J270" s="5">
        <v>39539</v>
      </c>
      <c r="K270" s="4" t="s">
        <v>1047</v>
      </c>
      <c r="L270" s="4">
        <v>269</v>
      </c>
      <c r="M270" s="4"/>
      <c r="N270" s="4"/>
      <c r="O270" s="4" t="s">
        <v>74</v>
      </c>
      <c r="P270" s="4" t="s">
        <v>70</v>
      </c>
      <c r="Q270" s="4"/>
      <c r="R270" s="4" t="s">
        <v>63</v>
      </c>
      <c r="S270" s="4">
        <v>8140200308</v>
      </c>
      <c r="T270" s="4" t="s">
        <v>325</v>
      </c>
      <c r="U270" s="4" t="s">
        <v>326</v>
      </c>
      <c r="V270" s="4">
        <v>9828120965</v>
      </c>
      <c r="W270" s="4" t="s">
        <v>3566</v>
      </c>
      <c r="X270" s="4">
        <v>40000</v>
      </c>
      <c r="Y270" s="4" t="s">
        <v>64</v>
      </c>
      <c r="Z270" s="4" t="s">
        <v>64</v>
      </c>
      <c r="AA270" s="4" t="s">
        <v>71</v>
      </c>
      <c r="AB270" s="4">
        <v>12</v>
      </c>
      <c r="AC270" s="4" t="s">
        <v>72</v>
      </c>
      <c r="AD270" s="4">
        <v>1</v>
      </c>
    </row>
    <row r="271" spans="1:30" ht="30">
      <c r="A271" s="4">
        <v>8</v>
      </c>
      <c r="B271" s="4" t="s">
        <v>59</v>
      </c>
      <c r="C271" s="4">
        <v>3887</v>
      </c>
      <c r="D271" s="5">
        <v>42135</v>
      </c>
      <c r="E271" s="4" t="s">
        <v>1383</v>
      </c>
      <c r="F271" s="4"/>
      <c r="G271" s="4" t="s">
        <v>2111</v>
      </c>
      <c r="H271" s="4" t="s">
        <v>2839</v>
      </c>
      <c r="I271" s="4" t="s">
        <v>61</v>
      </c>
      <c r="J271" s="5">
        <v>39209</v>
      </c>
      <c r="K271" s="4" t="s">
        <v>1048</v>
      </c>
      <c r="L271" s="4">
        <v>270</v>
      </c>
      <c r="M271" s="4"/>
      <c r="N271" s="4"/>
      <c r="O271" s="4" t="s">
        <v>67</v>
      </c>
      <c r="P271" s="4" t="s">
        <v>70</v>
      </c>
      <c r="Q271" s="4"/>
      <c r="R271" s="4" t="s">
        <v>63</v>
      </c>
      <c r="S271" s="4">
        <v>8140200308</v>
      </c>
      <c r="T271" s="4" t="s">
        <v>222</v>
      </c>
      <c r="U271" s="4"/>
      <c r="V271" s="4">
        <v>9828120966</v>
      </c>
      <c r="W271" s="4" t="s">
        <v>3567</v>
      </c>
      <c r="X271" s="4">
        <v>0</v>
      </c>
      <c r="Y271" s="4" t="s">
        <v>64</v>
      </c>
      <c r="Z271" s="4" t="s">
        <v>64</v>
      </c>
      <c r="AA271" s="4" t="s">
        <v>71</v>
      </c>
      <c r="AB271" s="4">
        <v>13</v>
      </c>
      <c r="AC271" s="4" t="s">
        <v>72</v>
      </c>
      <c r="AD271" s="4">
        <v>1</v>
      </c>
    </row>
    <row r="272" spans="1:30" ht="30">
      <c r="A272" s="4">
        <v>8</v>
      </c>
      <c r="B272" s="4" t="s">
        <v>59</v>
      </c>
      <c r="C272" s="4">
        <v>4486</v>
      </c>
      <c r="D272" s="5">
        <v>43285</v>
      </c>
      <c r="E272" s="4" t="s">
        <v>1384</v>
      </c>
      <c r="F272" s="4"/>
      <c r="G272" s="4" t="s">
        <v>2112</v>
      </c>
      <c r="H272" s="4" t="s">
        <v>2840</v>
      </c>
      <c r="I272" s="4" t="s">
        <v>61</v>
      </c>
      <c r="J272" s="5">
        <v>38266</v>
      </c>
      <c r="K272" s="4" t="s">
        <v>1047</v>
      </c>
      <c r="L272" s="4">
        <v>271</v>
      </c>
      <c r="M272" s="4"/>
      <c r="N272" s="4"/>
      <c r="O272" s="4" t="s">
        <v>62</v>
      </c>
      <c r="P272" s="4" t="s">
        <v>70</v>
      </c>
      <c r="Q272" s="4"/>
      <c r="R272" s="4" t="s">
        <v>63</v>
      </c>
      <c r="S272" s="4">
        <v>8140200308</v>
      </c>
      <c r="T272" s="4" t="s">
        <v>327</v>
      </c>
      <c r="U272" s="4" t="s">
        <v>328</v>
      </c>
      <c r="V272" s="4">
        <v>9828120967</v>
      </c>
      <c r="W272" s="4" t="s">
        <v>3568</v>
      </c>
      <c r="X272" s="4">
        <v>40000</v>
      </c>
      <c r="Y272" s="4" t="s">
        <v>64</v>
      </c>
      <c r="Z272" s="4" t="s">
        <v>64</v>
      </c>
      <c r="AA272" s="4" t="s">
        <v>71</v>
      </c>
      <c r="AB272" s="4">
        <v>16</v>
      </c>
      <c r="AC272" s="4" t="s">
        <v>72</v>
      </c>
      <c r="AD272" s="4">
        <v>3</v>
      </c>
    </row>
    <row r="273" spans="1:30" ht="30">
      <c r="A273" s="4">
        <v>8</v>
      </c>
      <c r="B273" s="4" t="s">
        <v>59</v>
      </c>
      <c r="C273" s="4">
        <v>4321</v>
      </c>
      <c r="D273" s="5">
        <v>42920</v>
      </c>
      <c r="E273" s="4" t="s">
        <v>1385</v>
      </c>
      <c r="F273" s="4"/>
      <c r="G273" s="4" t="s">
        <v>2113</v>
      </c>
      <c r="H273" s="4" t="s">
        <v>2841</v>
      </c>
      <c r="I273" s="4" t="s">
        <v>61</v>
      </c>
      <c r="J273" s="5">
        <v>39077</v>
      </c>
      <c r="K273" s="4" t="s">
        <v>1047</v>
      </c>
      <c r="L273" s="4">
        <v>272</v>
      </c>
      <c r="M273" s="4"/>
      <c r="N273" s="4"/>
      <c r="O273" s="4" t="s">
        <v>62</v>
      </c>
      <c r="P273" s="4" t="s">
        <v>70</v>
      </c>
      <c r="Q273" s="4"/>
      <c r="R273" s="4" t="s">
        <v>63</v>
      </c>
      <c r="S273" s="4">
        <v>8140200308</v>
      </c>
      <c r="T273" s="4" t="s">
        <v>329</v>
      </c>
      <c r="U273" s="4"/>
      <c r="V273" s="4">
        <v>9828120968</v>
      </c>
      <c r="W273" s="4" t="s">
        <v>3569</v>
      </c>
      <c r="X273" s="4">
        <v>0</v>
      </c>
      <c r="Y273" s="4" t="s">
        <v>64</v>
      </c>
      <c r="Z273" s="4" t="s">
        <v>64</v>
      </c>
      <c r="AA273" s="4" t="s">
        <v>71</v>
      </c>
      <c r="AB273" s="4">
        <v>14</v>
      </c>
      <c r="AC273" s="4" t="s">
        <v>72</v>
      </c>
      <c r="AD273" s="4">
        <v>2</v>
      </c>
    </row>
    <row r="274" spans="1:30" ht="30">
      <c r="A274" s="4">
        <v>8</v>
      </c>
      <c r="B274" s="4" t="s">
        <v>59</v>
      </c>
      <c r="C274" s="4">
        <v>4783</v>
      </c>
      <c r="D274" s="5">
        <v>43704</v>
      </c>
      <c r="E274" s="4" t="s">
        <v>1386</v>
      </c>
      <c r="F274" s="4"/>
      <c r="G274" s="4" t="s">
        <v>2114</v>
      </c>
      <c r="H274" s="4" t="s">
        <v>2842</v>
      </c>
      <c r="I274" s="4" t="s">
        <v>61</v>
      </c>
      <c r="J274" s="5">
        <v>40087</v>
      </c>
      <c r="K274" s="4" t="s">
        <v>1048</v>
      </c>
      <c r="L274" s="4">
        <v>273</v>
      </c>
      <c r="M274" s="4"/>
      <c r="N274" s="4"/>
      <c r="O274" s="4" t="s">
        <v>62</v>
      </c>
      <c r="P274" s="4" t="s">
        <v>70</v>
      </c>
      <c r="Q274" s="4"/>
      <c r="R274" s="4" t="s">
        <v>63</v>
      </c>
      <c r="S274" s="4">
        <v>8140200308</v>
      </c>
      <c r="T274" s="4"/>
      <c r="U274" s="4"/>
      <c r="V274" s="4">
        <v>9828120969</v>
      </c>
      <c r="W274" s="4" t="s">
        <v>3570</v>
      </c>
      <c r="X274" s="4">
        <v>60000</v>
      </c>
      <c r="Y274" s="4" t="s">
        <v>64</v>
      </c>
      <c r="Z274" s="4" t="s">
        <v>64</v>
      </c>
      <c r="AA274" s="4" t="s">
        <v>71</v>
      </c>
      <c r="AB274" s="4">
        <v>11</v>
      </c>
      <c r="AC274" s="4" t="s">
        <v>72</v>
      </c>
      <c r="AD274" s="4">
        <v>7</v>
      </c>
    </row>
    <row r="275" spans="1:30" ht="30">
      <c r="A275" s="4">
        <v>8</v>
      </c>
      <c r="B275" s="4" t="s">
        <v>59</v>
      </c>
      <c r="C275" s="4">
        <v>4713</v>
      </c>
      <c r="D275" s="5">
        <v>42236</v>
      </c>
      <c r="E275" s="4" t="s">
        <v>1387</v>
      </c>
      <c r="F275" s="4"/>
      <c r="G275" s="4" t="s">
        <v>2115</v>
      </c>
      <c r="H275" s="4" t="s">
        <v>2843</v>
      </c>
      <c r="I275" s="4" t="s">
        <v>61</v>
      </c>
      <c r="J275" s="5">
        <v>39426</v>
      </c>
      <c r="K275" s="4" t="s">
        <v>1047</v>
      </c>
      <c r="L275" s="4">
        <v>274</v>
      </c>
      <c r="M275" s="4"/>
      <c r="N275" s="4"/>
      <c r="O275" s="4" t="s">
        <v>62</v>
      </c>
      <c r="P275" s="4" t="s">
        <v>70</v>
      </c>
      <c r="Q275" s="4"/>
      <c r="R275" s="4" t="s">
        <v>63</v>
      </c>
      <c r="S275" s="4">
        <v>8140200308</v>
      </c>
      <c r="T275" s="4" t="s">
        <v>330</v>
      </c>
      <c r="U275" s="4" t="s">
        <v>331</v>
      </c>
      <c r="V275" s="4">
        <v>9828120970</v>
      </c>
      <c r="W275" s="4" t="s">
        <v>3571</v>
      </c>
      <c r="X275" s="4">
        <v>40000</v>
      </c>
      <c r="Y275" s="4" t="s">
        <v>64</v>
      </c>
      <c r="Z275" s="4" t="s">
        <v>64</v>
      </c>
      <c r="AA275" s="4" t="s">
        <v>71</v>
      </c>
      <c r="AB275" s="4">
        <v>13</v>
      </c>
      <c r="AC275" s="4" t="s">
        <v>72</v>
      </c>
      <c r="AD275" s="4">
        <v>2</v>
      </c>
    </row>
    <row r="276" spans="1:30" ht="30">
      <c r="A276" s="4">
        <v>8</v>
      </c>
      <c r="B276" s="4" t="s">
        <v>59</v>
      </c>
      <c r="C276" s="4">
        <v>4484</v>
      </c>
      <c r="D276" s="5">
        <v>43285</v>
      </c>
      <c r="E276" s="4" t="s">
        <v>1388</v>
      </c>
      <c r="F276" s="4"/>
      <c r="G276" s="4" t="s">
        <v>2116</v>
      </c>
      <c r="H276" s="4" t="s">
        <v>2844</v>
      </c>
      <c r="I276" s="4" t="s">
        <v>61</v>
      </c>
      <c r="J276" s="5">
        <v>39095</v>
      </c>
      <c r="K276" s="4" t="s">
        <v>1047</v>
      </c>
      <c r="L276" s="4">
        <v>275</v>
      </c>
      <c r="M276" s="4"/>
      <c r="N276" s="4"/>
      <c r="O276" s="4" t="s">
        <v>62</v>
      </c>
      <c r="P276" s="4" t="s">
        <v>70</v>
      </c>
      <c r="Q276" s="4"/>
      <c r="R276" s="4" t="s">
        <v>63</v>
      </c>
      <c r="S276" s="4">
        <v>8140200308</v>
      </c>
      <c r="T276" s="4" t="s">
        <v>332</v>
      </c>
      <c r="U276" s="4"/>
      <c r="V276" s="4">
        <v>9828120971</v>
      </c>
      <c r="W276" s="4" t="s">
        <v>3572</v>
      </c>
      <c r="X276" s="4">
        <v>72000</v>
      </c>
      <c r="Y276" s="4" t="s">
        <v>64</v>
      </c>
      <c r="Z276" s="4" t="s">
        <v>64</v>
      </c>
      <c r="AA276" s="4" t="s">
        <v>71</v>
      </c>
      <c r="AB276" s="4">
        <v>13</v>
      </c>
      <c r="AC276" s="4" t="s">
        <v>72</v>
      </c>
      <c r="AD276" s="4">
        <v>3</v>
      </c>
    </row>
    <row r="277" spans="1:30" ht="30">
      <c r="A277" s="4">
        <v>8</v>
      </c>
      <c r="B277" s="4" t="s">
        <v>59</v>
      </c>
      <c r="C277" s="4">
        <v>4272</v>
      </c>
      <c r="D277" s="5">
        <v>42914</v>
      </c>
      <c r="E277" s="4" t="s">
        <v>1389</v>
      </c>
      <c r="F277" s="4"/>
      <c r="G277" s="4" t="s">
        <v>2117</v>
      </c>
      <c r="H277" s="4" t="s">
        <v>2845</v>
      </c>
      <c r="I277" s="4" t="s">
        <v>66</v>
      </c>
      <c r="J277" s="5">
        <v>39061</v>
      </c>
      <c r="K277" s="4" t="s">
        <v>1048</v>
      </c>
      <c r="L277" s="4">
        <v>276</v>
      </c>
      <c r="M277" s="4"/>
      <c r="N277" s="4"/>
      <c r="O277" s="4" t="s">
        <v>67</v>
      </c>
      <c r="P277" s="4" t="s">
        <v>70</v>
      </c>
      <c r="Q277" s="4"/>
      <c r="R277" s="4" t="s">
        <v>63</v>
      </c>
      <c r="S277" s="4">
        <v>8140200308</v>
      </c>
      <c r="T277" s="4" t="s">
        <v>333</v>
      </c>
      <c r="U277" s="4"/>
      <c r="V277" s="4">
        <v>9828120972</v>
      </c>
      <c r="W277" s="4" t="s">
        <v>3573</v>
      </c>
      <c r="X277" s="4">
        <v>0</v>
      </c>
      <c r="Y277" s="4" t="s">
        <v>64</v>
      </c>
      <c r="Z277" s="4" t="s">
        <v>64</v>
      </c>
      <c r="AA277" s="4" t="s">
        <v>71</v>
      </c>
      <c r="AB277" s="4">
        <v>14</v>
      </c>
      <c r="AC277" s="4" t="s">
        <v>72</v>
      </c>
      <c r="AD277" s="4">
        <v>1</v>
      </c>
    </row>
    <row r="278" spans="1:30" ht="30">
      <c r="A278" s="4">
        <v>8</v>
      </c>
      <c r="B278" s="4" t="s">
        <v>59</v>
      </c>
      <c r="C278" s="4">
        <v>3863</v>
      </c>
      <c r="D278" s="5">
        <v>42135</v>
      </c>
      <c r="E278" s="4" t="s">
        <v>1390</v>
      </c>
      <c r="F278" s="4"/>
      <c r="G278" s="4" t="s">
        <v>2118</v>
      </c>
      <c r="H278" s="4" t="s">
        <v>2846</v>
      </c>
      <c r="I278" s="4" t="s">
        <v>66</v>
      </c>
      <c r="J278" s="5">
        <v>39204</v>
      </c>
      <c r="K278" s="4" t="s">
        <v>1047</v>
      </c>
      <c r="L278" s="4">
        <v>277</v>
      </c>
      <c r="M278" s="4"/>
      <c r="N278" s="4"/>
      <c r="O278" s="4" t="s">
        <v>69</v>
      </c>
      <c r="P278" s="4" t="s">
        <v>70</v>
      </c>
      <c r="Q278" s="4"/>
      <c r="R278" s="4" t="s">
        <v>63</v>
      </c>
      <c r="S278" s="4">
        <v>8140200308</v>
      </c>
      <c r="T278" s="4" t="s">
        <v>334</v>
      </c>
      <c r="U278" s="4"/>
      <c r="V278" s="4">
        <v>9828120973</v>
      </c>
      <c r="W278" s="4" t="s">
        <v>3574</v>
      </c>
      <c r="X278" s="4">
        <v>0</v>
      </c>
      <c r="Y278" s="4" t="s">
        <v>64</v>
      </c>
      <c r="Z278" s="4" t="s">
        <v>64</v>
      </c>
      <c r="AA278" s="4" t="s">
        <v>71</v>
      </c>
      <c r="AB278" s="4">
        <v>13</v>
      </c>
      <c r="AC278" s="4" t="s">
        <v>72</v>
      </c>
      <c r="AD278" s="4">
        <v>1</v>
      </c>
    </row>
    <row r="279" spans="1:30" ht="30">
      <c r="A279" s="4">
        <v>8</v>
      </c>
      <c r="B279" s="4" t="s">
        <v>59</v>
      </c>
      <c r="C279" s="4">
        <v>4651</v>
      </c>
      <c r="D279" s="5">
        <v>43651</v>
      </c>
      <c r="E279" s="4" t="s">
        <v>1391</v>
      </c>
      <c r="F279" s="4"/>
      <c r="G279" s="4" t="s">
        <v>2119</v>
      </c>
      <c r="H279" s="4" t="s">
        <v>2847</v>
      </c>
      <c r="I279" s="4" t="s">
        <v>61</v>
      </c>
      <c r="J279" s="5">
        <v>39360</v>
      </c>
      <c r="K279" s="4" t="s">
        <v>1047</v>
      </c>
      <c r="L279" s="4">
        <v>278</v>
      </c>
      <c r="M279" s="4"/>
      <c r="N279" s="4"/>
      <c r="O279" s="4" t="s">
        <v>62</v>
      </c>
      <c r="P279" s="4" t="s">
        <v>70</v>
      </c>
      <c r="Q279" s="4"/>
      <c r="R279" s="4" t="s">
        <v>63</v>
      </c>
      <c r="S279" s="4">
        <v>8140200308</v>
      </c>
      <c r="T279" s="4" t="s">
        <v>335</v>
      </c>
      <c r="U279" s="4" t="s">
        <v>336</v>
      </c>
      <c r="V279" s="4">
        <v>9828120974</v>
      </c>
      <c r="W279" s="4" t="s">
        <v>3575</v>
      </c>
      <c r="X279" s="4">
        <v>100000</v>
      </c>
      <c r="Y279" s="4" t="s">
        <v>64</v>
      </c>
      <c r="Z279" s="4" t="s">
        <v>64</v>
      </c>
      <c r="AA279" s="4" t="s">
        <v>71</v>
      </c>
      <c r="AB279" s="4">
        <v>13</v>
      </c>
      <c r="AC279" s="4" t="s">
        <v>72</v>
      </c>
      <c r="AD279" s="4">
        <v>4</v>
      </c>
    </row>
    <row r="280" spans="1:30" ht="30">
      <c r="A280" s="4">
        <v>8</v>
      </c>
      <c r="B280" s="4" t="s">
        <v>59</v>
      </c>
      <c r="C280" s="4">
        <v>4487</v>
      </c>
      <c r="D280" s="5">
        <v>43285</v>
      </c>
      <c r="E280" s="4" t="s">
        <v>1392</v>
      </c>
      <c r="F280" s="4"/>
      <c r="G280" s="4" t="s">
        <v>2120</v>
      </c>
      <c r="H280" s="4" t="s">
        <v>2848</v>
      </c>
      <c r="I280" s="4" t="s">
        <v>61</v>
      </c>
      <c r="J280" s="5">
        <v>38629</v>
      </c>
      <c r="K280" s="4" t="s">
        <v>1048</v>
      </c>
      <c r="L280" s="4">
        <v>279</v>
      </c>
      <c r="M280" s="4"/>
      <c r="N280" s="4"/>
      <c r="O280" s="4" t="s">
        <v>62</v>
      </c>
      <c r="P280" s="4" t="s">
        <v>70</v>
      </c>
      <c r="Q280" s="4"/>
      <c r="R280" s="4" t="s">
        <v>63</v>
      </c>
      <c r="S280" s="4">
        <v>8140200308</v>
      </c>
      <c r="T280" s="4" t="s">
        <v>337</v>
      </c>
      <c r="U280" s="4" t="s">
        <v>338</v>
      </c>
      <c r="V280" s="4">
        <v>9828120975</v>
      </c>
      <c r="W280" s="4" t="s">
        <v>3576</v>
      </c>
      <c r="X280" s="4">
        <v>45000</v>
      </c>
      <c r="Y280" s="4" t="s">
        <v>64</v>
      </c>
      <c r="Z280" s="4" t="s">
        <v>64</v>
      </c>
      <c r="AA280" s="4" t="s">
        <v>71</v>
      </c>
      <c r="AB280" s="4">
        <v>15</v>
      </c>
      <c r="AC280" s="4" t="s">
        <v>72</v>
      </c>
      <c r="AD280" s="4">
        <v>3</v>
      </c>
    </row>
    <row r="281" spans="1:30" ht="30">
      <c r="A281" s="4">
        <v>8</v>
      </c>
      <c r="B281" s="4" t="s">
        <v>59</v>
      </c>
      <c r="C281" s="4">
        <v>3878</v>
      </c>
      <c r="D281" s="5">
        <v>42135</v>
      </c>
      <c r="E281" s="4" t="s">
        <v>1393</v>
      </c>
      <c r="F281" s="4"/>
      <c r="G281" s="4" t="s">
        <v>2121</v>
      </c>
      <c r="H281" s="4" t="s">
        <v>2849</v>
      </c>
      <c r="I281" s="4" t="s">
        <v>61</v>
      </c>
      <c r="J281" s="5">
        <v>39268</v>
      </c>
      <c r="K281" s="4" t="s">
        <v>1047</v>
      </c>
      <c r="L281" s="4">
        <v>280</v>
      </c>
      <c r="M281" s="4"/>
      <c r="N281" s="4"/>
      <c r="O281" s="4" t="s">
        <v>69</v>
      </c>
      <c r="P281" s="4" t="s">
        <v>70</v>
      </c>
      <c r="Q281" s="4"/>
      <c r="R281" s="4" t="s">
        <v>63</v>
      </c>
      <c r="S281" s="4">
        <v>8140200308</v>
      </c>
      <c r="T281" s="4" t="s">
        <v>339</v>
      </c>
      <c r="U281" s="4"/>
      <c r="V281" s="4">
        <v>9828120976</v>
      </c>
      <c r="W281" s="4" t="s">
        <v>3577</v>
      </c>
      <c r="X281" s="4">
        <v>0</v>
      </c>
      <c r="Y281" s="4" t="s">
        <v>64</v>
      </c>
      <c r="Z281" s="4" t="s">
        <v>64</v>
      </c>
      <c r="AA281" s="4" t="s">
        <v>71</v>
      </c>
      <c r="AB281" s="4">
        <v>13</v>
      </c>
      <c r="AC281" s="4" t="s">
        <v>72</v>
      </c>
      <c r="AD281" s="4">
        <v>1</v>
      </c>
    </row>
    <row r="282" spans="1:30" ht="30">
      <c r="A282" s="4">
        <v>8</v>
      </c>
      <c r="B282" s="4" t="s">
        <v>59</v>
      </c>
      <c r="C282" s="4">
        <v>4563</v>
      </c>
      <c r="D282" s="5">
        <v>43295</v>
      </c>
      <c r="E282" s="4" t="s">
        <v>1394</v>
      </c>
      <c r="F282" s="4"/>
      <c r="G282" s="4" t="s">
        <v>2122</v>
      </c>
      <c r="H282" s="4" t="s">
        <v>2850</v>
      </c>
      <c r="I282" s="4" t="s">
        <v>61</v>
      </c>
      <c r="J282" s="5">
        <v>39119</v>
      </c>
      <c r="K282" s="4" t="s">
        <v>1047</v>
      </c>
      <c r="L282" s="4">
        <v>281</v>
      </c>
      <c r="M282" s="4"/>
      <c r="N282" s="4"/>
      <c r="O282" s="4" t="s">
        <v>62</v>
      </c>
      <c r="P282" s="4" t="s">
        <v>70</v>
      </c>
      <c r="Q282" s="4"/>
      <c r="R282" s="4" t="s">
        <v>63</v>
      </c>
      <c r="S282" s="4">
        <v>8140200308</v>
      </c>
      <c r="T282" s="4" t="s">
        <v>340</v>
      </c>
      <c r="U282" s="4"/>
      <c r="V282" s="4">
        <v>9828120977</v>
      </c>
      <c r="W282" s="4" t="s">
        <v>3578</v>
      </c>
      <c r="X282" s="4">
        <v>45000</v>
      </c>
      <c r="Y282" s="4" t="s">
        <v>64</v>
      </c>
      <c r="Z282" s="4" t="s">
        <v>64</v>
      </c>
      <c r="AA282" s="4" t="s">
        <v>71</v>
      </c>
      <c r="AB282" s="4">
        <v>13</v>
      </c>
      <c r="AC282" s="4" t="s">
        <v>72</v>
      </c>
      <c r="AD282" s="4">
        <v>3</v>
      </c>
    </row>
    <row r="283" spans="1:30" ht="30">
      <c r="A283" s="4">
        <v>8</v>
      </c>
      <c r="B283" s="4" t="s">
        <v>59</v>
      </c>
      <c r="C283" s="4">
        <v>3859</v>
      </c>
      <c r="D283" s="5">
        <v>42135</v>
      </c>
      <c r="E283" s="4" t="s">
        <v>1395</v>
      </c>
      <c r="F283" s="4"/>
      <c r="G283" s="4" t="s">
        <v>2123</v>
      </c>
      <c r="H283" s="4" t="s">
        <v>2851</v>
      </c>
      <c r="I283" s="4" t="s">
        <v>66</v>
      </c>
      <c r="J283" s="5">
        <v>38812</v>
      </c>
      <c r="K283" s="4" t="s">
        <v>1048</v>
      </c>
      <c r="L283" s="4">
        <v>282</v>
      </c>
      <c r="M283" s="4"/>
      <c r="N283" s="4"/>
      <c r="O283" s="4" t="s">
        <v>69</v>
      </c>
      <c r="P283" s="4" t="s">
        <v>70</v>
      </c>
      <c r="Q283" s="4"/>
      <c r="R283" s="4" t="s">
        <v>63</v>
      </c>
      <c r="S283" s="4">
        <v>8140200308</v>
      </c>
      <c r="T283" s="4" t="s">
        <v>341</v>
      </c>
      <c r="U283" s="4"/>
      <c r="V283" s="4">
        <v>9828120978</v>
      </c>
      <c r="W283" s="4" t="s">
        <v>3579</v>
      </c>
      <c r="X283" s="4">
        <v>0</v>
      </c>
      <c r="Y283" s="4" t="s">
        <v>64</v>
      </c>
      <c r="Z283" s="4" t="s">
        <v>64</v>
      </c>
      <c r="AA283" s="4" t="s">
        <v>71</v>
      </c>
      <c r="AB283" s="4">
        <v>14</v>
      </c>
      <c r="AC283" s="4" t="s">
        <v>72</v>
      </c>
      <c r="AD283" s="4">
        <v>1</v>
      </c>
    </row>
    <row r="284" spans="1:30" ht="30">
      <c r="A284" s="4">
        <v>8</v>
      </c>
      <c r="B284" s="4" t="s">
        <v>59</v>
      </c>
      <c r="C284" s="4">
        <v>3882</v>
      </c>
      <c r="D284" s="5">
        <v>42135</v>
      </c>
      <c r="E284" s="4" t="s">
        <v>1396</v>
      </c>
      <c r="F284" s="4"/>
      <c r="G284" s="4" t="s">
        <v>2124</v>
      </c>
      <c r="H284" s="4" t="s">
        <v>2852</v>
      </c>
      <c r="I284" s="4" t="s">
        <v>61</v>
      </c>
      <c r="J284" s="5">
        <v>39268</v>
      </c>
      <c r="K284" s="4" t="s">
        <v>1047</v>
      </c>
      <c r="L284" s="4">
        <v>283</v>
      </c>
      <c r="M284" s="4"/>
      <c r="N284" s="4"/>
      <c r="O284" s="4" t="s">
        <v>62</v>
      </c>
      <c r="P284" s="4" t="s">
        <v>76</v>
      </c>
      <c r="Q284" s="4"/>
      <c r="R284" s="4" t="s">
        <v>63</v>
      </c>
      <c r="S284" s="4">
        <v>8140200308</v>
      </c>
      <c r="T284" s="4" t="s">
        <v>342</v>
      </c>
      <c r="U284" s="4"/>
      <c r="V284" s="4">
        <v>9828120979</v>
      </c>
      <c r="W284" s="4" t="s">
        <v>3580</v>
      </c>
      <c r="X284" s="4">
        <v>0</v>
      </c>
      <c r="Y284" s="4" t="s">
        <v>64</v>
      </c>
      <c r="Z284" s="4" t="s">
        <v>64</v>
      </c>
      <c r="AA284" s="4" t="s">
        <v>77</v>
      </c>
      <c r="AB284" s="4">
        <v>13</v>
      </c>
      <c r="AC284" s="4" t="s">
        <v>72</v>
      </c>
      <c r="AD284" s="4">
        <v>1</v>
      </c>
    </row>
    <row r="285" spans="1:30" ht="30">
      <c r="A285" s="4">
        <v>8</v>
      </c>
      <c r="B285" s="4" t="s">
        <v>59</v>
      </c>
      <c r="C285" s="4">
        <v>4562</v>
      </c>
      <c r="D285" s="5">
        <v>43295</v>
      </c>
      <c r="E285" s="4" t="s">
        <v>1397</v>
      </c>
      <c r="F285" s="4"/>
      <c r="G285" s="4" t="s">
        <v>2125</v>
      </c>
      <c r="H285" s="4" t="s">
        <v>2853</v>
      </c>
      <c r="I285" s="4" t="s">
        <v>66</v>
      </c>
      <c r="J285" s="5">
        <v>38282</v>
      </c>
      <c r="K285" s="4" t="s">
        <v>1047</v>
      </c>
      <c r="L285" s="4">
        <v>284</v>
      </c>
      <c r="M285" s="4"/>
      <c r="N285" s="4"/>
      <c r="O285" s="4" t="s">
        <v>69</v>
      </c>
      <c r="P285" s="4" t="s">
        <v>70</v>
      </c>
      <c r="Q285" s="4"/>
      <c r="R285" s="4" t="s">
        <v>63</v>
      </c>
      <c r="S285" s="4">
        <v>8140200308</v>
      </c>
      <c r="T285" s="4" t="s">
        <v>343</v>
      </c>
      <c r="U285" s="4" t="s">
        <v>344</v>
      </c>
      <c r="V285" s="4">
        <v>9828120980</v>
      </c>
      <c r="W285" s="4" t="s">
        <v>3581</v>
      </c>
      <c r="X285" s="4">
        <v>40000</v>
      </c>
      <c r="Y285" s="4" t="s">
        <v>64</v>
      </c>
      <c r="Z285" s="4" t="s">
        <v>64</v>
      </c>
      <c r="AA285" s="4" t="s">
        <v>71</v>
      </c>
      <c r="AB285" s="4">
        <v>16</v>
      </c>
      <c r="AC285" s="4" t="s">
        <v>72</v>
      </c>
      <c r="AD285" s="4">
        <v>5</v>
      </c>
    </row>
    <row r="286" spans="1:30" ht="30">
      <c r="A286" s="4">
        <v>8</v>
      </c>
      <c r="B286" s="4" t="s">
        <v>59</v>
      </c>
      <c r="C286" s="4">
        <v>4449</v>
      </c>
      <c r="D286" s="5">
        <v>43283</v>
      </c>
      <c r="E286" s="4" t="s">
        <v>1398</v>
      </c>
      <c r="F286" s="4"/>
      <c r="G286" s="4" t="s">
        <v>2126</v>
      </c>
      <c r="H286" s="4" t="s">
        <v>2854</v>
      </c>
      <c r="I286" s="4" t="s">
        <v>61</v>
      </c>
      <c r="J286" s="5">
        <v>39375</v>
      </c>
      <c r="K286" s="4" t="s">
        <v>1048</v>
      </c>
      <c r="L286" s="4">
        <v>285</v>
      </c>
      <c r="M286" s="4"/>
      <c r="N286" s="4"/>
      <c r="O286" s="4" t="s">
        <v>67</v>
      </c>
      <c r="P286" s="4" t="s">
        <v>70</v>
      </c>
      <c r="Q286" s="4"/>
      <c r="R286" s="4" t="s">
        <v>63</v>
      </c>
      <c r="S286" s="4">
        <v>8140200308</v>
      </c>
      <c r="T286" s="4" t="s">
        <v>345</v>
      </c>
      <c r="U286" s="4"/>
      <c r="V286" s="4">
        <v>9828120981</v>
      </c>
      <c r="W286" s="4" t="s">
        <v>3582</v>
      </c>
      <c r="X286" s="4">
        <v>45000</v>
      </c>
      <c r="Y286" s="4" t="s">
        <v>64</v>
      </c>
      <c r="Z286" s="4" t="s">
        <v>64</v>
      </c>
      <c r="AA286" s="4" t="s">
        <v>71</v>
      </c>
      <c r="AB286" s="4">
        <v>13</v>
      </c>
      <c r="AC286" s="4" t="s">
        <v>72</v>
      </c>
      <c r="AD286" s="4">
        <v>5</v>
      </c>
    </row>
    <row r="287" spans="1:30" ht="30">
      <c r="A287" s="4">
        <v>8</v>
      </c>
      <c r="B287" s="4" t="s">
        <v>59</v>
      </c>
      <c r="C287" s="4">
        <v>3867</v>
      </c>
      <c r="D287" s="5">
        <v>42135</v>
      </c>
      <c r="E287" s="4" t="s">
        <v>1399</v>
      </c>
      <c r="F287" s="4"/>
      <c r="G287" s="4" t="s">
        <v>2127</v>
      </c>
      <c r="H287" s="4" t="s">
        <v>2855</v>
      </c>
      <c r="I287" s="4" t="s">
        <v>61</v>
      </c>
      <c r="J287" s="5">
        <v>39268</v>
      </c>
      <c r="K287" s="4" t="s">
        <v>1047</v>
      </c>
      <c r="L287" s="4">
        <v>286</v>
      </c>
      <c r="M287" s="4"/>
      <c r="N287" s="4"/>
      <c r="O287" s="4" t="s">
        <v>62</v>
      </c>
      <c r="P287" s="4" t="s">
        <v>76</v>
      </c>
      <c r="Q287" s="4"/>
      <c r="R287" s="4" t="s">
        <v>63</v>
      </c>
      <c r="S287" s="4">
        <v>8140200308</v>
      </c>
      <c r="T287" s="4" t="s">
        <v>346</v>
      </c>
      <c r="U287" s="4"/>
      <c r="V287" s="4">
        <v>9828120982</v>
      </c>
      <c r="W287" s="4" t="s">
        <v>3583</v>
      </c>
      <c r="X287" s="4">
        <v>72000</v>
      </c>
      <c r="Y287" s="4" t="s">
        <v>64</v>
      </c>
      <c r="Z287" s="4" t="s">
        <v>64</v>
      </c>
      <c r="AA287" s="4" t="s">
        <v>77</v>
      </c>
      <c r="AB287" s="4">
        <v>13</v>
      </c>
      <c r="AC287" s="4" t="s">
        <v>72</v>
      </c>
      <c r="AD287" s="4">
        <v>1</v>
      </c>
    </row>
    <row r="288" spans="1:30" ht="30">
      <c r="A288" s="4">
        <v>8</v>
      </c>
      <c r="B288" s="4" t="s">
        <v>59</v>
      </c>
      <c r="C288" s="4">
        <v>3880</v>
      </c>
      <c r="D288" s="5">
        <v>42135</v>
      </c>
      <c r="E288" s="4" t="s">
        <v>1400</v>
      </c>
      <c r="F288" s="4"/>
      <c r="G288" s="4" t="s">
        <v>2128</v>
      </c>
      <c r="H288" s="4" t="s">
        <v>2856</v>
      </c>
      <c r="I288" s="4" t="s">
        <v>61</v>
      </c>
      <c r="J288" s="5">
        <v>39265</v>
      </c>
      <c r="K288" s="4" t="s">
        <v>1047</v>
      </c>
      <c r="L288" s="4">
        <v>287</v>
      </c>
      <c r="M288" s="4"/>
      <c r="N288" s="4"/>
      <c r="O288" s="4" t="s">
        <v>62</v>
      </c>
      <c r="P288" s="4" t="s">
        <v>76</v>
      </c>
      <c r="Q288" s="4"/>
      <c r="R288" s="4" t="s">
        <v>63</v>
      </c>
      <c r="S288" s="4">
        <v>8140200308</v>
      </c>
      <c r="T288" s="4"/>
      <c r="U288" s="4"/>
      <c r="V288" s="4">
        <v>9828120983</v>
      </c>
      <c r="W288" s="4" t="s">
        <v>3584</v>
      </c>
      <c r="X288" s="4">
        <v>0</v>
      </c>
      <c r="Y288" s="4" t="s">
        <v>64</v>
      </c>
      <c r="Z288" s="4" t="s">
        <v>64</v>
      </c>
      <c r="AA288" s="4" t="s">
        <v>77</v>
      </c>
      <c r="AB288" s="4">
        <v>13</v>
      </c>
      <c r="AC288" s="4" t="s">
        <v>72</v>
      </c>
      <c r="AD288" s="4">
        <v>1</v>
      </c>
    </row>
    <row r="289" spans="1:30" ht="30">
      <c r="A289" s="4">
        <v>8</v>
      </c>
      <c r="B289" s="4" t="s">
        <v>59</v>
      </c>
      <c r="C289" s="4">
        <v>4778</v>
      </c>
      <c r="D289" s="5">
        <v>43675</v>
      </c>
      <c r="E289" s="4" t="s">
        <v>1401</v>
      </c>
      <c r="F289" s="4"/>
      <c r="G289" s="4" t="s">
        <v>2129</v>
      </c>
      <c r="H289" s="4" t="s">
        <v>2857</v>
      </c>
      <c r="I289" s="4" t="s">
        <v>66</v>
      </c>
      <c r="J289" s="5">
        <v>38844</v>
      </c>
      <c r="K289" s="4" t="s">
        <v>1048</v>
      </c>
      <c r="L289" s="4">
        <v>288</v>
      </c>
      <c r="M289" s="4"/>
      <c r="N289" s="4"/>
      <c r="O289" s="4" t="s">
        <v>62</v>
      </c>
      <c r="P289" s="4" t="s">
        <v>76</v>
      </c>
      <c r="Q289" s="4"/>
      <c r="R289" s="4" t="s">
        <v>63</v>
      </c>
      <c r="S289" s="4">
        <v>8140200308</v>
      </c>
      <c r="T289" s="4" t="s">
        <v>347</v>
      </c>
      <c r="U289" s="4"/>
      <c r="V289" s="4">
        <v>9828120984</v>
      </c>
      <c r="W289" s="4" t="s">
        <v>3585</v>
      </c>
      <c r="X289" s="4">
        <v>60000</v>
      </c>
      <c r="Y289" s="4" t="s">
        <v>64</v>
      </c>
      <c r="Z289" s="4" t="s">
        <v>64</v>
      </c>
      <c r="AA289" s="4" t="s">
        <v>77</v>
      </c>
      <c r="AB289" s="4">
        <v>14</v>
      </c>
      <c r="AC289" s="4" t="s">
        <v>72</v>
      </c>
      <c r="AD289" s="4">
        <v>0</v>
      </c>
    </row>
    <row r="290" spans="1:30" ht="30">
      <c r="A290" s="4">
        <v>8</v>
      </c>
      <c r="B290" s="4" t="s">
        <v>59</v>
      </c>
      <c r="C290" s="4">
        <v>4677</v>
      </c>
      <c r="D290" s="5">
        <v>43655</v>
      </c>
      <c r="E290" s="4" t="s">
        <v>1402</v>
      </c>
      <c r="F290" s="4"/>
      <c r="G290" s="4" t="s">
        <v>2130</v>
      </c>
      <c r="H290" s="4" t="s">
        <v>2858</v>
      </c>
      <c r="I290" s="4" t="s">
        <v>61</v>
      </c>
      <c r="J290" s="5">
        <v>39743</v>
      </c>
      <c r="K290" s="4" t="s">
        <v>1047</v>
      </c>
      <c r="L290" s="4">
        <v>289</v>
      </c>
      <c r="M290" s="4"/>
      <c r="N290" s="4"/>
      <c r="O290" s="4" t="s">
        <v>62</v>
      </c>
      <c r="P290" s="4" t="s">
        <v>76</v>
      </c>
      <c r="Q290" s="4"/>
      <c r="R290" s="4" t="s">
        <v>63</v>
      </c>
      <c r="S290" s="4">
        <v>8140200308</v>
      </c>
      <c r="T290" s="4" t="s">
        <v>348</v>
      </c>
      <c r="U290" s="4" t="s">
        <v>349</v>
      </c>
      <c r="V290" s="4">
        <v>9828120985</v>
      </c>
      <c r="W290" s="4" t="s">
        <v>3586</v>
      </c>
      <c r="X290" s="4">
        <v>60000</v>
      </c>
      <c r="Y290" s="4" t="s">
        <v>64</v>
      </c>
      <c r="Z290" s="4" t="s">
        <v>64</v>
      </c>
      <c r="AA290" s="4" t="s">
        <v>77</v>
      </c>
      <c r="AB290" s="4">
        <v>12</v>
      </c>
      <c r="AC290" s="4" t="s">
        <v>72</v>
      </c>
      <c r="AD290" s="4">
        <v>1</v>
      </c>
    </row>
    <row r="291" spans="1:30" ht="30">
      <c r="A291" s="4">
        <v>8</v>
      </c>
      <c r="B291" s="4" t="s">
        <v>59</v>
      </c>
      <c r="C291" s="4">
        <v>4845</v>
      </c>
      <c r="D291" s="4"/>
      <c r="E291" s="4" t="s">
        <v>1403</v>
      </c>
      <c r="F291" s="4"/>
      <c r="G291" s="4" t="s">
        <v>2131</v>
      </c>
      <c r="H291" s="4" t="s">
        <v>2859</v>
      </c>
      <c r="I291" s="4" t="s">
        <v>66</v>
      </c>
      <c r="J291" s="5">
        <v>39118</v>
      </c>
      <c r="K291" s="4" t="s">
        <v>1047</v>
      </c>
      <c r="L291" s="4">
        <v>290</v>
      </c>
      <c r="M291" s="4"/>
      <c r="N291" s="4"/>
      <c r="O291" s="4" t="s">
        <v>67</v>
      </c>
      <c r="P291" s="4"/>
      <c r="Q291" s="4"/>
      <c r="R291" s="4" t="s">
        <v>63</v>
      </c>
      <c r="S291" s="4">
        <v>8140200308</v>
      </c>
      <c r="T291" s="4"/>
      <c r="U291" s="4"/>
      <c r="V291" s="4">
        <v>9828120986</v>
      </c>
      <c r="W291" s="4" t="s">
        <v>3587</v>
      </c>
      <c r="X291" s="4"/>
      <c r="Y291" s="4" t="s">
        <v>64</v>
      </c>
      <c r="Z291" s="4" t="s">
        <v>65</v>
      </c>
      <c r="AA291" s="4"/>
      <c r="AB291" s="4">
        <v>13</v>
      </c>
      <c r="AC291" s="4"/>
      <c r="AD291" s="4">
        <v>1</v>
      </c>
    </row>
    <row r="292" spans="1:30" ht="30">
      <c r="A292" s="4">
        <v>8</v>
      </c>
      <c r="B292" s="4" t="s">
        <v>59</v>
      </c>
      <c r="C292" s="4">
        <v>4640</v>
      </c>
      <c r="D292" s="5">
        <v>43650</v>
      </c>
      <c r="E292" s="4" t="s">
        <v>1404</v>
      </c>
      <c r="F292" s="4"/>
      <c r="G292" s="4" t="s">
        <v>2132</v>
      </c>
      <c r="H292" s="4" t="s">
        <v>2860</v>
      </c>
      <c r="I292" s="4" t="s">
        <v>66</v>
      </c>
      <c r="J292" s="5">
        <v>39093</v>
      </c>
      <c r="K292" s="4" t="s">
        <v>1048</v>
      </c>
      <c r="L292" s="4">
        <v>291</v>
      </c>
      <c r="M292" s="4"/>
      <c r="N292" s="4"/>
      <c r="O292" s="4" t="s">
        <v>67</v>
      </c>
      <c r="P292" s="4" t="s">
        <v>70</v>
      </c>
      <c r="Q292" s="4"/>
      <c r="R292" s="4" t="s">
        <v>63</v>
      </c>
      <c r="S292" s="4">
        <v>8140200308</v>
      </c>
      <c r="T292" s="4" t="s">
        <v>351</v>
      </c>
      <c r="U292" s="4"/>
      <c r="V292" s="4">
        <v>9828120987</v>
      </c>
      <c r="W292" s="4" t="s">
        <v>3588</v>
      </c>
      <c r="X292" s="4">
        <v>75000</v>
      </c>
      <c r="Y292" s="4" t="s">
        <v>64</v>
      </c>
      <c r="Z292" s="4" t="s">
        <v>64</v>
      </c>
      <c r="AA292" s="4" t="s">
        <v>71</v>
      </c>
      <c r="AB292" s="4">
        <v>13</v>
      </c>
      <c r="AC292" s="4" t="s">
        <v>72</v>
      </c>
      <c r="AD292" s="4">
        <v>1</v>
      </c>
    </row>
    <row r="293" spans="1:30" ht="30">
      <c r="A293" s="4">
        <v>8</v>
      </c>
      <c r="B293" s="4" t="s">
        <v>59</v>
      </c>
      <c r="C293" s="4">
        <v>4623</v>
      </c>
      <c r="D293" s="5">
        <v>43368</v>
      </c>
      <c r="E293" s="4" t="s">
        <v>1405</v>
      </c>
      <c r="F293" s="4"/>
      <c r="G293" s="4" t="s">
        <v>2133</v>
      </c>
      <c r="H293" s="4" t="s">
        <v>2861</v>
      </c>
      <c r="I293" s="4" t="s">
        <v>61</v>
      </c>
      <c r="J293" s="5">
        <v>38413</v>
      </c>
      <c r="K293" s="4" t="s">
        <v>1047</v>
      </c>
      <c r="L293" s="4">
        <v>292</v>
      </c>
      <c r="M293" s="4"/>
      <c r="N293" s="4"/>
      <c r="O293" s="4" t="s">
        <v>62</v>
      </c>
      <c r="P293" s="4" t="s">
        <v>76</v>
      </c>
      <c r="Q293" s="4"/>
      <c r="R293" s="4" t="s">
        <v>63</v>
      </c>
      <c r="S293" s="4">
        <v>8140200308</v>
      </c>
      <c r="T293" s="4" t="s">
        <v>352</v>
      </c>
      <c r="U293" s="4"/>
      <c r="V293" s="4">
        <v>9828120988</v>
      </c>
      <c r="W293" s="4" t="s">
        <v>3589</v>
      </c>
      <c r="X293" s="4">
        <v>40000</v>
      </c>
      <c r="Y293" s="4" t="s">
        <v>64</v>
      </c>
      <c r="Z293" s="4" t="s">
        <v>64</v>
      </c>
      <c r="AA293" s="4" t="s">
        <v>77</v>
      </c>
      <c r="AB293" s="4">
        <v>15</v>
      </c>
      <c r="AC293" s="4" t="s">
        <v>72</v>
      </c>
      <c r="AD293" s="4">
        <v>0</v>
      </c>
    </row>
    <row r="294" spans="1:30" ht="30">
      <c r="A294" s="4">
        <v>8</v>
      </c>
      <c r="B294" s="4" t="s">
        <v>59</v>
      </c>
      <c r="C294" s="4">
        <v>3879</v>
      </c>
      <c r="D294" s="5">
        <v>42135</v>
      </c>
      <c r="E294" s="4" t="s">
        <v>1406</v>
      </c>
      <c r="F294" s="4"/>
      <c r="G294" s="4" t="s">
        <v>2134</v>
      </c>
      <c r="H294" s="4" t="s">
        <v>2862</v>
      </c>
      <c r="I294" s="4" t="s">
        <v>66</v>
      </c>
      <c r="J294" s="5">
        <v>39265</v>
      </c>
      <c r="K294" s="4" t="s">
        <v>1047</v>
      </c>
      <c r="L294" s="4">
        <v>293</v>
      </c>
      <c r="M294" s="4"/>
      <c r="N294" s="4"/>
      <c r="O294" s="4" t="s">
        <v>69</v>
      </c>
      <c r="P294" s="4" t="s">
        <v>70</v>
      </c>
      <c r="Q294" s="4"/>
      <c r="R294" s="4" t="s">
        <v>63</v>
      </c>
      <c r="S294" s="4">
        <v>8140200308</v>
      </c>
      <c r="T294" s="4"/>
      <c r="U294" s="4"/>
      <c r="V294" s="4">
        <v>9828120989</v>
      </c>
      <c r="W294" s="4" t="s">
        <v>3590</v>
      </c>
      <c r="X294" s="4">
        <v>0</v>
      </c>
      <c r="Y294" s="4" t="s">
        <v>64</v>
      </c>
      <c r="Z294" s="4" t="s">
        <v>64</v>
      </c>
      <c r="AA294" s="4" t="s">
        <v>71</v>
      </c>
      <c r="AB294" s="4">
        <v>13</v>
      </c>
      <c r="AC294" s="4" t="s">
        <v>72</v>
      </c>
      <c r="AD294" s="4">
        <v>1</v>
      </c>
    </row>
    <row r="295" spans="1:30" ht="30">
      <c r="A295" s="4">
        <v>8</v>
      </c>
      <c r="B295" s="4" t="s">
        <v>59</v>
      </c>
      <c r="C295" s="4">
        <v>3861</v>
      </c>
      <c r="D295" s="5">
        <v>42135</v>
      </c>
      <c r="E295" s="4" t="s">
        <v>1407</v>
      </c>
      <c r="F295" s="4"/>
      <c r="G295" s="4" t="s">
        <v>2135</v>
      </c>
      <c r="H295" s="4" t="s">
        <v>2863</v>
      </c>
      <c r="I295" s="4" t="s">
        <v>66</v>
      </c>
      <c r="J295" s="5">
        <v>38844</v>
      </c>
      <c r="K295" s="4" t="s">
        <v>1048</v>
      </c>
      <c r="L295" s="4">
        <v>294</v>
      </c>
      <c r="M295" s="4"/>
      <c r="N295" s="4"/>
      <c r="O295" s="4" t="s">
        <v>69</v>
      </c>
      <c r="P295" s="4" t="s">
        <v>70</v>
      </c>
      <c r="Q295" s="4"/>
      <c r="R295" s="4" t="s">
        <v>63</v>
      </c>
      <c r="S295" s="4">
        <v>8140200308</v>
      </c>
      <c r="T295" s="4" t="s">
        <v>353</v>
      </c>
      <c r="U295" s="4"/>
      <c r="V295" s="4">
        <v>9828120990</v>
      </c>
      <c r="W295" s="4" t="s">
        <v>3591</v>
      </c>
      <c r="X295" s="4">
        <v>0</v>
      </c>
      <c r="Y295" s="4" t="s">
        <v>64</v>
      </c>
      <c r="Z295" s="4" t="s">
        <v>64</v>
      </c>
      <c r="AA295" s="4" t="s">
        <v>71</v>
      </c>
      <c r="AB295" s="4">
        <v>14</v>
      </c>
      <c r="AC295" s="4" t="s">
        <v>72</v>
      </c>
      <c r="AD295" s="4">
        <v>1</v>
      </c>
    </row>
    <row r="296" spans="1:30" ht="30">
      <c r="A296" s="4">
        <v>8</v>
      </c>
      <c r="B296" s="4" t="s">
        <v>59</v>
      </c>
      <c r="C296" s="4">
        <v>3868</v>
      </c>
      <c r="D296" s="5">
        <v>42135</v>
      </c>
      <c r="E296" s="4" t="s">
        <v>1408</v>
      </c>
      <c r="F296" s="4"/>
      <c r="G296" s="4" t="s">
        <v>2136</v>
      </c>
      <c r="H296" s="4" t="s">
        <v>2864</v>
      </c>
      <c r="I296" s="4" t="s">
        <v>66</v>
      </c>
      <c r="J296" s="5">
        <v>39265</v>
      </c>
      <c r="K296" s="4" t="s">
        <v>1047</v>
      </c>
      <c r="L296" s="4">
        <v>295</v>
      </c>
      <c r="M296" s="4"/>
      <c r="N296" s="4"/>
      <c r="O296" s="4" t="s">
        <v>62</v>
      </c>
      <c r="P296" s="4" t="s">
        <v>76</v>
      </c>
      <c r="Q296" s="4"/>
      <c r="R296" s="4" t="s">
        <v>63</v>
      </c>
      <c r="S296" s="4">
        <v>8140200308</v>
      </c>
      <c r="T296" s="4" t="s">
        <v>354</v>
      </c>
      <c r="U296" s="4"/>
      <c r="V296" s="4">
        <v>9828120991</v>
      </c>
      <c r="W296" s="4" t="s">
        <v>3592</v>
      </c>
      <c r="X296" s="4">
        <v>0</v>
      </c>
      <c r="Y296" s="4" t="s">
        <v>64</v>
      </c>
      <c r="Z296" s="4" t="s">
        <v>64</v>
      </c>
      <c r="AA296" s="4" t="s">
        <v>77</v>
      </c>
      <c r="AB296" s="4">
        <v>13</v>
      </c>
      <c r="AC296" s="4" t="s">
        <v>72</v>
      </c>
      <c r="AD296" s="4">
        <v>1</v>
      </c>
    </row>
    <row r="297" spans="1:30" ht="30">
      <c r="A297" s="4">
        <v>8</v>
      </c>
      <c r="B297" s="4" t="s">
        <v>59</v>
      </c>
      <c r="C297" s="4">
        <v>3897</v>
      </c>
      <c r="D297" s="5">
        <v>42135</v>
      </c>
      <c r="E297" s="4" t="s">
        <v>1409</v>
      </c>
      <c r="F297" s="4"/>
      <c r="G297" s="4" t="s">
        <v>2137</v>
      </c>
      <c r="H297" s="4" t="s">
        <v>2865</v>
      </c>
      <c r="I297" s="4" t="s">
        <v>66</v>
      </c>
      <c r="J297" s="5">
        <v>39296</v>
      </c>
      <c r="K297" s="4" t="s">
        <v>1047</v>
      </c>
      <c r="L297" s="4">
        <v>296</v>
      </c>
      <c r="M297" s="4"/>
      <c r="N297" s="4"/>
      <c r="O297" s="4" t="s">
        <v>62</v>
      </c>
      <c r="P297" s="4" t="s">
        <v>76</v>
      </c>
      <c r="Q297" s="4"/>
      <c r="R297" s="4" t="s">
        <v>63</v>
      </c>
      <c r="S297" s="4">
        <v>8140200308</v>
      </c>
      <c r="T297" s="4" t="s">
        <v>355</v>
      </c>
      <c r="U297" s="4"/>
      <c r="V297" s="4">
        <v>9828120992</v>
      </c>
      <c r="W297" s="4" t="s">
        <v>3593</v>
      </c>
      <c r="X297" s="4">
        <v>0</v>
      </c>
      <c r="Y297" s="4" t="s">
        <v>64</v>
      </c>
      <c r="Z297" s="4" t="s">
        <v>64</v>
      </c>
      <c r="AA297" s="4" t="s">
        <v>77</v>
      </c>
      <c r="AB297" s="4">
        <v>13</v>
      </c>
      <c r="AC297" s="4" t="s">
        <v>72</v>
      </c>
      <c r="AD297" s="4">
        <v>1</v>
      </c>
    </row>
    <row r="298" spans="1:30" ht="30">
      <c r="A298" s="4">
        <v>8</v>
      </c>
      <c r="B298" s="4" t="s">
        <v>59</v>
      </c>
      <c r="C298" s="4">
        <v>4523</v>
      </c>
      <c r="D298" s="5">
        <v>43288</v>
      </c>
      <c r="E298" s="4" t="s">
        <v>1410</v>
      </c>
      <c r="F298" s="4"/>
      <c r="G298" s="4" t="s">
        <v>2138</v>
      </c>
      <c r="H298" s="4" t="s">
        <v>2866</v>
      </c>
      <c r="I298" s="4" t="s">
        <v>66</v>
      </c>
      <c r="J298" s="5">
        <v>39176</v>
      </c>
      <c r="K298" s="4" t="s">
        <v>1048</v>
      </c>
      <c r="L298" s="4">
        <v>297</v>
      </c>
      <c r="M298" s="4"/>
      <c r="N298" s="4"/>
      <c r="O298" s="4" t="s">
        <v>62</v>
      </c>
      <c r="P298" s="4" t="s">
        <v>70</v>
      </c>
      <c r="Q298" s="4"/>
      <c r="R298" s="4" t="s">
        <v>63</v>
      </c>
      <c r="S298" s="4">
        <v>8140200308</v>
      </c>
      <c r="T298" s="4" t="s">
        <v>356</v>
      </c>
      <c r="U298" s="4"/>
      <c r="V298" s="4">
        <v>9828120993</v>
      </c>
      <c r="W298" s="4" t="s">
        <v>3594</v>
      </c>
      <c r="X298" s="4">
        <v>45000</v>
      </c>
      <c r="Y298" s="4" t="s">
        <v>64</v>
      </c>
      <c r="Z298" s="4" t="s">
        <v>64</v>
      </c>
      <c r="AA298" s="4" t="s">
        <v>71</v>
      </c>
      <c r="AB298" s="4">
        <v>13</v>
      </c>
      <c r="AC298" s="4" t="s">
        <v>72</v>
      </c>
      <c r="AD298" s="4">
        <v>2</v>
      </c>
    </row>
    <row r="299" spans="1:30" ht="30">
      <c r="A299" s="4">
        <v>8</v>
      </c>
      <c r="B299" s="4" t="s">
        <v>59</v>
      </c>
      <c r="C299" s="4">
        <v>4568</v>
      </c>
      <c r="D299" s="5">
        <v>43295</v>
      </c>
      <c r="E299" s="4" t="s">
        <v>1411</v>
      </c>
      <c r="F299" s="4"/>
      <c r="G299" s="4" t="s">
        <v>2139</v>
      </c>
      <c r="H299" s="4" t="s">
        <v>2867</v>
      </c>
      <c r="I299" s="4" t="s">
        <v>61</v>
      </c>
      <c r="J299" s="5">
        <v>39103</v>
      </c>
      <c r="K299" s="4" t="s">
        <v>1047</v>
      </c>
      <c r="L299" s="4">
        <v>298</v>
      </c>
      <c r="M299" s="4"/>
      <c r="N299" s="4"/>
      <c r="O299" s="4" t="s">
        <v>62</v>
      </c>
      <c r="P299" s="4" t="s">
        <v>76</v>
      </c>
      <c r="Q299" s="4"/>
      <c r="R299" s="4" t="s">
        <v>63</v>
      </c>
      <c r="S299" s="4">
        <v>8140200308</v>
      </c>
      <c r="T299" s="4" t="s">
        <v>357</v>
      </c>
      <c r="U299" s="4" t="s">
        <v>358</v>
      </c>
      <c r="V299" s="4">
        <v>9828120994</v>
      </c>
      <c r="W299" s="4" t="s">
        <v>3595</v>
      </c>
      <c r="X299" s="4">
        <v>72000</v>
      </c>
      <c r="Y299" s="4" t="s">
        <v>64</v>
      </c>
      <c r="Z299" s="4" t="s">
        <v>64</v>
      </c>
      <c r="AA299" s="4" t="s">
        <v>77</v>
      </c>
      <c r="AB299" s="4">
        <v>13</v>
      </c>
      <c r="AC299" s="4" t="s">
        <v>72</v>
      </c>
      <c r="AD299" s="4">
        <v>0</v>
      </c>
    </row>
    <row r="300" spans="1:30" ht="30">
      <c r="A300" s="4">
        <v>8</v>
      </c>
      <c r="B300" s="4" t="s">
        <v>59</v>
      </c>
      <c r="C300" s="4">
        <v>4461</v>
      </c>
      <c r="D300" s="5">
        <v>43284</v>
      </c>
      <c r="E300" s="4" t="s">
        <v>1412</v>
      </c>
      <c r="F300" s="4"/>
      <c r="G300" s="4" t="s">
        <v>2140</v>
      </c>
      <c r="H300" s="4" t="s">
        <v>2868</v>
      </c>
      <c r="I300" s="4" t="s">
        <v>66</v>
      </c>
      <c r="J300" s="5">
        <v>39151</v>
      </c>
      <c r="K300" s="4" t="s">
        <v>1047</v>
      </c>
      <c r="L300" s="4">
        <v>299</v>
      </c>
      <c r="M300" s="4"/>
      <c r="N300" s="4"/>
      <c r="O300" s="4" t="s">
        <v>62</v>
      </c>
      <c r="P300" s="4" t="s">
        <v>70</v>
      </c>
      <c r="Q300" s="4"/>
      <c r="R300" s="4" t="s">
        <v>63</v>
      </c>
      <c r="S300" s="4">
        <v>8140200308</v>
      </c>
      <c r="T300" s="4" t="s">
        <v>359</v>
      </c>
      <c r="U300" s="4" t="s">
        <v>360</v>
      </c>
      <c r="V300" s="4">
        <v>9828120995</v>
      </c>
      <c r="W300" s="4" t="s">
        <v>3596</v>
      </c>
      <c r="X300" s="4">
        <v>45000</v>
      </c>
      <c r="Y300" s="4" t="s">
        <v>64</v>
      </c>
      <c r="Z300" s="4" t="s">
        <v>64</v>
      </c>
      <c r="AA300" s="4" t="s">
        <v>71</v>
      </c>
      <c r="AB300" s="4">
        <v>13</v>
      </c>
      <c r="AC300" s="4" t="s">
        <v>72</v>
      </c>
      <c r="AD300" s="4">
        <v>4</v>
      </c>
    </row>
    <row r="301" spans="1:30" ht="30">
      <c r="A301" s="4">
        <v>8</v>
      </c>
      <c r="B301" s="4" t="s">
        <v>59</v>
      </c>
      <c r="C301" s="4">
        <v>3875</v>
      </c>
      <c r="D301" s="5">
        <v>42135</v>
      </c>
      <c r="E301" s="4" t="s">
        <v>1413</v>
      </c>
      <c r="F301" s="4"/>
      <c r="G301" s="4" t="s">
        <v>2141</v>
      </c>
      <c r="H301" s="4" t="s">
        <v>2869</v>
      </c>
      <c r="I301" s="4" t="s">
        <v>66</v>
      </c>
      <c r="J301" s="5">
        <v>39265</v>
      </c>
      <c r="K301" s="4" t="s">
        <v>1048</v>
      </c>
      <c r="L301" s="4">
        <v>300</v>
      </c>
      <c r="M301" s="4"/>
      <c r="N301" s="4"/>
      <c r="O301" s="4" t="s">
        <v>62</v>
      </c>
      <c r="P301" s="4" t="s">
        <v>76</v>
      </c>
      <c r="Q301" s="4"/>
      <c r="R301" s="4" t="s">
        <v>63</v>
      </c>
      <c r="S301" s="4">
        <v>8140200308</v>
      </c>
      <c r="T301" s="4" t="s">
        <v>361</v>
      </c>
      <c r="U301" s="4"/>
      <c r="V301" s="4">
        <v>9828120996</v>
      </c>
      <c r="W301" s="4" t="s">
        <v>3597</v>
      </c>
      <c r="X301" s="4">
        <v>0</v>
      </c>
      <c r="Y301" s="4" t="s">
        <v>64</v>
      </c>
      <c r="Z301" s="4" t="s">
        <v>64</v>
      </c>
      <c r="AA301" s="4" t="s">
        <v>77</v>
      </c>
      <c r="AB301" s="4">
        <v>13</v>
      </c>
      <c r="AC301" s="4" t="s">
        <v>72</v>
      </c>
      <c r="AD301" s="4">
        <v>1</v>
      </c>
    </row>
    <row r="302" spans="1:30" ht="30">
      <c r="A302" s="4">
        <v>8</v>
      </c>
      <c r="B302" s="4" t="s">
        <v>59</v>
      </c>
      <c r="C302" s="4">
        <v>4543</v>
      </c>
      <c r="D302" s="5">
        <v>43291</v>
      </c>
      <c r="E302" s="4" t="s">
        <v>1414</v>
      </c>
      <c r="F302" s="4"/>
      <c r="G302" s="4" t="s">
        <v>2142</v>
      </c>
      <c r="H302" s="4" t="s">
        <v>2870</v>
      </c>
      <c r="I302" s="4" t="s">
        <v>66</v>
      </c>
      <c r="J302" s="5">
        <v>38941</v>
      </c>
      <c r="K302" s="4" t="s">
        <v>1047</v>
      </c>
      <c r="L302" s="4">
        <v>301</v>
      </c>
      <c r="M302" s="4"/>
      <c r="N302" s="4"/>
      <c r="O302" s="4" t="s">
        <v>62</v>
      </c>
      <c r="P302" s="4" t="s">
        <v>76</v>
      </c>
      <c r="Q302" s="4"/>
      <c r="R302" s="4" t="s">
        <v>63</v>
      </c>
      <c r="S302" s="4">
        <v>8140200308</v>
      </c>
      <c r="T302" s="4" t="s">
        <v>362</v>
      </c>
      <c r="U302" s="4" t="s">
        <v>363</v>
      </c>
      <c r="V302" s="4">
        <v>9828120997</v>
      </c>
      <c r="W302" s="4" t="s">
        <v>3598</v>
      </c>
      <c r="X302" s="4">
        <v>45000</v>
      </c>
      <c r="Y302" s="4" t="s">
        <v>64</v>
      </c>
      <c r="Z302" s="4" t="s">
        <v>64</v>
      </c>
      <c r="AA302" s="4" t="s">
        <v>77</v>
      </c>
      <c r="AB302" s="4">
        <v>14</v>
      </c>
      <c r="AC302" s="4" t="s">
        <v>72</v>
      </c>
      <c r="AD302" s="4">
        <v>1</v>
      </c>
    </row>
    <row r="303" spans="1:30" ht="30">
      <c r="A303" s="4">
        <v>8</v>
      </c>
      <c r="B303" s="4" t="s">
        <v>59</v>
      </c>
      <c r="C303" s="4">
        <v>4482</v>
      </c>
      <c r="D303" s="5">
        <v>43285</v>
      </c>
      <c r="E303" s="4" t="s">
        <v>1415</v>
      </c>
      <c r="F303" s="4"/>
      <c r="G303" s="4" t="s">
        <v>2143</v>
      </c>
      <c r="H303" s="4" t="s">
        <v>2871</v>
      </c>
      <c r="I303" s="4" t="s">
        <v>61</v>
      </c>
      <c r="J303" s="5">
        <v>38997</v>
      </c>
      <c r="K303" s="4" t="s">
        <v>1047</v>
      </c>
      <c r="L303" s="4">
        <v>302</v>
      </c>
      <c r="M303" s="4"/>
      <c r="N303" s="4"/>
      <c r="O303" s="4" t="s">
        <v>69</v>
      </c>
      <c r="P303" s="4" t="s">
        <v>70</v>
      </c>
      <c r="Q303" s="4"/>
      <c r="R303" s="4" t="s">
        <v>63</v>
      </c>
      <c r="S303" s="4">
        <v>8140200308</v>
      </c>
      <c r="T303" s="4" t="s">
        <v>364</v>
      </c>
      <c r="U303" s="4" t="s">
        <v>365</v>
      </c>
      <c r="V303" s="4">
        <v>9828120998</v>
      </c>
      <c r="W303" s="4" t="s">
        <v>3599</v>
      </c>
      <c r="X303" s="4">
        <v>36000</v>
      </c>
      <c r="Y303" s="4" t="s">
        <v>64</v>
      </c>
      <c r="Z303" s="4" t="s">
        <v>64</v>
      </c>
      <c r="AA303" s="4" t="s">
        <v>71</v>
      </c>
      <c r="AB303" s="4">
        <v>14</v>
      </c>
      <c r="AC303" s="4" t="s">
        <v>72</v>
      </c>
      <c r="AD303" s="4">
        <v>3</v>
      </c>
    </row>
    <row r="304" spans="1:30" ht="30">
      <c r="A304" s="4">
        <v>8</v>
      </c>
      <c r="B304" s="4" t="s">
        <v>59</v>
      </c>
      <c r="C304" s="4">
        <v>4460</v>
      </c>
      <c r="D304" s="5">
        <v>43284</v>
      </c>
      <c r="E304" s="4" t="s">
        <v>1416</v>
      </c>
      <c r="F304" s="4"/>
      <c r="G304" s="4" t="s">
        <v>2144</v>
      </c>
      <c r="H304" s="4" t="s">
        <v>2872</v>
      </c>
      <c r="I304" s="4" t="s">
        <v>61</v>
      </c>
      <c r="J304" s="5">
        <v>39197</v>
      </c>
      <c r="K304" s="4" t="s">
        <v>1048</v>
      </c>
      <c r="L304" s="4">
        <v>303</v>
      </c>
      <c r="M304" s="4"/>
      <c r="N304" s="4"/>
      <c r="O304" s="4" t="s">
        <v>62</v>
      </c>
      <c r="P304" s="4" t="s">
        <v>70</v>
      </c>
      <c r="Q304" s="4"/>
      <c r="R304" s="4" t="s">
        <v>63</v>
      </c>
      <c r="S304" s="4">
        <v>8140200308</v>
      </c>
      <c r="T304" s="4" t="s">
        <v>366</v>
      </c>
      <c r="U304" s="4" t="s">
        <v>367</v>
      </c>
      <c r="V304" s="4">
        <v>9828120999</v>
      </c>
      <c r="W304" s="4" t="s">
        <v>3600</v>
      </c>
      <c r="X304" s="4">
        <v>50000</v>
      </c>
      <c r="Y304" s="4" t="s">
        <v>64</v>
      </c>
      <c r="Z304" s="4" t="s">
        <v>64</v>
      </c>
      <c r="AA304" s="4" t="s">
        <v>71</v>
      </c>
      <c r="AB304" s="4">
        <v>13</v>
      </c>
      <c r="AC304" s="4" t="s">
        <v>72</v>
      </c>
      <c r="AD304" s="4">
        <v>3</v>
      </c>
    </row>
    <row r="305" spans="1:30" ht="30">
      <c r="A305" s="4">
        <v>8</v>
      </c>
      <c r="B305" s="4" t="s">
        <v>59</v>
      </c>
      <c r="C305" s="4">
        <v>4781</v>
      </c>
      <c r="D305" s="5">
        <v>43279</v>
      </c>
      <c r="E305" s="4" t="s">
        <v>1417</v>
      </c>
      <c r="F305" s="4"/>
      <c r="G305" s="4" t="s">
        <v>2145</v>
      </c>
      <c r="H305" s="4" t="s">
        <v>2873</v>
      </c>
      <c r="I305" s="4" t="s">
        <v>61</v>
      </c>
      <c r="J305" s="5">
        <v>39281</v>
      </c>
      <c r="K305" s="4" t="s">
        <v>1047</v>
      </c>
      <c r="L305" s="4">
        <v>304</v>
      </c>
      <c r="M305" s="4"/>
      <c r="N305" s="4"/>
      <c r="O305" s="4" t="s">
        <v>67</v>
      </c>
      <c r="P305" s="4" t="s">
        <v>70</v>
      </c>
      <c r="Q305" s="4"/>
      <c r="R305" s="4" t="s">
        <v>63</v>
      </c>
      <c r="S305" s="4">
        <v>8140200308</v>
      </c>
      <c r="T305" s="4" t="s">
        <v>368</v>
      </c>
      <c r="U305" s="4"/>
      <c r="V305" s="4">
        <v>9828121000</v>
      </c>
      <c r="W305" s="4" t="s">
        <v>3601</v>
      </c>
      <c r="X305" s="4">
        <v>0</v>
      </c>
      <c r="Y305" s="4" t="s">
        <v>64</v>
      </c>
      <c r="Z305" s="4" t="s">
        <v>64</v>
      </c>
      <c r="AA305" s="4" t="s">
        <v>71</v>
      </c>
      <c r="AB305" s="4">
        <v>13</v>
      </c>
      <c r="AC305" s="4" t="s">
        <v>72</v>
      </c>
      <c r="AD305" s="4">
        <v>5</v>
      </c>
    </row>
    <row r="306" spans="1:30" ht="30">
      <c r="A306" s="4">
        <v>8</v>
      </c>
      <c r="B306" s="4" t="s">
        <v>59</v>
      </c>
      <c r="C306" s="4">
        <v>4571</v>
      </c>
      <c r="D306" s="5">
        <v>43295</v>
      </c>
      <c r="E306" s="4" t="s">
        <v>1418</v>
      </c>
      <c r="F306" s="4"/>
      <c r="G306" s="4" t="s">
        <v>2146</v>
      </c>
      <c r="H306" s="4" t="s">
        <v>2874</v>
      </c>
      <c r="I306" s="4" t="s">
        <v>61</v>
      </c>
      <c r="J306" s="5">
        <v>39644</v>
      </c>
      <c r="K306" s="4" t="s">
        <v>1047</v>
      </c>
      <c r="L306" s="4">
        <v>305</v>
      </c>
      <c r="M306" s="4"/>
      <c r="N306" s="4"/>
      <c r="O306" s="4" t="s">
        <v>74</v>
      </c>
      <c r="P306" s="4" t="s">
        <v>70</v>
      </c>
      <c r="Q306" s="4"/>
      <c r="R306" s="4" t="s">
        <v>63</v>
      </c>
      <c r="S306" s="4">
        <v>8140200308</v>
      </c>
      <c r="T306" s="4"/>
      <c r="U306" s="4" t="s">
        <v>369</v>
      </c>
      <c r="V306" s="4">
        <v>9828121001</v>
      </c>
      <c r="W306" s="4" t="s">
        <v>3602</v>
      </c>
      <c r="X306" s="4">
        <v>36000</v>
      </c>
      <c r="Y306" s="4" t="s">
        <v>64</v>
      </c>
      <c r="Z306" s="4" t="s">
        <v>64</v>
      </c>
      <c r="AA306" s="4" t="s">
        <v>71</v>
      </c>
      <c r="AB306" s="4">
        <v>12</v>
      </c>
      <c r="AC306" s="4" t="s">
        <v>72</v>
      </c>
      <c r="AD306" s="4">
        <v>1</v>
      </c>
    </row>
    <row r="307" spans="1:30" ht="30">
      <c r="A307" s="4">
        <v>8</v>
      </c>
      <c r="B307" s="4" t="s">
        <v>59</v>
      </c>
      <c r="C307" s="4">
        <v>3855</v>
      </c>
      <c r="D307" s="5">
        <v>42135</v>
      </c>
      <c r="E307" s="4" t="s">
        <v>1419</v>
      </c>
      <c r="F307" s="4"/>
      <c r="G307" s="4" t="s">
        <v>2147</v>
      </c>
      <c r="H307" s="4" t="s">
        <v>2875</v>
      </c>
      <c r="I307" s="4" t="s">
        <v>66</v>
      </c>
      <c r="J307" s="5">
        <v>39174</v>
      </c>
      <c r="K307" s="4" t="s">
        <v>1048</v>
      </c>
      <c r="L307" s="4">
        <v>306</v>
      </c>
      <c r="M307" s="4"/>
      <c r="N307" s="4"/>
      <c r="O307" s="4" t="s">
        <v>69</v>
      </c>
      <c r="P307" s="4" t="s">
        <v>70</v>
      </c>
      <c r="Q307" s="4"/>
      <c r="R307" s="4" t="s">
        <v>63</v>
      </c>
      <c r="S307" s="4">
        <v>8140200308</v>
      </c>
      <c r="T307" s="4" t="s">
        <v>370</v>
      </c>
      <c r="U307" s="4"/>
      <c r="V307" s="4">
        <v>9828121002</v>
      </c>
      <c r="W307" s="4" t="s">
        <v>3603</v>
      </c>
      <c r="X307" s="4">
        <v>0</v>
      </c>
      <c r="Y307" s="4" t="s">
        <v>64</v>
      </c>
      <c r="Z307" s="4" t="s">
        <v>64</v>
      </c>
      <c r="AA307" s="4" t="s">
        <v>71</v>
      </c>
      <c r="AB307" s="4">
        <v>13</v>
      </c>
      <c r="AC307" s="4" t="s">
        <v>72</v>
      </c>
      <c r="AD307" s="4">
        <v>1</v>
      </c>
    </row>
    <row r="308" spans="1:30" ht="30">
      <c r="A308" s="4">
        <v>8</v>
      </c>
      <c r="B308" s="4" t="s">
        <v>59</v>
      </c>
      <c r="C308" s="4">
        <v>3860</v>
      </c>
      <c r="D308" s="5">
        <v>42135</v>
      </c>
      <c r="E308" s="4" t="s">
        <v>1420</v>
      </c>
      <c r="F308" s="4"/>
      <c r="G308" s="4" t="s">
        <v>2148</v>
      </c>
      <c r="H308" s="4" t="s">
        <v>2876</v>
      </c>
      <c r="I308" s="4" t="s">
        <v>66</v>
      </c>
      <c r="J308" s="5">
        <v>39449</v>
      </c>
      <c r="K308" s="4" t="s">
        <v>1047</v>
      </c>
      <c r="L308" s="4">
        <v>307</v>
      </c>
      <c r="M308" s="4"/>
      <c r="N308" s="4"/>
      <c r="O308" s="4" t="s">
        <v>69</v>
      </c>
      <c r="P308" s="4" t="s">
        <v>70</v>
      </c>
      <c r="Q308" s="4"/>
      <c r="R308" s="4" t="s">
        <v>63</v>
      </c>
      <c r="S308" s="4">
        <v>8140200308</v>
      </c>
      <c r="T308" s="4" t="s">
        <v>371</v>
      </c>
      <c r="U308" s="4"/>
      <c r="V308" s="4">
        <v>9828121003</v>
      </c>
      <c r="W308" s="4" t="s">
        <v>3604</v>
      </c>
      <c r="X308" s="4">
        <v>0</v>
      </c>
      <c r="Y308" s="4" t="s">
        <v>64</v>
      </c>
      <c r="Z308" s="4" t="s">
        <v>64</v>
      </c>
      <c r="AA308" s="4" t="s">
        <v>71</v>
      </c>
      <c r="AB308" s="4">
        <v>12</v>
      </c>
      <c r="AC308" s="4" t="s">
        <v>72</v>
      </c>
      <c r="AD308" s="4">
        <v>1</v>
      </c>
    </row>
    <row r="309" spans="1:30" ht="30">
      <c r="A309" s="4">
        <v>8</v>
      </c>
      <c r="B309" s="4" t="s">
        <v>59</v>
      </c>
      <c r="C309" s="4">
        <v>4455</v>
      </c>
      <c r="D309" s="5">
        <v>43283</v>
      </c>
      <c r="E309" s="4" t="s">
        <v>1421</v>
      </c>
      <c r="F309" s="4"/>
      <c r="G309" s="4" t="s">
        <v>2149</v>
      </c>
      <c r="H309" s="4" t="s">
        <v>2877</v>
      </c>
      <c r="I309" s="4" t="s">
        <v>66</v>
      </c>
      <c r="J309" s="5">
        <v>40091</v>
      </c>
      <c r="K309" s="4" t="s">
        <v>1047</v>
      </c>
      <c r="L309" s="4">
        <v>308</v>
      </c>
      <c r="M309" s="4"/>
      <c r="N309" s="4"/>
      <c r="O309" s="4" t="s">
        <v>69</v>
      </c>
      <c r="P309" s="4" t="s">
        <v>70</v>
      </c>
      <c r="Q309" s="4"/>
      <c r="R309" s="4" t="s">
        <v>63</v>
      </c>
      <c r="S309" s="4">
        <v>8140200308</v>
      </c>
      <c r="T309" s="4" t="s">
        <v>372</v>
      </c>
      <c r="U309" s="4"/>
      <c r="V309" s="4">
        <v>9828121004</v>
      </c>
      <c r="W309" s="4" t="s">
        <v>3605</v>
      </c>
      <c r="X309" s="4">
        <v>36000</v>
      </c>
      <c r="Y309" s="4" t="s">
        <v>64</v>
      </c>
      <c r="Z309" s="4" t="s">
        <v>64</v>
      </c>
      <c r="AA309" s="4" t="s">
        <v>71</v>
      </c>
      <c r="AB309" s="4">
        <v>11</v>
      </c>
      <c r="AC309" s="4" t="s">
        <v>72</v>
      </c>
      <c r="AD309" s="4">
        <v>6</v>
      </c>
    </row>
    <row r="310" spans="1:30" ht="30">
      <c r="A310" s="4">
        <v>8</v>
      </c>
      <c r="B310" s="4" t="s">
        <v>59</v>
      </c>
      <c r="C310" s="4">
        <v>4774</v>
      </c>
      <c r="D310" s="5">
        <v>43672</v>
      </c>
      <c r="E310" s="4" t="s">
        <v>1422</v>
      </c>
      <c r="F310" s="4"/>
      <c r="G310" s="4" t="s">
        <v>2150</v>
      </c>
      <c r="H310" s="4" t="s">
        <v>2878</v>
      </c>
      <c r="I310" s="4" t="s">
        <v>66</v>
      </c>
      <c r="J310" s="5">
        <v>39630</v>
      </c>
      <c r="K310" s="4" t="s">
        <v>1048</v>
      </c>
      <c r="L310" s="4">
        <v>309</v>
      </c>
      <c r="M310" s="4"/>
      <c r="N310" s="4"/>
      <c r="O310" s="4" t="s">
        <v>69</v>
      </c>
      <c r="P310" s="4" t="s">
        <v>70</v>
      </c>
      <c r="Q310" s="4"/>
      <c r="R310" s="4" t="s">
        <v>63</v>
      </c>
      <c r="S310" s="4">
        <v>8140200308</v>
      </c>
      <c r="T310" s="4" t="s">
        <v>373</v>
      </c>
      <c r="U310" s="4"/>
      <c r="V310" s="4">
        <v>9828121005</v>
      </c>
      <c r="W310" s="4" t="s">
        <v>3606</v>
      </c>
      <c r="X310" s="4">
        <v>60000</v>
      </c>
      <c r="Y310" s="4" t="s">
        <v>64</v>
      </c>
      <c r="Z310" s="4" t="s">
        <v>64</v>
      </c>
      <c r="AA310" s="4" t="s">
        <v>71</v>
      </c>
      <c r="AB310" s="4">
        <v>12</v>
      </c>
      <c r="AC310" s="4" t="s">
        <v>72</v>
      </c>
      <c r="AD310" s="4">
        <v>1</v>
      </c>
    </row>
    <row r="311" spans="1:30" ht="30">
      <c r="A311" s="4">
        <v>8</v>
      </c>
      <c r="B311" s="4" t="s">
        <v>59</v>
      </c>
      <c r="C311" s="4">
        <v>4604</v>
      </c>
      <c r="D311" s="5">
        <v>43311</v>
      </c>
      <c r="E311" s="4" t="s">
        <v>1423</v>
      </c>
      <c r="F311" s="4"/>
      <c r="G311" s="4" t="s">
        <v>2151</v>
      </c>
      <c r="H311" s="4" t="s">
        <v>2879</v>
      </c>
      <c r="I311" s="4" t="s">
        <v>66</v>
      </c>
      <c r="J311" s="5">
        <v>39549</v>
      </c>
      <c r="K311" s="4" t="s">
        <v>1047</v>
      </c>
      <c r="L311" s="4">
        <v>310</v>
      </c>
      <c r="M311" s="4"/>
      <c r="N311" s="4"/>
      <c r="O311" s="4" t="s">
        <v>62</v>
      </c>
      <c r="P311" s="4" t="s">
        <v>70</v>
      </c>
      <c r="Q311" s="4"/>
      <c r="R311" s="4" t="s">
        <v>63</v>
      </c>
      <c r="S311" s="4">
        <v>8140200308</v>
      </c>
      <c r="T311" s="4" t="s">
        <v>374</v>
      </c>
      <c r="U311" s="4"/>
      <c r="V311" s="4">
        <v>9828121006</v>
      </c>
      <c r="W311" s="4" t="s">
        <v>3607</v>
      </c>
      <c r="X311" s="4">
        <v>38000</v>
      </c>
      <c r="Y311" s="4" t="s">
        <v>64</v>
      </c>
      <c r="Z311" s="4" t="s">
        <v>64</v>
      </c>
      <c r="AA311" s="4" t="s">
        <v>71</v>
      </c>
      <c r="AB311" s="4">
        <v>12</v>
      </c>
      <c r="AC311" s="4" t="s">
        <v>72</v>
      </c>
      <c r="AD311" s="4">
        <v>2</v>
      </c>
    </row>
    <row r="312" spans="1:30" ht="30">
      <c r="A312" s="4">
        <v>8</v>
      </c>
      <c r="B312" s="4" t="s">
        <v>59</v>
      </c>
      <c r="C312" s="4">
        <v>4693</v>
      </c>
      <c r="D312" s="5">
        <v>43656</v>
      </c>
      <c r="E312" s="4" t="s">
        <v>1424</v>
      </c>
      <c r="F312" s="4"/>
      <c r="G312" s="4" t="s">
        <v>2152</v>
      </c>
      <c r="H312" s="4" t="s">
        <v>2880</v>
      </c>
      <c r="I312" s="4" t="s">
        <v>66</v>
      </c>
      <c r="J312" s="5">
        <v>39177</v>
      </c>
      <c r="K312" s="4" t="s">
        <v>1047</v>
      </c>
      <c r="L312" s="4">
        <v>311</v>
      </c>
      <c r="M312" s="4"/>
      <c r="N312" s="4"/>
      <c r="O312" s="4" t="s">
        <v>62</v>
      </c>
      <c r="P312" s="4" t="s">
        <v>70</v>
      </c>
      <c r="Q312" s="4"/>
      <c r="R312" s="4" t="s">
        <v>63</v>
      </c>
      <c r="S312" s="4">
        <v>8140200308</v>
      </c>
      <c r="T312" s="4" t="s">
        <v>375</v>
      </c>
      <c r="U312" s="4" t="s">
        <v>376</v>
      </c>
      <c r="V312" s="4">
        <v>9828121007</v>
      </c>
      <c r="W312" s="4" t="s">
        <v>3608</v>
      </c>
      <c r="X312" s="4">
        <v>60000</v>
      </c>
      <c r="Y312" s="4" t="s">
        <v>64</v>
      </c>
      <c r="Z312" s="4" t="s">
        <v>64</v>
      </c>
      <c r="AA312" s="4" t="s">
        <v>71</v>
      </c>
      <c r="AB312" s="4">
        <v>13</v>
      </c>
      <c r="AC312" s="4" t="s">
        <v>72</v>
      </c>
      <c r="AD312" s="4">
        <v>2</v>
      </c>
    </row>
    <row r="313" spans="1:30" ht="30">
      <c r="A313" s="4">
        <v>8</v>
      </c>
      <c r="B313" s="4" t="s">
        <v>59</v>
      </c>
      <c r="C313" s="4">
        <v>4598</v>
      </c>
      <c r="D313" s="5">
        <v>43306</v>
      </c>
      <c r="E313" s="4" t="s">
        <v>1425</v>
      </c>
      <c r="F313" s="4"/>
      <c r="G313" s="4" t="s">
        <v>2153</v>
      </c>
      <c r="H313" s="4" t="s">
        <v>2881</v>
      </c>
      <c r="I313" s="4" t="s">
        <v>61</v>
      </c>
      <c r="J313" s="5">
        <v>39810</v>
      </c>
      <c r="K313" s="4" t="s">
        <v>1048</v>
      </c>
      <c r="L313" s="4">
        <v>312</v>
      </c>
      <c r="M313" s="4"/>
      <c r="N313" s="4"/>
      <c r="O313" s="4" t="s">
        <v>62</v>
      </c>
      <c r="P313" s="4" t="s">
        <v>76</v>
      </c>
      <c r="Q313" s="4"/>
      <c r="R313" s="4" t="s">
        <v>63</v>
      </c>
      <c r="S313" s="4">
        <v>8140200308</v>
      </c>
      <c r="T313" s="4" t="s">
        <v>377</v>
      </c>
      <c r="U313" s="4"/>
      <c r="V313" s="4">
        <v>9828121008</v>
      </c>
      <c r="W313" s="4" t="s">
        <v>3609</v>
      </c>
      <c r="X313" s="4">
        <v>40000</v>
      </c>
      <c r="Y313" s="4" t="s">
        <v>64</v>
      </c>
      <c r="Z313" s="4" t="s">
        <v>64</v>
      </c>
      <c r="AA313" s="4" t="s">
        <v>77</v>
      </c>
      <c r="AB313" s="4">
        <v>12</v>
      </c>
      <c r="AC313" s="4" t="s">
        <v>72</v>
      </c>
      <c r="AD313" s="4">
        <v>0</v>
      </c>
    </row>
    <row r="314" spans="1:30" ht="30">
      <c r="A314" s="4">
        <v>8</v>
      </c>
      <c r="B314" s="4" t="s">
        <v>59</v>
      </c>
      <c r="C314" s="4">
        <v>3894</v>
      </c>
      <c r="D314" s="5">
        <v>42135</v>
      </c>
      <c r="E314" s="4" t="s">
        <v>1426</v>
      </c>
      <c r="F314" s="4"/>
      <c r="G314" s="4" t="s">
        <v>2154</v>
      </c>
      <c r="H314" s="4" t="s">
        <v>2882</v>
      </c>
      <c r="I314" s="4" t="s">
        <v>66</v>
      </c>
      <c r="J314" s="5">
        <v>38899</v>
      </c>
      <c r="K314" s="4" t="s">
        <v>1047</v>
      </c>
      <c r="L314" s="4">
        <v>313</v>
      </c>
      <c r="M314" s="4"/>
      <c r="N314" s="4"/>
      <c r="O314" s="4" t="s">
        <v>69</v>
      </c>
      <c r="P314" s="4" t="s">
        <v>70</v>
      </c>
      <c r="Q314" s="4"/>
      <c r="R314" s="4" t="s">
        <v>63</v>
      </c>
      <c r="S314" s="4">
        <v>8140200308</v>
      </c>
      <c r="T314" s="4" t="s">
        <v>301</v>
      </c>
      <c r="U314" s="4"/>
      <c r="V314" s="4">
        <v>9828121009</v>
      </c>
      <c r="W314" s="4" t="s">
        <v>3610</v>
      </c>
      <c r="X314" s="4">
        <v>0</v>
      </c>
      <c r="Y314" s="4" t="s">
        <v>64</v>
      </c>
      <c r="Z314" s="4" t="s">
        <v>64</v>
      </c>
      <c r="AA314" s="4" t="s">
        <v>71</v>
      </c>
      <c r="AB314" s="4">
        <v>14</v>
      </c>
      <c r="AC314" s="4" t="s">
        <v>72</v>
      </c>
      <c r="AD314" s="4">
        <v>1</v>
      </c>
    </row>
    <row r="315" spans="1:30" ht="30">
      <c r="A315" s="4">
        <v>8</v>
      </c>
      <c r="B315" s="4" t="s">
        <v>59</v>
      </c>
      <c r="C315" s="4">
        <v>4188</v>
      </c>
      <c r="D315" s="5">
        <v>42562</v>
      </c>
      <c r="E315" s="4" t="s">
        <v>1427</v>
      </c>
      <c r="F315" s="4"/>
      <c r="G315" s="4" t="s">
        <v>2155</v>
      </c>
      <c r="H315" s="4" t="s">
        <v>2883</v>
      </c>
      <c r="I315" s="4" t="s">
        <v>61</v>
      </c>
      <c r="J315" s="5">
        <v>38939</v>
      </c>
      <c r="K315" s="4" t="s">
        <v>1047</v>
      </c>
      <c r="L315" s="4">
        <v>314</v>
      </c>
      <c r="M315" s="4"/>
      <c r="N315" s="4"/>
      <c r="O315" s="4" t="s">
        <v>62</v>
      </c>
      <c r="P315" s="4" t="s">
        <v>70</v>
      </c>
      <c r="Q315" s="4"/>
      <c r="R315" s="4" t="s">
        <v>63</v>
      </c>
      <c r="S315" s="4">
        <v>8140200308</v>
      </c>
      <c r="T315" s="4"/>
      <c r="U315" s="4"/>
      <c r="V315" s="4">
        <v>9828121010</v>
      </c>
      <c r="W315" s="4" t="s">
        <v>3611</v>
      </c>
      <c r="X315" s="4">
        <v>0</v>
      </c>
      <c r="Y315" s="4" t="s">
        <v>64</v>
      </c>
      <c r="Z315" s="4" t="s">
        <v>64</v>
      </c>
      <c r="AA315" s="4" t="s">
        <v>71</v>
      </c>
      <c r="AB315" s="4">
        <v>14</v>
      </c>
      <c r="AC315" s="4" t="s">
        <v>72</v>
      </c>
      <c r="AD315" s="4">
        <v>2</v>
      </c>
    </row>
    <row r="316" spans="1:30" ht="30">
      <c r="A316" s="4">
        <v>8</v>
      </c>
      <c r="B316" s="4" t="s">
        <v>59</v>
      </c>
      <c r="C316" s="4">
        <v>3893</v>
      </c>
      <c r="D316" s="5">
        <v>42135</v>
      </c>
      <c r="E316" s="4" t="s">
        <v>1428</v>
      </c>
      <c r="F316" s="4"/>
      <c r="G316" s="4" t="s">
        <v>2156</v>
      </c>
      <c r="H316" s="4" t="s">
        <v>2884</v>
      </c>
      <c r="I316" s="4" t="s">
        <v>66</v>
      </c>
      <c r="J316" s="5">
        <v>39005</v>
      </c>
      <c r="K316" s="4" t="s">
        <v>1048</v>
      </c>
      <c r="L316" s="4">
        <v>315</v>
      </c>
      <c r="M316" s="4"/>
      <c r="N316" s="4"/>
      <c r="O316" s="4" t="s">
        <v>69</v>
      </c>
      <c r="P316" s="4" t="s">
        <v>70</v>
      </c>
      <c r="Q316" s="4"/>
      <c r="R316" s="4" t="s">
        <v>63</v>
      </c>
      <c r="S316" s="4">
        <v>8140200308</v>
      </c>
      <c r="T316" s="4" t="s">
        <v>379</v>
      </c>
      <c r="U316" s="4"/>
      <c r="V316" s="4">
        <v>9828121011</v>
      </c>
      <c r="W316" s="4" t="s">
        <v>3612</v>
      </c>
      <c r="X316" s="4">
        <v>0</v>
      </c>
      <c r="Y316" s="4" t="s">
        <v>64</v>
      </c>
      <c r="Z316" s="4" t="s">
        <v>64</v>
      </c>
      <c r="AA316" s="4" t="s">
        <v>71</v>
      </c>
      <c r="AB316" s="4">
        <v>14</v>
      </c>
      <c r="AC316" s="4" t="s">
        <v>72</v>
      </c>
      <c r="AD316" s="4">
        <v>0</v>
      </c>
    </row>
    <row r="317" spans="1:30" ht="30">
      <c r="A317" s="4">
        <v>8</v>
      </c>
      <c r="B317" s="4" t="s">
        <v>59</v>
      </c>
      <c r="C317" s="4">
        <v>4608</v>
      </c>
      <c r="D317" s="5">
        <v>43312</v>
      </c>
      <c r="E317" s="4" t="s">
        <v>1429</v>
      </c>
      <c r="F317" s="4"/>
      <c r="G317" s="4" t="s">
        <v>2157</v>
      </c>
      <c r="H317" s="4" t="s">
        <v>2885</v>
      </c>
      <c r="I317" s="4" t="s">
        <v>66</v>
      </c>
      <c r="J317" s="5">
        <v>38534</v>
      </c>
      <c r="K317" s="4" t="s">
        <v>1047</v>
      </c>
      <c r="L317" s="4">
        <v>316</v>
      </c>
      <c r="M317" s="4"/>
      <c r="N317" s="4"/>
      <c r="O317" s="4" t="s">
        <v>67</v>
      </c>
      <c r="P317" s="4" t="s">
        <v>70</v>
      </c>
      <c r="Q317" s="4"/>
      <c r="R317" s="4" t="s">
        <v>63</v>
      </c>
      <c r="S317" s="4">
        <v>8140200308</v>
      </c>
      <c r="T317" s="4" t="s">
        <v>380</v>
      </c>
      <c r="U317" s="4" t="s">
        <v>381</v>
      </c>
      <c r="V317" s="4">
        <v>9828121012</v>
      </c>
      <c r="W317" s="4" t="s">
        <v>3613</v>
      </c>
      <c r="X317" s="4">
        <v>45000</v>
      </c>
      <c r="Y317" s="4" t="s">
        <v>64</v>
      </c>
      <c r="Z317" s="4" t="s">
        <v>64</v>
      </c>
      <c r="AA317" s="4" t="s">
        <v>71</v>
      </c>
      <c r="AB317" s="4">
        <v>15</v>
      </c>
      <c r="AC317" s="4" t="s">
        <v>72</v>
      </c>
      <c r="AD317" s="4">
        <v>5</v>
      </c>
    </row>
    <row r="318" spans="1:30" ht="30">
      <c r="A318" s="4">
        <v>9</v>
      </c>
      <c r="B318" s="4" t="s">
        <v>59</v>
      </c>
      <c r="C318" s="4">
        <v>3822</v>
      </c>
      <c r="D318" s="5">
        <v>42135</v>
      </c>
      <c r="E318" s="4" t="s">
        <v>1430</v>
      </c>
      <c r="F318" s="4"/>
      <c r="G318" s="4" t="s">
        <v>2158</v>
      </c>
      <c r="H318" s="4" t="s">
        <v>2886</v>
      </c>
      <c r="I318" s="4" t="s">
        <v>66</v>
      </c>
      <c r="J318" s="5">
        <v>38838</v>
      </c>
      <c r="K318" s="4" t="s">
        <v>1047</v>
      </c>
      <c r="L318" s="4">
        <v>317</v>
      </c>
      <c r="M318" s="4"/>
      <c r="N318" s="4"/>
      <c r="O318" s="4" t="s">
        <v>62</v>
      </c>
      <c r="P318" s="4" t="s">
        <v>76</v>
      </c>
      <c r="Q318" s="4"/>
      <c r="R318" s="4" t="s">
        <v>63</v>
      </c>
      <c r="S318" s="4">
        <v>8140200308</v>
      </c>
      <c r="T318" s="4" t="s">
        <v>464</v>
      </c>
      <c r="U318" s="4"/>
      <c r="V318" s="4">
        <v>9828121013</v>
      </c>
      <c r="W318" s="4" t="s">
        <v>3614</v>
      </c>
      <c r="X318" s="4">
        <v>0</v>
      </c>
      <c r="Y318" s="4" t="s">
        <v>64</v>
      </c>
      <c r="Z318" s="4" t="s">
        <v>64</v>
      </c>
      <c r="AA318" s="4" t="s">
        <v>77</v>
      </c>
      <c r="AB318" s="4">
        <v>14</v>
      </c>
      <c r="AC318" s="4" t="s">
        <v>72</v>
      </c>
      <c r="AD318" s="4">
        <v>0</v>
      </c>
    </row>
    <row r="319" spans="1:30" ht="30">
      <c r="A319" s="4">
        <v>9</v>
      </c>
      <c r="B319" s="4" t="s">
        <v>59</v>
      </c>
      <c r="C319" s="4">
        <v>4266</v>
      </c>
      <c r="D319" s="5">
        <v>148</v>
      </c>
      <c r="E319" s="4" t="s">
        <v>1431</v>
      </c>
      <c r="F319" s="4"/>
      <c r="G319" s="4" t="s">
        <v>2159</v>
      </c>
      <c r="H319" s="4" t="s">
        <v>2887</v>
      </c>
      <c r="I319" s="4" t="s">
        <v>66</v>
      </c>
      <c r="J319" s="5">
        <v>39084</v>
      </c>
      <c r="K319" s="4" t="s">
        <v>1048</v>
      </c>
      <c r="L319" s="4">
        <v>318</v>
      </c>
      <c r="M319" s="4"/>
      <c r="N319" s="4"/>
      <c r="O319" s="4" t="s">
        <v>74</v>
      </c>
      <c r="P319" s="4" t="s">
        <v>70</v>
      </c>
      <c r="Q319" s="4"/>
      <c r="R319" s="4" t="s">
        <v>63</v>
      </c>
      <c r="S319" s="4">
        <v>8140200308</v>
      </c>
      <c r="T319" s="4" t="s">
        <v>465</v>
      </c>
      <c r="U319" s="4"/>
      <c r="V319" s="4">
        <v>9828121014</v>
      </c>
      <c r="W319" s="4" t="s">
        <v>3615</v>
      </c>
      <c r="X319" s="4">
        <v>0</v>
      </c>
      <c r="Y319" s="4" t="s">
        <v>64</v>
      </c>
      <c r="Z319" s="4" t="s">
        <v>64</v>
      </c>
      <c r="AA319" s="4" t="s">
        <v>71</v>
      </c>
      <c r="AB319" s="4">
        <v>13</v>
      </c>
      <c r="AC319" s="4" t="s">
        <v>72</v>
      </c>
      <c r="AD319" s="4">
        <v>1</v>
      </c>
    </row>
    <row r="320" spans="1:30" ht="30">
      <c r="A320" s="4">
        <v>9</v>
      </c>
      <c r="B320" s="4" t="s">
        <v>59</v>
      </c>
      <c r="C320" s="4">
        <v>4773</v>
      </c>
      <c r="D320" s="5">
        <v>43671</v>
      </c>
      <c r="E320" s="4" t="s">
        <v>1432</v>
      </c>
      <c r="F320" s="4"/>
      <c r="G320" s="4" t="s">
        <v>2160</v>
      </c>
      <c r="H320" s="4" t="s">
        <v>2888</v>
      </c>
      <c r="I320" s="4" t="s">
        <v>61</v>
      </c>
      <c r="J320" s="5">
        <v>39060</v>
      </c>
      <c r="K320" s="4" t="s">
        <v>1047</v>
      </c>
      <c r="L320" s="4">
        <v>319</v>
      </c>
      <c r="M320" s="4"/>
      <c r="N320" s="4"/>
      <c r="O320" s="4" t="s">
        <v>62</v>
      </c>
      <c r="P320" s="4" t="s">
        <v>70</v>
      </c>
      <c r="Q320" s="4"/>
      <c r="R320" s="4" t="s">
        <v>63</v>
      </c>
      <c r="S320" s="4">
        <v>8140200308</v>
      </c>
      <c r="T320" s="4" t="s">
        <v>466</v>
      </c>
      <c r="U320" s="4"/>
      <c r="V320" s="4">
        <v>9828121015</v>
      </c>
      <c r="W320" s="4" t="s">
        <v>3616</v>
      </c>
      <c r="X320" s="4">
        <v>60000</v>
      </c>
      <c r="Y320" s="4" t="s">
        <v>64</v>
      </c>
      <c r="Z320" s="4" t="s">
        <v>64</v>
      </c>
      <c r="AA320" s="4" t="s">
        <v>71</v>
      </c>
      <c r="AB320" s="4">
        <v>14</v>
      </c>
      <c r="AC320" s="4" t="s">
        <v>72</v>
      </c>
      <c r="AD320" s="4">
        <v>3</v>
      </c>
    </row>
    <row r="321" spans="1:30" ht="30">
      <c r="A321" s="4">
        <v>9</v>
      </c>
      <c r="B321" s="4" t="s">
        <v>59</v>
      </c>
      <c r="C321" s="4">
        <v>3844</v>
      </c>
      <c r="D321" s="5">
        <v>42135</v>
      </c>
      <c r="E321" s="4" t="s">
        <v>1433</v>
      </c>
      <c r="F321" s="4"/>
      <c r="G321" s="4" t="s">
        <v>2161</v>
      </c>
      <c r="H321" s="4" t="s">
        <v>2889</v>
      </c>
      <c r="I321" s="4" t="s">
        <v>61</v>
      </c>
      <c r="J321" s="5">
        <v>38543</v>
      </c>
      <c r="K321" s="4" t="s">
        <v>1047</v>
      </c>
      <c r="L321" s="4">
        <v>320</v>
      </c>
      <c r="M321" s="4"/>
      <c r="N321" s="4"/>
      <c r="O321" s="4" t="s">
        <v>62</v>
      </c>
      <c r="P321" s="4" t="s">
        <v>76</v>
      </c>
      <c r="Q321" s="4"/>
      <c r="R321" s="4" t="s">
        <v>63</v>
      </c>
      <c r="S321" s="4">
        <v>8140200308</v>
      </c>
      <c r="T321" s="4" t="s">
        <v>467</v>
      </c>
      <c r="U321" s="4"/>
      <c r="V321" s="4">
        <v>9828121016</v>
      </c>
      <c r="W321" s="4" t="s">
        <v>3617</v>
      </c>
      <c r="X321" s="4">
        <v>36000</v>
      </c>
      <c r="Y321" s="4" t="s">
        <v>64</v>
      </c>
      <c r="Z321" s="4" t="s">
        <v>64</v>
      </c>
      <c r="AA321" s="4" t="s">
        <v>77</v>
      </c>
      <c r="AB321" s="4">
        <v>15</v>
      </c>
      <c r="AC321" s="4" t="s">
        <v>72</v>
      </c>
      <c r="AD321" s="4">
        <v>1</v>
      </c>
    </row>
    <row r="322" spans="1:30" ht="30">
      <c r="A322" s="4">
        <v>9</v>
      </c>
      <c r="B322" s="4" t="s">
        <v>59</v>
      </c>
      <c r="C322" s="4">
        <v>4821</v>
      </c>
      <c r="D322" s="5">
        <v>41032</v>
      </c>
      <c r="E322" s="4" t="s">
        <v>1434</v>
      </c>
      <c r="F322" s="4"/>
      <c r="G322" s="4" t="s">
        <v>2162</v>
      </c>
      <c r="H322" s="4" t="s">
        <v>2890</v>
      </c>
      <c r="I322" s="4" t="s">
        <v>66</v>
      </c>
      <c r="J322" s="5">
        <v>39342</v>
      </c>
      <c r="K322" s="4" t="s">
        <v>1048</v>
      </c>
      <c r="L322" s="4">
        <v>321</v>
      </c>
      <c r="M322" s="4"/>
      <c r="N322" s="4"/>
      <c r="O322" s="4" t="s">
        <v>62</v>
      </c>
      <c r="P322" s="4" t="s">
        <v>76</v>
      </c>
      <c r="Q322" s="4"/>
      <c r="R322" s="4" t="s">
        <v>63</v>
      </c>
      <c r="S322" s="4">
        <v>8140200308</v>
      </c>
      <c r="T322" s="4" t="s">
        <v>468</v>
      </c>
      <c r="U322" s="4" t="s">
        <v>469</v>
      </c>
      <c r="V322" s="4">
        <v>9828121017</v>
      </c>
      <c r="W322" s="4" t="s">
        <v>3618</v>
      </c>
      <c r="X322" s="4">
        <v>60000</v>
      </c>
      <c r="Y322" s="4" t="s">
        <v>64</v>
      </c>
      <c r="Z322" s="4" t="s">
        <v>64</v>
      </c>
      <c r="AA322" s="4" t="s">
        <v>77</v>
      </c>
      <c r="AB322" s="4">
        <v>13</v>
      </c>
      <c r="AC322" s="4" t="s">
        <v>72</v>
      </c>
      <c r="AD322" s="4">
        <v>0</v>
      </c>
    </row>
    <row r="323" spans="1:30" ht="30">
      <c r="A323" s="4">
        <v>9</v>
      </c>
      <c r="B323" s="4" t="s">
        <v>59</v>
      </c>
      <c r="C323" s="4">
        <v>4454</v>
      </c>
      <c r="D323" s="5">
        <v>43283</v>
      </c>
      <c r="E323" s="4" t="s">
        <v>1435</v>
      </c>
      <c r="F323" s="4"/>
      <c r="G323" s="4" t="s">
        <v>2163</v>
      </c>
      <c r="H323" s="4" t="s">
        <v>2891</v>
      </c>
      <c r="I323" s="4" t="s">
        <v>66</v>
      </c>
      <c r="J323" s="5">
        <v>39227</v>
      </c>
      <c r="K323" s="4" t="s">
        <v>1047</v>
      </c>
      <c r="L323" s="4">
        <v>322</v>
      </c>
      <c r="M323" s="4"/>
      <c r="N323" s="4"/>
      <c r="O323" s="4" t="s">
        <v>62</v>
      </c>
      <c r="P323" s="4" t="s">
        <v>70</v>
      </c>
      <c r="Q323" s="4"/>
      <c r="R323" s="4" t="s">
        <v>63</v>
      </c>
      <c r="S323" s="4">
        <v>8140200308</v>
      </c>
      <c r="T323" s="4" t="s">
        <v>470</v>
      </c>
      <c r="U323" s="4"/>
      <c r="V323" s="4">
        <v>9828121018</v>
      </c>
      <c r="W323" s="4" t="s">
        <v>3619</v>
      </c>
      <c r="X323" s="4">
        <v>50000</v>
      </c>
      <c r="Y323" s="4" t="s">
        <v>64</v>
      </c>
      <c r="Z323" s="4" t="s">
        <v>64</v>
      </c>
      <c r="AA323" s="4" t="s">
        <v>71</v>
      </c>
      <c r="AB323" s="4">
        <v>13</v>
      </c>
      <c r="AC323" s="4" t="s">
        <v>72</v>
      </c>
      <c r="AD323" s="4">
        <v>2</v>
      </c>
    </row>
    <row r="324" spans="1:30" ht="30">
      <c r="A324" s="4">
        <v>9</v>
      </c>
      <c r="B324" s="4" t="s">
        <v>59</v>
      </c>
      <c r="C324" s="4">
        <v>4828</v>
      </c>
      <c r="D324" s="4"/>
      <c r="E324" s="4" t="s">
        <v>1436</v>
      </c>
      <c r="F324" s="4"/>
      <c r="G324" s="4" t="s">
        <v>2164</v>
      </c>
      <c r="H324" s="4" t="s">
        <v>2892</v>
      </c>
      <c r="I324" s="4" t="s">
        <v>66</v>
      </c>
      <c r="J324" s="5">
        <v>39561</v>
      </c>
      <c r="K324" s="4" t="s">
        <v>1047</v>
      </c>
      <c r="L324" s="4">
        <v>323</v>
      </c>
      <c r="M324" s="4"/>
      <c r="N324" s="4"/>
      <c r="O324" s="4" t="s">
        <v>67</v>
      </c>
      <c r="P324" s="4"/>
      <c r="Q324" s="4"/>
      <c r="R324" s="4" t="s">
        <v>63</v>
      </c>
      <c r="S324" s="4">
        <v>8140200308</v>
      </c>
      <c r="T324" s="4"/>
      <c r="U324" s="4"/>
      <c r="V324" s="4">
        <v>9828121019</v>
      </c>
      <c r="W324" s="4" t="s">
        <v>3620</v>
      </c>
      <c r="X324" s="4"/>
      <c r="Y324" s="4" t="s">
        <v>64</v>
      </c>
      <c r="Z324" s="4" t="s">
        <v>65</v>
      </c>
      <c r="AA324" s="4"/>
      <c r="AB324" s="4">
        <v>12</v>
      </c>
      <c r="AC324" s="4"/>
      <c r="AD324" s="4">
        <v>1</v>
      </c>
    </row>
    <row r="325" spans="1:30" ht="30">
      <c r="A325" s="4">
        <v>9</v>
      </c>
      <c r="B325" s="4" t="s">
        <v>59</v>
      </c>
      <c r="C325" s="4">
        <v>4544</v>
      </c>
      <c r="D325" s="5">
        <v>43291</v>
      </c>
      <c r="E325" s="4" t="s">
        <v>1437</v>
      </c>
      <c r="F325" s="4"/>
      <c r="G325" s="4" t="s">
        <v>2165</v>
      </c>
      <c r="H325" s="4" t="s">
        <v>2893</v>
      </c>
      <c r="I325" s="4" t="s">
        <v>61</v>
      </c>
      <c r="J325" s="5">
        <v>39270</v>
      </c>
      <c r="K325" s="4" t="s">
        <v>1048</v>
      </c>
      <c r="L325" s="4">
        <v>324</v>
      </c>
      <c r="M325" s="4"/>
      <c r="N325" s="4"/>
      <c r="O325" s="4" t="s">
        <v>62</v>
      </c>
      <c r="P325" s="4" t="s">
        <v>70</v>
      </c>
      <c r="Q325" s="4"/>
      <c r="R325" s="4" t="s">
        <v>63</v>
      </c>
      <c r="S325" s="4">
        <v>8140200308</v>
      </c>
      <c r="T325" s="4" t="s">
        <v>471</v>
      </c>
      <c r="U325" s="4"/>
      <c r="V325" s="4">
        <v>9828121020</v>
      </c>
      <c r="W325" s="4" t="s">
        <v>3621</v>
      </c>
      <c r="X325" s="4">
        <v>60000</v>
      </c>
      <c r="Y325" s="4" t="s">
        <v>64</v>
      </c>
      <c r="Z325" s="4" t="s">
        <v>64</v>
      </c>
      <c r="AA325" s="4" t="s">
        <v>71</v>
      </c>
      <c r="AB325" s="4">
        <v>13</v>
      </c>
      <c r="AC325" s="4" t="s">
        <v>72</v>
      </c>
      <c r="AD325" s="4">
        <v>1</v>
      </c>
    </row>
    <row r="326" spans="1:30" ht="30">
      <c r="A326" s="4">
        <v>9</v>
      </c>
      <c r="B326" s="4" t="s">
        <v>59</v>
      </c>
      <c r="C326" s="4">
        <v>3820</v>
      </c>
      <c r="D326" s="5">
        <v>42135</v>
      </c>
      <c r="E326" s="4" t="s">
        <v>1438</v>
      </c>
      <c r="F326" s="4"/>
      <c r="G326" s="4" t="s">
        <v>2166</v>
      </c>
      <c r="H326" s="4" t="s">
        <v>2894</v>
      </c>
      <c r="I326" s="4" t="s">
        <v>66</v>
      </c>
      <c r="J326" s="5">
        <v>38781</v>
      </c>
      <c r="K326" s="4" t="s">
        <v>1047</v>
      </c>
      <c r="L326" s="4">
        <v>325</v>
      </c>
      <c r="M326" s="4"/>
      <c r="N326" s="4"/>
      <c r="O326" s="4" t="s">
        <v>62</v>
      </c>
      <c r="P326" s="4" t="s">
        <v>76</v>
      </c>
      <c r="Q326" s="4"/>
      <c r="R326" s="4" t="s">
        <v>63</v>
      </c>
      <c r="S326" s="4">
        <v>8140200308</v>
      </c>
      <c r="T326" s="4" t="s">
        <v>472</v>
      </c>
      <c r="U326" s="4"/>
      <c r="V326" s="4">
        <v>9828121021</v>
      </c>
      <c r="W326" s="4" t="s">
        <v>3622</v>
      </c>
      <c r="X326" s="4">
        <v>0</v>
      </c>
      <c r="Y326" s="4" t="s">
        <v>64</v>
      </c>
      <c r="Z326" s="4" t="s">
        <v>64</v>
      </c>
      <c r="AA326" s="4" t="s">
        <v>77</v>
      </c>
      <c r="AB326" s="4">
        <v>14</v>
      </c>
      <c r="AC326" s="4" t="s">
        <v>72</v>
      </c>
      <c r="AD326" s="4">
        <v>1</v>
      </c>
    </row>
    <row r="327" spans="1:30" ht="30">
      <c r="A327" s="4">
        <v>9</v>
      </c>
      <c r="B327" s="4" t="s">
        <v>59</v>
      </c>
      <c r="C327" s="4">
        <v>4823</v>
      </c>
      <c r="D327" s="4"/>
      <c r="E327" s="4" t="s">
        <v>1439</v>
      </c>
      <c r="F327" s="4"/>
      <c r="G327" s="4" t="s">
        <v>2167</v>
      </c>
      <c r="H327" s="4" t="s">
        <v>2895</v>
      </c>
      <c r="I327" s="4" t="s">
        <v>61</v>
      </c>
      <c r="J327" s="5">
        <v>38847</v>
      </c>
      <c r="K327" s="4" t="s">
        <v>1047</v>
      </c>
      <c r="L327" s="4">
        <v>326</v>
      </c>
      <c r="M327" s="4"/>
      <c r="N327" s="4"/>
      <c r="O327" s="4" t="s">
        <v>62</v>
      </c>
      <c r="P327" s="4"/>
      <c r="Q327" s="4"/>
      <c r="R327" s="4" t="s">
        <v>63</v>
      </c>
      <c r="S327" s="4">
        <v>8140200308</v>
      </c>
      <c r="T327" s="4"/>
      <c r="U327" s="4"/>
      <c r="V327" s="4">
        <v>9828121022</v>
      </c>
      <c r="W327" s="4" t="s">
        <v>3623</v>
      </c>
      <c r="X327" s="4"/>
      <c r="Y327" s="4" t="s">
        <v>64</v>
      </c>
      <c r="Z327" s="4" t="s">
        <v>65</v>
      </c>
      <c r="AA327" s="4"/>
      <c r="AB327" s="4">
        <v>14</v>
      </c>
      <c r="AC327" s="4"/>
      <c r="AD327" s="4">
        <v>2</v>
      </c>
    </row>
    <row r="328" spans="1:30" ht="30">
      <c r="A328" s="4">
        <v>9</v>
      </c>
      <c r="B328" s="4" t="s">
        <v>59</v>
      </c>
      <c r="C328" s="4">
        <v>4824</v>
      </c>
      <c r="D328" s="4"/>
      <c r="E328" s="4" t="s">
        <v>1440</v>
      </c>
      <c r="F328" s="4"/>
      <c r="G328" s="4" t="s">
        <v>2168</v>
      </c>
      <c r="H328" s="4" t="s">
        <v>2896</v>
      </c>
      <c r="I328" s="4" t="s">
        <v>61</v>
      </c>
      <c r="J328" s="5">
        <v>38175</v>
      </c>
      <c r="K328" s="4" t="s">
        <v>1048</v>
      </c>
      <c r="L328" s="4">
        <v>327</v>
      </c>
      <c r="M328" s="4"/>
      <c r="N328" s="4"/>
      <c r="O328" s="4" t="s">
        <v>62</v>
      </c>
      <c r="P328" s="4"/>
      <c r="Q328" s="4"/>
      <c r="R328" s="4" t="s">
        <v>63</v>
      </c>
      <c r="S328" s="4">
        <v>8140200308</v>
      </c>
      <c r="T328" s="4"/>
      <c r="U328" s="4"/>
      <c r="V328" s="4">
        <v>9828121023</v>
      </c>
      <c r="W328" s="4" t="s">
        <v>3624</v>
      </c>
      <c r="X328" s="4"/>
      <c r="Y328" s="4" t="s">
        <v>64</v>
      </c>
      <c r="Z328" s="4" t="s">
        <v>65</v>
      </c>
      <c r="AA328" s="4"/>
      <c r="AB328" s="4">
        <v>16</v>
      </c>
      <c r="AC328" s="4"/>
      <c r="AD328" s="4">
        <v>2</v>
      </c>
    </row>
    <row r="329" spans="1:30" ht="30">
      <c r="A329" s="4">
        <v>9</v>
      </c>
      <c r="B329" s="4" t="s">
        <v>59</v>
      </c>
      <c r="C329" s="4">
        <v>4145</v>
      </c>
      <c r="D329" s="5">
        <v>42553</v>
      </c>
      <c r="E329" s="4" t="s">
        <v>1441</v>
      </c>
      <c r="F329" s="4"/>
      <c r="G329" s="4" t="s">
        <v>2169</v>
      </c>
      <c r="H329" s="4" t="s">
        <v>2897</v>
      </c>
      <c r="I329" s="4" t="s">
        <v>66</v>
      </c>
      <c r="J329" s="5">
        <v>38119</v>
      </c>
      <c r="K329" s="4" t="s">
        <v>1047</v>
      </c>
      <c r="L329" s="4">
        <v>328</v>
      </c>
      <c r="M329" s="4"/>
      <c r="N329" s="4"/>
      <c r="O329" s="4" t="s">
        <v>69</v>
      </c>
      <c r="P329" s="4" t="s">
        <v>70</v>
      </c>
      <c r="Q329" s="4"/>
      <c r="R329" s="4" t="s">
        <v>63</v>
      </c>
      <c r="S329" s="4">
        <v>8140200308</v>
      </c>
      <c r="T329" s="4" t="s">
        <v>473</v>
      </c>
      <c r="U329" s="4"/>
      <c r="V329" s="4">
        <v>9828121024</v>
      </c>
      <c r="W329" s="4" t="s">
        <v>3625</v>
      </c>
      <c r="X329" s="4">
        <v>0</v>
      </c>
      <c r="Y329" s="4" t="s">
        <v>64</v>
      </c>
      <c r="Z329" s="4" t="s">
        <v>64</v>
      </c>
      <c r="AA329" s="4" t="s">
        <v>71</v>
      </c>
      <c r="AB329" s="4">
        <v>16</v>
      </c>
      <c r="AC329" s="4" t="s">
        <v>72</v>
      </c>
      <c r="AD329" s="4">
        <v>3</v>
      </c>
    </row>
    <row r="330" spans="1:30" ht="30">
      <c r="A330" s="4">
        <v>9</v>
      </c>
      <c r="B330" s="4" t="s">
        <v>59</v>
      </c>
      <c r="C330" s="4">
        <v>4273</v>
      </c>
      <c r="D330" s="5">
        <v>42915</v>
      </c>
      <c r="E330" s="4" t="s">
        <v>1442</v>
      </c>
      <c r="F330" s="4"/>
      <c r="G330" s="4" t="s">
        <v>2170</v>
      </c>
      <c r="H330" s="4" t="s">
        <v>2898</v>
      </c>
      <c r="I330" s="4" t="s">
        <v>61</v>
      </c>
      <c r="J330" s="5">
        <v>38892</v>
      </c>
      <c r="K330" s="4" t="s">
        <v>1047</v>
      </c>
      <c r="L330" s="4">
        <v>329</v>
      </c>
      <c r="M330" s="4"/>
      <c r="N330" s="4"/>
      <c r="O330" s="4" t="s">
        <v>62</v>
      </c>
      <c r="P330" s="4" t="s">
        <v>70</v>
      </c>
      <c r="Q330" s="4"/>
      <c r="R330" s="4" t="s">
        <v>63</v>
      </c>
      <c r="S330" s="4">
        <v>8140200308</v>
      </c>
      <c r="T330" s="4" t="s">
        <v>474</v>
      </c>
      <c r="U330" s="4"/>
      <c r="V330" s="4">
        <v>9828121025</v>
      </c>
      <c r="W330" s="4" t="s">
        <v>3626</v>
      </c>
      <c r="X330" s="4">
        <v>0</v>
      </c>
      <c r="Y330" s="4" t="s">
        <v>64</v>
      </c>
      <c r="Z330" s="4" t="s">
        <v>64</v>
      </c>
      <c r="AA330" s="4" t="s">
        <v>71</v>
      </c>
      <c r="AB330" s="4">
        <v>14</v>
      </c>
      <c r="AC330" s="4" t="s">
        <v>72</v>
      </c>
      <c r="AD330" s="4">
        <v>5</v>
      </c>
    </row>
    <row r="331" spans="1:30" ht="30">
      <c r="A331" s="4">
        <v>9</v>
      </c>
      <c r="B331" s="4" t="s">
        <v>59</v>
      </c>
      <c r="C331" s="4">
        <v>3846</v>
      </c>
      <c r="D331" s="5">
        <v>42135</v>
      </c>
      <c r="E331" s="4" t="s">
        <v>1443</v>
      </c>
      <c r="F331" s="4"/>
      <c r="G331" s="4" t="s">
        <v>2171</v>
      </c>
      <c r="H331" s="4" t="s">
        <v>2899</v>
      </c>
      <c r="I331" s="4" t="s">
        <v>61</v>
      </c>
      <c r="J331" s="5">
        <v>38873</v>
      </c>
      <c r="K331" s="4" t="s">
        <v>1048</v>
      </c>
      <c r="L331" s="4">
        <v>330</v>
      </c>
      <c r="M331" s="4"/>
      <c r="N331" s="4"/>
      <c r="O331" s="4" t="s">
        <v>62</v>
      </c>
      <c r="P331" s="4" t="s">
        <v>76</v>
      </c>
      <c r="Q331" s="4"/>
      <c r="R331" s="4" t="s">
        <v>63</v>
      </c>
      <c r="S331" s="4">
        <v>8140200308</v>
      </c>
      <c r="T331" s="4" t="s">
        <v>475</v>
      </c>
      <c r="U331" s="4"/>
      <c r="V331" s="4">
        <v>9828121026</v>
      </c>
      <c r="W331" s="4" t="s">
        <v>3627</v>
      </c>
      <c r="X331" s="4">
        <v>0</v>
      </c>
      <c r="Y331" s="4" t="s">
        <v>64</v>
      </c>
      <c r="Z331" s="4" t="s">
        <v>64</v>
      </c>
      <c r="AA331" s="4" t="s">
        <v>77</v>
      </c>
      <c r="AB331" s="4">
        <v>14</v>
      </c>
      <c r="AC331" s="4" t="s">
        <v>72</v>
      </c>
      <c r="AD331" s="4">
        <v>1</v>
      </c>
    </row>
    <row r="332" spans="1:30" ht="30">
      <c r="A332" s="4">
        <v>9</v>
      </c>
      <c r="B332" s="4" t="s">
        <v>59</v>
      </c>
      <c r="C332" s="4">
        <v>3833</v>
      </c>
      <c r="D332" s="5">
        <v>42135</v>
      </c>
      <c r="E332" s="4" t="s">
        <v>1444</v>
      </c>
      <c r="F332" s="4"/>
      <c r="G332" s="4" t="s">
        <v>2172</v>
      </c>
      <c r="H332" s="4" t="s">
        <v>2900</v>
      </c>
      <c r="I332" s="4" t="s">
        <v>61</v>
      </c>
      <c r="J332" s="5">
        <v>38905</v>
      </c>
      <c r="K332" s="4" t="s">
        <v>1047</v>
      </c>
      <c r="L332" s="4">
        <v>331</v>
      </c>
      <c r="M332" s="4"/>
      <c r="N332" s="4"/>
      <c r="O332" s="4" t="s">
        <v>69</v>
      </c>
      <c r="P332" s="4" t="s">
        <v>70</v>
      </c>
      <c r="Q332" s="4"/>
      <c r="R332" s="4" t="s">
        <v>63</v>
      </c>
      <c r="S332" s="4">
        <v>8140200308</v>
      </c>
      <c r="T332" s="4" t="s">
        <v>476</v>
      </c>
      <c r="U332" s="4" t="s">
        <v>477</v>
      </c>
      <c r="V332" s="4">
        <v>9828121027</v>
      </c>
      <c r="W332" s="4" t="s">
        <v>3628</v>
      </c>
      <c r="X332" s="4">
        <v>120000</v>
      </c>
      <c r="Y332" s="4" t="s">
        <v>64</v>
      </c>
      <c r="Z332" s="4" t="s">
        <v>64</v>
      </c>
      <c r="AA332" s="4" t="s">
        <v>71</v>
      </c>
      <c r="AB332" s="4">
        <v>14</v>
      </c>
      <c r="AC332" s="4" t="s">
        <v>72</v>
      </c>
      <c r="AD332" s="4">
        <v>1</v>
      </c>
    </row>
    <row r="333" spans="1:30" ht="30">
      <c r="A333" s="4">
        <v>9</v>
      </c>
      <c r="B333" s="4" t="s">
        <v>59</v>
      </c>
      <c r="C333" s="4">
        <v>4387</v>
      </c>
      <c r="D333" s="5">
        <v>42930</v>
      </c>
      <c r="E333" s="4" t="s">
        <v>1445</v>
      </c>
      <c r="F333" s="4"/>
      <c r="G333" s="4" t="s">
        <v>2173</v>
      </c>
      <c r="H333" s="4" t="s">
        <v>2901</v>
      </c>
      <c r="I333" s="4" t="s">
        <v>61</v>
      </c>
      <c r="J333" s="5">
        <v>38904</v>
      </c>
      <c r="K333" s="4" t="s">
        <v>1047</v>
      </c>
      <c r="L333" s="4">
        <v>332</v>
      </c>
      <c r="M333" s="4"/>
      <c r="N333" s="4"/>
      <c r="O333" s="4" t="s">
        <v>67</v>
      </c>
      <c r="P333" s="4" t="s">
        <v>70</v>
      </c>
      <c r="Q333" s="4"/>
      <c r="R333" s="4" t="s">
        <v>63</v>
      </c>
      <c r="S333" s="4">
        <v>8140200308</v>
      </c>
      <c r="T333" s="4" t="s">
        <v>479</v>
      </c>
      <c r="U333" s="4"/>
      <c r="V333" s="4">
        <v>9828121028</v>
      </c>
      <c r="W333" s="4" t="s">
        <v>3629</v>
      </c>
      <c r="X333" s="4">
        <v>0</v>
      </c>
      <c r="Y333" s="4" t="s">
        <v>64</v>
      </c>
      <c r="Z333" s="4" t="s">
        <v>64</v>
      </c>
      <c r="AA333" s="4" t="s">
        <v>71</v>
      </c>
      <c r="AB333" s="4">
        <v>14</v>
      </c>
      <c r="AC333" s="4" t="s">
        <v>72</v>
      </c>
      <c r="AD333" s="4">
        <v>5</v>
      </c>
    </row>
    <row r="334" spans="1:30" ht="30">
      <c r="A334" s="4">
        <v>9</v>
      </c>
      <c r="B334" s="4" t="s">
        <v>59</v>
      </c>
      <c r="C334" s="4">
        <v>4813</v>
      </c>
      <c r="D334" s="5">
        <v>41402</v>
      </c>
      <c r="E334" s="4" t="s">
        <v>1446</v>
      </c>
      <c r="F334" s="4"/>
      <c r="G334" s="4" t="s">
        <v>2174</v>
      </c>
      <c r="H334" s="4" t="s">
        <v>2902</v>
      </c>
      <c r="I334" s="4" t="s">
        <v>66</v>
      </c>
      <c r="J334" s="5">
        <v>38214</v>
      </c>
      <c r="K334" s="4" t="s">
        <v>1048</v>
      </c>
      <c r="L334" s="4">
        <v>333</v>
      </c>
      <c r="M334" s="4"/>
      <c r="N334" s="4"/>
      <c r="O334" s="4" t="s">
        <v>62</v>
      </c>
      <c r="P334" s="4" t="s">
        <v>70</v>
      </c>
      <c r="Q334" s="4"/>
      <c r="R334" s="4" t="s">
        <v>63</v>
      </c>
      <c r="S334" s="4">
        <v>8140200308</v>
      </c>
      <c r="T334" s="4" t="s">
        <v>480</v>
      </c>
      <c r="U334" s="4" t="s">
        <v>481</v>
      </c>
      <c r="V334" s="4">
        <v>9828121029</v>
      </c>
      <c r="W334" s="4" t="s">
        <v>3630</v>
      </c>
      <c r="X334" s="4">
        <v>65000</v>
      </c>
      <c r="Y334" s="4" t="s">
        <v>64</v>
      </c>
      <c r="Z334" s="4" t="s">
        <v>64</v>
      </c>
      <c r="AA334" s="4" t="s">
        <v>71</v>
      </c>
      <c r="AB334" s="4">
        <v>16</v>
      </c>
      <c r="AC334" s="4" t="s">
        <v>72</v>
      </c>
      <c r="AD334" s="4">
        <v>2.5</v>
      </c>
    </row>
    <row r="335" spans="1:30" ht="30">
      <c r="A335" s="4">
        <v>9</v>
      </c>
      <c r="B335" s="4" t="s">
        <v>59</v>
      </c>
      <c r="C335" s="4">
        <v>4291</v>
      </c>
      <c r="D335" s="5">
        <v>42916</v>
      </c>
      <c r="E335" s="4" t="s">
        <v>1447</v>
      </c>
      <c r="F335" s="4"/>
      <c r="G335" s="4" t="s">
        <v>2175</v>
      </c>
      <c r="H335" s="4" t="s">
        <v>2903</v>
      </c>
      <c r="I335" s="4" t="s">
        <v>61</v>
      </c>
      <c r="J335" s="5">
        <v>38756</v>
      </c>
      <c r="K335" s="4" t="s">
        <v>1047</v>
      </c>
      <c r="L335" s="4">
        <v>334</v>
      </c>
      <c r="M335" s="4"/>
      <c r="N335" s="4"/>
      <c r="O335" s="4" t="s">
        <v>62</v>
      </c>
      <c r="P335" s="4" t="s">
        <v>70</v>
      </c>
      <c r="Q335" s="4"/>
      <c r="R335" s="4" t="s">
        <v>63</v>
      </c>
      <c r="S335" s="4">
        <v>8140200308</v>
      </c>
      <c r="T335" s="4" t="s">
        <v>482</v>
      </c>
      <c r="U335" s="4"/>
      <c r="V335" s="4">
        <v>9828121030</v>
      </c>
      <c r="W335" s="4" t="s">
        <v>3631</v>
      </c>
      <c r="X335" s="4">
        <v>0</v>
      </c>
      <c r="Y335" s="4" t="s">
        <v>64</v>
      </c>
      <c r="Z335" s="4" t="s">
        <v>64</v>
      </c>
      <c r="AA335" s="4" t="s">
        <v>71</v>
      </c>
      <c r="AB335" s="4">
        <v>14</v>
      </c>
      <c r="AC335" s="4" t="s">
        <v>72</v>
      </c>
      <c r="AD335" s="4">
        <v>3</v>
      </c>
    </row>
    <row r="336" spans="1:30" ht="30">
      <c r="A336" s="4">
        <v>9</v>
      </c>
      <c r="B336" s="4" t="s">
        <v>59</v>
      </c>
      <c r="C336" s="4">
        <v>4889</v>
      </c>
      <c r="D336" s="5">
        <v>42563</v>
      </c>
      <c r="E336" s="4" t="s">
        <v>1448</v>
      </c>
      <c r="F336" s="4"/>
      <c r="G336" s="4" t="s">
        <v>2176</v>
      </c>
      <c r="H336" s="4" t="s">
        <v>2904</v>
      </c>
      <c r="I336" s="4" t="s">
        <v>66</v>
      </c>
      <c r="J336" s="5">
        <v>39288</v>
      </c>
      <c r="K336" s="4" t="s">
        <v>1047</v>
      </c>
      <c r="L336" s="4">
        <v>335</v>
      </c>
      <c r="M336" s="4"/>
      <c r="N336" s="4"/>
      <c r="O336" s="4" t="s">
        <v>62</v>
      </c>
      <c r="P336" s="4" t="s">
        <v>76</v>
      </c>
      <c r="Q336" s="4"/>
      <c r="R336" s="4" t="s">
        <v>63</v>
      </c>
      <c r="S336" s="4">
        <v>8140200308</v>
      </c>
      <c r="T336" s="4" t="s">
        <v>483</v>
      </c>
      <c r="U336" s="4" t="s">
        <v>484</v>
      </c>
      <c r="V336" s="4">
        <v>9828121031</v>
      </c>
      <c r="W336" s="4" t="s">
        <v>3632</v>
      </c>
      <c r="X336" s="4">
        <v>120000</v>
      </c>
      <c r="Y336" s="4" t="s">
        <v>64</v>
      </c>
      <c r="Z336" s="4" t="s">
        <v>64</v>
      </c>
      <c r="AA336" s="4" t="s">
        <v>77</v>
      </c>
      <c r="AB336" s="4">
        <v>13</v>
      </c>
      <c r="AC336" s="4" t="s">
        <v>72</v>
      </c>
      <c r="AD336" s="4">
        <v>0</v>
      </c>
    </row>
    <row r="337" spans="1:30" ht="30">
      <c r="A337" s="4">
        <v>9</v>
      </c>
      <c r="B337" s="4" t="s">
        <v>59</v>
      </c>
      <c r="C337" s="4">
        <v>4643</v>
      </c>
      <c r="D337" s="5">
        <v>43650</v>
      </c>
      <c r="E337" s="4" t="s">
        <v>1449</v>
      </c>
      <c r="F337" s="4"/>
      <c r="G337" s="4" t="s">
        <v>2177</v>
      </c>
      <c r="H337" s="4" t="s">
        <v>2905</v>
      </c>
      <c r="I337" s="4" t="s">
        <v>66</v>
      </c>
      <c r="J337" s="5">
        <v>39677</v>
      </c>
      <c r="K337" s="4" t="s">
        <v>1048</v>
      </c>
      <c r="L337" s="4">
        <v>336</v>
      </c>
      <c r="M337" s="4"/>
      <c r="N337" s="4"/>
      <c r="O337" s="4" t="s">
        <v>67</v>
      </c>
      <c r="P337" s="4" t="s">
        <v>70</v>
      </c>
      <c r="Q337" s="4"/>
      <c r="R337" s="4" t="s">
        <v>63</v>
      </c>
      <c r="S337" s="4">
        <v>8140200308</v>
      </c>
      <c r="T337" s="4" t="s">
        <v>485</v>
      </c>
      <c r="U337" s="4"/>
      <c r="V337" s="4">
        <v>9828121032</v>
      </c>
      <c r="W337" s="4" t="s">
        <v>3633</v>
      </c>
      <c r="X337" s="4">
        <v>60000</v>
      </c>
      <c r="Y337" s="4" t="s">
        <v>64</v>
      </c>
      <c r="Z337" s="4" t="s">
        <v>64</v>
      </c>
      <c r="AA337" s="4" t="s">
        <v>71</v>
      </c>
      <c r="AB337" s="4">
        <v>12</v>
      </c>
      <c r="AC337" s="4" t="s">
        <v>72</v>
      </c>
      <c r="AD337" s="4">
        <v>0</v>
      </c>
    </row>
    <row r="338" spans="1:30" ht="30">
      <c r="A338" s="4">
        <v>9</v>
      </c>
      <c r="B338" s="4" t="s">
        <v>59</v>
      </c>
      <c r="C338" s="4">
        <v>3817</v>
      </c>
      <c r="D338" s="5">
        <v>42135</v>
      </c>
      <c r="E338" s="4" t="s">
        <v>1450</v>
      </c>
      <c r="F338" s="4"/>
      <c r="G338" s="4" t="s">
        <v>2178</v>
      </c>
      <c r="H338" s="4" t="s">
        <v>2906</v>
      </c>
      <c r="I338" s="4" t="s">
        <v>61</v>
      </c>
      <c r="J338" s="5">
        <v>38818</v>
      </c>
      <c r="K338" s="4" t="s">
        <v>1047</v>
      </c>
      <c r="L338" s="4">
        <v>337</v>
      </c>
      <c r="M338" s="4"/>
      <c r="N338" s="4"/>
      <c r="O338" s="4" t="s">
        <v>62</v>
      </c>
      <c r="P338" s="4" t="s">
        <v>76</v>
      </c>
      <c r="Q338" s="4"/>
      <c r="R338" s="4" t="s">
        <v>63</v>
      </c>
      <c r="S338" s="4">
        <v>8140200308</v>
      </c>
      <c r="T338" s="4" t="s">
        <v>486</v>
      </c>
      <c r="U338" s="4"/>
      <c r="V338" s="4">
        <v>9828121033</v>
      </c>
      <c r="W338" s="4" t="s">
        <v>3634</v>
      </c>
      <c r="X338" s="4">
        <v>0</v>
      </c>
      <c r="Y338" s="4" t="s">
        <v>64</v>
      </c>
      <c r="Z338" s="4" t="s">
        <v>64</v>
      </c>
      <c r="AA338" s="4" t="s">
        <v>77</v>
      </c>
      <c r="AB338" s="4">
        <v>14</v>
      </c>
      <c r="AC338" s="4" t="s">
        <v>72</v>
      </c>
      <c r="AD338" s="4">
        <v>1</v>
      </c>
    </row>
    <row r="339" spans="1:30" ht="30">
      <c r="A339" s="4">
        <v>9</v>
      </c>
      <c r="B339" s="4" t="s">
        <v>59</v>
      </c>
      <c r="C339" s="4">
        <v>4772</v>
      </c>
      <c r="D339" s="5">
        <v>43671</v>
      </c>
      <c r="E339" s="4" t="s">
        <v>1451</v>
      </c>
      <c r="F339" s="4"/>
      <c r="G339" s="4" t="s">
        <v>2179</v>
      </c>
      <c r="H339" s="4" t="s">
        <v>2907</v>
      </c>
      <c r="I339" s="4" t="s">
        <v>61</v>
      </c>
      <c r="J339" s="5">
        <v>38591</v>
      </c>
      <c r="K339" s="4" t="s">
        <v>1047</v>
      </c>
      <c r="L339" s="4">
        <v>338</v>
      </c>
      <c r="M339" s="4"/>
      <c r="N339" s="4"/>
      <c r="O339" s="4" t="s">
        <v>62</v>
      </c>
      <c r="P339" s="4" t="s">
        <v>70</v>
      </c>
      <c r="Q339" s="4"/>
      <c r="R339" s="4" t="s">
        <v>63</v>
      </c>
      <c r="S339" s="4">
        <v>8140200308</v>
      </c>
      <c r="T339" s="4" t="s">
        <v>487</v>
      </c>
      <c r="U339" s="4" t="s">
        <v>178</v>
      </c>
      <c r="V339" s="4">
        <v>9828121034</v>
      </c>
      <c r="W339" s="4" t="s">
        <v>3635</v>
      </c>
      <c r="X339" s="4">
        <v>50000</v>
      </c>
      <c r="Y339" s="4" t="s">
        <v>64</v>
      </c>
      <c r="Z339" s="4" t="s">
        <v>64</v>
      </c>
      <c r="AA339" s="4" t="s">
        <v>71</v>
      </c>
      <c r="AB339" s="4">
        <v>15</v>
      </c>
      <c r="AC339" s="4" t="s">
        <v>72</v>
      </c>
      <c r="AD339" s="4">
        <v>3</v>
      </c>
    </row>
    <row r="340" spans="1:30" ht="30">
      <c r="A340" s="4">
        <v>9</v>
      </c>
      <c r="B340" s="4" t="s">
        <v>59</v>
      </c>
      <c r="C340" s="4">
        <v>4800</v>
      </c>
      <c r="D340" s="5">
        <v>44056</v>
      </c>
      <c r="E340" s="4" t="s">
        <v>1452</v>
      </c>
      <c r="F340" s="4"/>
      <c r="G340" s="4" t="s">
        <v>2180</v>
      </c>
      <c r="H340" s="4" t="s">
        <v>2908</v>
      </c>
      <c r="I340" s="4" t="s">
        <v>61</v>
      </c>
      <c r="J340" s="5">
        <v>38905</v>
      </c>
      <c r="K340" s="4" t="s">
        <v>1048</v>
      </c>
      <c r="L340" s="4">
        <v>339</v>
      </c>
      <c r="M340" s="4"/>
      <c r="N340" s="4"/>
      <c r="O340" s="4" t="s">
        <v>69</v>
      </c>
      <c r="P340" s="4" t="s">
        <v>70</v>
      </c>
      <c r="Q340" s="4"/>
      <c r="R340" s="4" t="s">
        <v>63</v>
      </c>
      <c r="S340" s="4">
        <v>8140200308</v>
      </c>
      <c r="T340" s="4" t="s">
        <v>488</v>
      </c>
      <c r="U340" s="4"/>
      <c r="V340" s="4">
        <v>9828121035</v>
      </c>
      <c r="W340" s="4" t="s">
        <v>3636</v>
      </c>
      <c r="X340" s="4">
        <v>80000</v>
      </c>
      <c r="Y340" s="4" t="s">
        <v>64</v>
      </c>
      <c r="Z340" s="4" t="s">
        <v>64</v>
      </c>
      <c r="AA340" s="4" t="s">
        <v>71</v>
      </c>
      <c r="AB340" s="4">
        <v>14</v>
      </c>
      <c r="AC340" s="4" t="s">
        <v>72</v>
      </c>
      <c r="AD340" s="4">
        <v>1</v>
      </c>
    </row>
    <row r="341" spans="1:30" ht="30">
      <c r="A341" s="4">
        <v>9</v>
      </c>
      <c r="B341" s="4" t="s">
        <v>59</v>
      </c>
      <c r="C341" s="4">
        <v>4825</v>
      </c>
      <c r="D341" s="5">
        <v>43650</v>
      </c>
      <c r="E341" s="4" t="s">
        <v>1453</v>
      </c>
      <c r="F341" s="4"/>
      <c r="G341" s="4" t="s">
        <v>2181</v>
      </c>
      <c r="H341" s="4" t="s">
        <v>2909</v>
      </c>
      <c r="I341" s="4" t="s">
        <v>61</v>
      </c>
      <c r="J341" s="5">
        <v>38925</v>
      </c>
      <c r="K341" s="4" t="s">
        <v>1047</v>
      </c>
      <c r="L341" s="4">
        <v>340</v>
      </c>
      <c r="M341" s="4"/>
      <c r="N341" s="4"/>
      <c r="O341" s="4" t="s">
        <v>62</v>
      </c>
      <c r="P341" s="4" t="s">
        <v>70</v>
      </c>
      <c r="Q341" s="4"/>
      <c r="R341" s="4" t="s">
        <v>63</v>
      </c>
      <c r="S341" s="4">
        <v>8140200308</v>
      </c>
      <c r="T341" s="4" t="s">
        <v>489</v>
      </c>
      <c r="U341" s="4" t="s">
        <v>490</v>
      </c>
      <c r="V341" s="4">
        <v>9828121036</v>
      </c>
      <c r="W341" s="4" t="s">
        <v>3637</v>
      </c>
      <c r="X341" s="4">
        <v>170000</v>
      </c>
      <c r="Y341" s="4" t="s">
        <v>64</v>
      </c>
      <c r="Z341" s="4" t="s">
        <v>64</v>
      </c>
      <c r="AA341" s="4" t="s">
        <v>71</v>
      </c>
      <c r="AB341" s="4">
        <v>14</v>
      </c>
      <c r="AC341" s="4" t="s">
        <v>72</v>
      </c>
      <c r="AD341" s="4">
        <v>3</v>
      </c>
    </row>
    <row r="342" spans="1:30" ht="30">
      <c r="A342" s="4">
        <v>9</v>
      </c>
      <c r="B342" s="4" t="s">
        <v>59</v>
      </c>
      <c r="C342" s="4">
        <v>3854</v>
      </c>
      <c r="D342" s="5">
        <v>42135</v>
      </c>
      <c r="E342" s="4" t="s">
        <v>1454</v>
      </c>
      <c r="F342" s="4"/>
      <c r="G342" s="4" t="s">
        <v>2182</v>
      </c>
      <c r="H342" s="4" t="s">
        <v>2910</v>
      </c>
      <c r="I342" s="4" t="s">
        <v>61</v>
      </c>
      <c r="J342" s="5">
        <v>38919</v>
      </c>
      <c r="K342" s="4" t="s">
        <v>1047</v>
      </c>
      <c r="L342" s="4">
        <v>341</v>
      </c>
      <c r="M342" s="4"/>
      <c r="N342" s="4"/>
      <c r="O342" s="4" t="s">
        <v>62</v>
      </c>
      <c r="P342" s="4" t="s">
        <v>76</v>
      </c>
      <c r="Q342" s="4"/>
      <c r="R342" s="4" t="s">
        <v>63</v>
      </c>
      <c r="S342" s="4">
        <v>8140200308</v>
      </c>
      <c r="T342" s="4" t="s">
        <v>491</v>
      </c>
      <c r="U342" s="4"/>
      <c r="V342" s="4">
        <v>9828121037</v>
      </c>
      <c r="W342" s="4" t="s">
        <v>3638</v>
      </c>
      <c r="X342" s="4">
        <v>100000</v>
      </c>
      <c r="Y342" s="4" t="s">
        <v>64</v>
      </c>
      <c r="Z342" s="4" t="s">
        <v>64</v>
      </c>
      <c r="AA342" s="4" t="s">
        <v>77</v>
      </c>
      <c r="AB342" s="4">
        <v>14</v>
      </c>
      <c r="AC342" s="4" t="s">
        <v>72</v>
      </c>
      <c r="AD342" s="4">
        <v>1</v>
      </c>
    </row>
    <row r="343" spans="1:30" ht="30">
      <c r="A343" s="4">
        <v>9</v>
      </c>
      <c r="B343" s="4" t="s">
        <v>59</v>
      </c>
      <c r="C343" s="4">
        <v>3839</v>
      </c>
      <c r="D343" s="5">
        <v>42135</v>
      </c>
      <c r="E343" s="4" t="s">
        <v>1455</v>
      </c>
      <c r="F343" s="4"/>
      <c r="G343" s="4" t="s">
        <v>2183</v>
      </c>
      <c r="H343" s="4" t="s">
        <v>2911</v>
      </c>
      <c r="I343" s="4" t="s">
        <v>61</v>
      </c>
      <c r="J343" s="5">
        <v>38524</v>
      </c>
      <c r="K343" s="4" t="s">
        <v>1048</v>
      </c>
      <c r="L343" s="4">
        <v>342</v>
      </c>
      <c r="M343" s="4"/>
      <c r="N343" s="4"/>
      <c r="O343" s="4" t="s">
        <v>69</v>
      </c>
      <c r="P343" s="4" t="s">
        <v>70</v>
      </c>
      <c r="Q343" s="4"/>
      <c r="R343" s="4" t="s">
        <v>63</v>
      </c>
      <c r="S343" s="4">
        <v>8140200308</v>
      </c>
      <c r="T343" s="4" t="s">
        <v>492</v>
      </c>
      <c r="U343" s="4"/>
      <c r="V343" s="4">
        <v>9828121038</v>
      </c>
      <c r="W343" s="4" t="s">
        <v>3639</v>
      </c>
      <c r="X343" s="4">
        <v>0</v>
      </c>
      <c r="Y343" s="4" t="s">
        <v>64</v>
      </c>
      <c r="Z343" s="4" t="s">
        <v>64</v>
      </c>
      <c r="AA343" s="4" t="s">
        <v>71</v>
      </c>
      <c r="AB343" s="4">
        <v>15</v>
      </c>
      <c r="AC343" s="4" t="s">
        <v>72</v>
      </c>
      <c r="AD343" s="4">
        <v>1</v>
      </c>
    </row>
    <row r="344" spans="1:30" ht="30">
      <c r="A344" s="4">
        <v>9</v>
      </c>
      <c r="B344" s="4" t="s">
        <v>59</v>
      </c>
      <c r="C344" s="4">
        <v>4317</v>
      </c>
      <c r="D344" s="5">
        <v>42920</v>
      </c>
      <c r="E344" s="4" t="s">
        <v>1456</v>
      </c>
      <c r="F344" s="4"/>
      <c r="G344" s="4" t="s">
        <v>2184</v>
      </c>
      <c r="H344" s="4" t="s">
        <v>2912</v>
      </c>
      <c r="I344" s="4" t="s">
        <v>61</v>
      </c>
      <c r="J344" s="5">
        <v>39585</v>
      </c>
      <c r="K344" s="4" t="s">
        <v>1047</v>
      </c>
      <c r="L344" s="4">
        <v>343</v>
      </c>
      <c r="M344" s="4"/>
      <c r="N344" s="4"/>
      <c r="O344" s="4" t="s">
        <v>62</v>
      </c>
      <c r="P344" s="4" t="s">
        <v>70</v>
      </c>
      <c r="Q344" s="4"/>
      <c r="R344" s="4" t="s">
        <v>63</v>
      </c>
      <c r="S344" s="4">
        <v>8140200308</v>
      </c>
      <c r="T344" s="4" t="s">
        <v>493</v>
      </c>
      <c r="U344" s="4"/>
      <c r="V344" s="4">
        <v>9828121039</v>
      </c>
      <c r="W344" s="4" t="s">
        <v>3640</v>
      </c>
      <c r="X344" s="4">
        <v>0</v>
      </c>
      <c r="Y344" s="4" t="s">
        <v>64</v>
      </c>
      <c r="Z344" s="4" t="s">
        <v>64</v>
      </c>
      <c r="AA344" s="4" t="s">
        <v>71</v>
      </c>
      <c r="AB344" s="4">
        <v>12</v>
      </c>
      <c r="AC344" s="4" t="s">
        <v>72</v>
      </c>
      <c r="AD344" s="4">
        <v>1</v>
      </c>
    </row>
    <row r="345" spans="1:30" ht="30">
      <c r="A345" s="4">
        <v>9</v>
      </c>
      <c r="B345" s="4" t="s">
        <v>59</v>
      </c>
      <c r="C345" s="4">
        <v>4817</v>
      </c>
      <c r="D345" s="5">
        <v>42188</v>
      </c>
      <c r="E345" s="4" t="s">
        <v>1457</v>
      </c>
      <c r="F345" s="4"/>
      <c r="G345" s="4" t="s">
        <v>2185</v>
      </c>
      <c r="H345" s="4" t="s">
        <v>2913</v>
      </c>
      <c r="I345" s="4" t="s">
        <v>61</v>
      </c>
      <c r="J345" s="5">
        <v>38370</v>
      </c>
      <c r="K345" s="4" t="s">
        <v>1047</v>
      </c>
      <c r="L345" s="4">
        <v>344</v>
      </c>
      <c r="M345" s="4"/>
      <c r="N345" s="4"/>
      <c r="O345" s="4" t="s">
        <v>69</v>
      </c>
      <c r="P345" s="4" t="s">
        <v>70</v>
      </c>
      <c r="Q345" s="4"/>
      <c r="R345" s="4" t="s">
        <v>63</v>
      </c>
      <c r="S345" s="4">
        <v>8140200308</v>
      </c>
      <c r="T345" s="4" t="s">
        <v>494</v>
      </c>
      <c r="U345" s="4" t="s">
        <v>495</v>
      </c>
      <c r="V345" s="4">
        <v>9828121040</v>
      </c>
      <c r="W345" s="4" t="s">
        <v>3641</v>
      </c>
      <c r="X345" s="4">
        <v>60000</v>
      </c>
      <c r="Y345" s="4" t="s">
        <v>64</v>
      </c>
      <c r="Z345" s="4" t="s">
        <v>64</v>
      </c>
      <c r="AA345" s="4" t="s">
        <v>71</v>
      </c>
      <c r="AB345" s="4">
        <v>15</v>
      </c>
      <c r="AC345" s="4" t="s">
        <v>72</v>
      </c>
      <c r="AD345" s="4">
        <v>3</v>
      </c>
    </row>
    <row r="346" spans="1:30" ht="30">
      <c r="A346" s="4">
        <v>9</v>
      </c>
      <c r="B346" s="4" t="s">
        <v>59</v>
      </c>
      <c r="C346" s="4">
        <v>4726</v>
      </c>
      <c r="D346" s="5">
        <v>43659</v>
      </c>
      <c r="E346" s="4" t="s">
        <v>1458</v>
      </c>
      <c r="F346" s="4"/>
      <c r="G346" s="4" t="s">
        <v>2186</v>
      </c>
      <c r="H346" s="4" t="s">
        <v>2914</v>
      </c>
      <c r="I346" s="4" t="s">
        <v>61</v>
      </c>
      <c r="J346" s="5">
        <v>38603</v>
      </c>
      <c r="K346" s="4" t="s">
        <v>1048</v>
      </c>
      <c r="L346" s="4">
        <v>345</v>
      </c>
      <c r="M346" s="4"/>
      <c r="N346" s="4"/>
      <c r="O346" s="4" t="s">
        <v>62</v>
      </c>
      <c r="P346" s="4" t="s">
        <v>70</v>
      </c>
      <c r="Q346" s="4"/>
      <c r="R346" s="4" t="s">
        <v>63</v>
      </c>
      <c r="S346" s="4">
        <v>8140200308</v>
      </c>
      <c r="T346" s="4" t="s">
        <v>496</v>
      </c>
      <c r="U346" s="4"/>
      <c r="V346" s="4">
        <v>9828121041</v>
      </c>
      <c r="W346" s="4" t="s">
        <v>3642</v>
      </c>
      <c r="X346" s="4">
        <v>50000</v>
      </c>
      <c r="Y346" s="4" t="s">
        <v>64</v>
      </c>
      <c r="Z346" s="4" t="s">
        <v>64</v>
      </c>
      <c r="AA346" s="4" t="s">
        <v>71</v>
      </c>
      <c r="AB346" s="4">
        <v>15</v>
      </c>
      <c r="AC346" s="4" t="s">
        <v>72</v>
      </c>
      <c r="AD346" s="4">
        <v>3</v>
      </c>
    </row>
    <row r="347" spans="1:30" ht="30">
      <c r="A347" s="4">
        <v>9</v>
      </c>
      <c r="B347" s="4" t="s">
        <v>59</v>
      </c>
      <c r="C347" s="4">
        <v>4761</v>
      </c>
      <c r="D347" s="5">
        <v>43668</v>
      </c>
      <c r="E347" s="4" t="s">
        <v>1459</v>
      </c>
      <c r="F347" s="4"/>
      <c r="G347" s="4" t="s">
        <v>2187</v>
      </c>
      <c r="H347" s="4" t="s">
        <v>2915</v>
      </c>
      <c r="I347" s="4" t="s">
        <v>66</v>
      </c>
      <c r="J347" s="5">
        <v>38440</v>
      </c>
      <c r="K347" s="4" t="s">
        <v>1047</v>
      </c>
      <c r="L347" s="4">
        <v>346</v>
      </c>
      <c r="M347" s="4"/>
      <c r="N347" s="4"/>
      <c r="O347" s="4" t="s">
        <v>67</v>
      </c>
      <c r="P347" s="4" t="s">
        <v>70</v>
      </c>
      <c r="Q347" s="4"/>
      <c r="R347" s="4" t="s">
        <v>63</v>
      </c>
      <c r="S347" s="4">
        <v>8140200308</v>
      </c>
      <c r="T347" s="4" t="s">
        <v>497</v>
      </c>
      <c r="U347" s="4" t="s">
        <v>498</v>
      </c>
      <c r="V347" s="4">
        <v>9828121042</v>
      </c>
      <c r="W347" s="4" t="s">
        <v>3643</v>
      </c>
      <c r="X347" s="4">
        <v>40000</v>
      </c>
      <c r="Y347" s="4" t="s">
        <v>64</v>
      </c>
      <c r="Z347" s="4" t="s">
        <v>64</v>
      </c>
      <c r="AA347" s="4" t="s">
        <v>71</v>
      </c>
      <c r="AB347" s="4">
        <v>15</v>
      </c>
      <c r="AC347" s="4" t="s">
        <v>72</v>
      </c>
      <c r="AD347" s="4">
        <v>1</v>
      </c>
    </row>
    <row r="348" spans="1:30" ht="30">
      <c r="A348" s="4">
        <v>9</v>
      </c>
      <c r="B348" s="4" t="s">
        <v>59</v>
      </c>
      <c r="C348" s="4">
        <v>4284</v>
      </c>
      <c r="D348" s="5">
        <v>42914</v>
      </c>
      <c r="E348" s="4" t="s">
        <v>1460</v>
      </c>
      <c r="F348" s="4"/>
      <c r="G348" s="4" t="s">
        <v>2188</v>
      </c>
      <c r="H348" s="4" t="s">
        <v>2916</v>
      </c>
      <c r="I348" s="4" t="s">
        <v>66</v>
      </c>
      <c r="J348" s="5">
        <v>38393</v>
      </c>
      <c r="K348" s="4" t="s">
        <v>1047</v>
      </c>
      <c r="L348" s="4">
        <v>347</v>
      </c>
      <c r="M348" s="4"/>
      <c r="N348" s="4"/>
      <c r="O348" s="4" t="s">
        <v>62</v>
      </c>
      <c r="P348" s="4" t="s">
        <v>70</v>
      </c>
      <c r="Q348" s="4"/>
      <c r="R348" s="4" t="s">
        <v>63</v>
      </c>
      <c r="S348" s="4">
        <v>8140200308</v>
      </c>
      <c r="T348" s="4" t="s">
        <v>499</v>
      </c>
      <c r="U348" s="4"/>
      <c r="V348" s="4">
        <v>9828121043</v>
      </c>
      <c r="W348" s="4" t="s">
        <v>3644</v>
      </c>
      <c r="X348" s="4">
        <v>0</v>
      </c>
      <c r="Y348" s="4" t="s">
        <v>64</v>
      </c>
      <c r="Z348" s="4" t="s">
        <v>64</v>
      </c>
      <c r="AA348" s="4" t="s">
        <v>71</v>
      </c>
      <c r="AB348" s="4">
        <v>15</v>
      </c>
      <c r="AC348" s="4" t="s">
        <v>72</v>
      </c>
      <c r="AD348" s="4">
        <v>3</v>
      </c>
    </row>
    <row r="349" spans="1:30" ht="30">
      <c r="A349" s="4">
        <v>9</v>
      </c>
      <c r="B349" s="4" t="s">
        <v>59</v>
      </c>
      <c r="C349" s="4">
        <v>4846</v>
      </c>
      <c r="D349" s="5">
        <v>43287</v>
      </c>
      <c r="E349" s="4" t="s">
        <v>1461</v>
      </c>
      <c r="F349" s="4"/>
      <c r="G349" s="4" t="s">
        <v>2189</v>
      </c>
      <c r="H349" s="4" t="s">
        <v>2917</v>
      </c>
      <c r="I349" s="4" t="s">
        <v>61</v>
      </c>
      <c r="J349" s="5">
        <v>38462</v>
      </c>
      <c r="K349" s="4" t="s">
        <v>1048</v>
      </c>
      <c r="L349" s="4">
        <v>348</v>
      </c>
      <c r="M349" s="4"/>
      <c r="N349" s="4"/>
      <c r="O349" s="4" t="s">
        <v>62</v>
      </c>
      <c r="P349" s="4" t="s">
        <v>70</v>
      </c>
      <c r="Q349" s="4"/>
      <c r="R349" s="4" t="s">
        <v>63</v>
      </c>
      <c r="S349" s="4">
        <v>8140200308</v>
      </c>
      <c r="T349" s="4" t="s">
        <v>500</v>
      </c>
      <c r="U349" s="4" t="s">
        <v>501</v>
      </c>
      <c r="V349" s="4">
        <v>9828121044</v>
      </c>
      <c r="W349" s="4" t="s">
        <v>3645</v>
      </c>
      <c r="X349" s="4">
        <v>120000</v>
      </c>
      <c r="Y349" s="4" t="s">
        <v>64</v>
      </c>
      <c r="Z349" s="4" t="s">
        <v>64</v>
      </c>
      <c r="AA349" s="4" t="s">
        <v>71</v>
      </c>
      <c r="AB349" s="4">
        <v>15</v>
      </c>
      <c r="AC349" s="4" t="s">
        <v>72</v>
      </c>
      <c r="AD349" s="4">
        <v>0</v>
      </c>
    </row>
    <row r="350" spans="1:30" ht="30">
      <c r="A350" s="4">
        <v>9</v>
      </c>
      <c r="B350" s="4" t="s">
        <v>59</v>
      </c>
      <c r="C350" s="4">
        <v>4820</v>
      </c>
      <c r="D350" s="4"/>
      <c r="E350" s="4" t="s">
        <v>1462</v>
      </c>
      <c r="F350" s="4"/>
      <c r="G350" s="4" t="s">
        <v>2190</v>
      </c>
      <c r="H350" s="4" t="s">
        <v>2918</v>
      </c>
      <c r="I350" s="4" t="s">
        <v>61</v>
      </c>
      <c r="J350" s="5">
        <v>38558</v>
      </c>
      <c r="K350" s="4" t="s">
        <v>1047</v>
      </c>
      <c r="L350" s="4">
        <v>349</v>
      </c>
      <c r="M350" s="4"/>
      <c r="N350" s="4"/>
      <c r="O350" s="4" t="s">
        <v>62</v>
      </c>
      <c r="P350" s="4"/>
      <c r="Q350" s="4"/>
      <c r="R350" s="4" t="s">
        <v>63</v>
      </c>
      <c r="S350" s="4">
        <v>8140200308</v>
      </c>
      <c r="T350" s="4"/>
      <c r="U350" s="4"/>
      <c r="V350" s="4">
        <v>9828121045</v>
      </c>
      <c r="W350" s="4" t="s">
        <v>3646</v>
      </c>
      <c r="X350" s="4"/>
      <c r="Y350" s="4" t="s">
        <v>64</v>
      </c>
      <c r="Z350" s="4" t="s">
        <v>65</v>
      </c>
      <c r="AA350" s="4"/>
      <c r="AB350" s="4">
        <v>15</v>
      </c>
      <c r="AC350" s="4"/>
      <c r="AD350" s="4">
        <v>3</v>
      </c>
    </row>
    <row r="351" spans="1:30" ht="30">
      <c r="A351" s="4">
        <v>9</v>
      </c>
      <c r="B351" s="4" t="s">
        <v>59</v>
      </c>
      <c r="C351" s="4">
        <v>4827</v>
      </c>
      <c r="D351" s="5">
        <v>43813</v>
      </c>
      <c r="E351" s="4" t="s">
        <v>1463</v>
      </c>
      <c r="F351" s="4"/>
      <c r="G351" s="4" t="s">
        <v>2191</v>
      </c>
      <c r="H351" s="4" t="s">
        <v>2919</v>
      </c>
      <c r="I351" s="4" t="s">
        <v>66</v>
      </c>
      <c r="J351" s="5">
        <v>38902</v>
      </c>
      <c r="K351" s="4" t="s">
        <v>1047</v>
      </c>
      <c r="L351" s="4">
        <v>350</v>
      </c>
      <c r="M351" s="4"/>
      <c r="N351" s="4"/>
      <c r="O351" s="4" t="s">
        <v>62</v>
      </c>
      <c r="P351" s="4" t="s">
        <v>70</v>
      </c>
      <c r="Q351" s="4"/>
      <c r="R351" s="4" t="s">
        <v>63</v>
      </c>
      <c r="S351" s="4">
        <v>8140200308</v>
      </c>
      <c r="T351" s="4" t="s">
        <v>502</v>
      </c>
      <c r="U351" s="4" t="s">
        <v>503</v>
      </c>
      <c r="V351" s="4">
        <v>9828121046</v>
      </c>
      <c r="W351" s="4" t="s">
        <v>3647</v>
      </c>
      <c r="X351" s="4">
        <v>60000</v>
      </c>
      <c r="Y351" s="4" t="s">
        <v>64</v>
      </c>
      <c r="Z351" s="4" t="s">
        <v>64</v>
      </c>
      <c r="AA351" s="4" t="s">
        <v>71</v>
      </c>
      <c r="AB351" s="4">
        <v>14</v>
      </c>
      <c r="AC351" s="4" t="s">
        <v>72</v>
      </c>
      <c r="AD351" s="4">
        <v>2</v>
      </c>
    </row>
    <row r="352" spans="1:30" ht="30">
      <c r="A352" s="4">
        <v>9</v>
      </c>
      <c r="B352" s="4" t="s">
        <v>59</v>
      </c>
      <c r="C352" s="4">
        <v>4816</v>
      </c>
      <c r="D352" s="5">
        <v>41458</v>
      </c>
      <c r="E352" s="4" t="s">
        <v>1464</v>
      </c>
      <c r="F352" s="4"/>
      <c r="G352" s="4" t="s">
        <v>2192</v>
      </c>
      <c r="H352" s="4" t="s">
        <v>2920</v>
      </c>
      <c r="I352" s="4" t="s">
        <v>66</v>
      </c>
      <c r="J352" s="5">
        <v>39000</v>
      </c>
      <c r="K352" s="4" t="s">
        <v>1048</v>
      </c>
      <c r="L352" s="4">
        <v>351</v>
      </c>
      <c r="M352" s="4"/>
      <c r="N352" s="4"/>
      <c r="O352" s="4" t="s">
        <v>62</v>
      </c>
      <c r="P352" s="4" t="s">
        <v>70</v>
      </c>
      <c r="Q352" s="4"/>
      <c r="R352" s="4" t="s">
        <v>63</v>
      </c>
      <c r="S352" s="4">
        <v>8140200308</v>
      </c>
      <c r="T352" s="4" t="s">
        <v>504</v>
      </c>
      <c r="U352" s="4" t="s">
        <v>505</v>
      </c>
      <c r="V352" s="4">
        <v>9828121047</v>
      </c>
      <c r="W352" s="4" t="s">
        <v>3648</v>
      </c>
      <c r="X352" s="4">
        <v>60000</v>
      </c>
      <c r="Y352" s="4" t="s">
        <v>64</v>
      </c>
      <c r="Z352" s="4" t="s">
        <v>64</v>
      </c>
      <c r="AA352" s="4" t="s">
        <v>71</v>
      </c>
      <c r="AB352" s="4">
        <v>14</v>
      </c>
      <c r="AC352" s="4" t="s">
        <v>72</v>
      </c>
      <c r="AD352" s="4">
        <v>2.5</v>
      </c>
    </row>
    <row r="353" spans="1:30" ht="30">
      <c r="A353" s="4">
        <v>9</v>
      </c>
      <c r="B353" s="4" t="s">
        <v>59</v>
      </c>
      <c r="C353" s="4">
        <v>4785</v>
      </c>
      <c r="D353" s="5">
        <v>43752</v>
      </c>
      <c r="E353" s="4" t="s">
        <v>1465</v>
      </c>
      <c r="F353" s="4"/>
      <c r="G353" s="4" t="s">
        <v>2193</v>
      </c>
      <c r="H353" s="4" t="s">
        <v>2921</v>
      </c>
      <c r="I353" s="4" t="s">
        <v>61</v>
      </c>
      <c r="J353" s="5">
        <v>38903</v>
      </c>
      <c r="K353" s="4" t="s">
        <v>1047</v>
      </c>
      <c r="L353" s="4">
        <v>352</v>
      </c>
      <c r="M353" s="4"/>
      <c r="N353" s="4"/>
      <c r="O353" s="4" t="s">
        <v>67</v>
      </c>
      <c r="P353" s="4" t="s">
        <v>70</v>
      </c>
      <c r="Q353" s="4"/>
      <c r="R353" s="4" t="s">
        <v>63</v>
      </c>
      <c r="S353" s="4">
        <v>8140200308</v>
      </c>
      <c r="T353" s="4" t="s">
        <v>506</v>
      </c>
      <c r="U353" s="4" t="s">
        <v>507</v>
      </c>
      <c r="V353" s="4">
        <v>9828121048</v>
      </c>
      <c r="W353" s="4" t="s">
        <v>3649</v>
      </c>
      <c r="X353" s="4">
        <v>120000</v>
      </c>
      <c r="Y353" s="4" t="s">
        <v>64</v>
      </c>
      <c r="Z353" s="4" t="s">
        <v>64</v>
      </c>
      <c r="AA353" s="4" t="s">
        <v>71</v>
      </c>
      <c r="AB353" s="4">
        <v>14</v>
      </c>
      <c r="AC353" s="4" t="s">
        <v>72</v>
      </c>
      <c r="AD353" s="4">
        <v>1</v>
      </c>
    </row>
    <row r="354" spans="1:30" ht="30">
      <c r="A354" s="4">
        <v>9</v>
      </c>
      <c r="B354" s="4" t="s">
        <v>59</v>
      </c>
      <c r="C354" s="4">
        <v>4721</v>
      </c>
      <c r="D354" s="5">
        <v>43658</v>
      </c>
      <c r="E354" s="4" t="s">
        <v>1466</v>
      </c>
      <c r="F354" s="4"/>
      <c r="G354" s="4" t="s">
        <v>2194</v>
      </c>
      <c r="H354" s="4" t="s">
        <v>2922</v>
      </c>
      <c r="I354" s="4" t="s">
        <v>61</v>
      </c>
      <c r="J354" s="5">
        <v>38536</v>
      </c>
      <c r="K354" s="4" t="s">
        <v>1047</v>
      </c>
      <c r="L354" s="4">
        <v>353</v>
      </c>
      <c r="M354" s="4"/>
      <c r="N354" s="4"/>
      <c r="O354" s="4" t="s">
        <v>62</v>
      </c>
      <c r="P354" s="4" t="s">
        <v>76</v>
      </c>
      <c r="Q354" s="4"/>
      <c r="R354" s="4" t="s">
        <v>63</v>
      </c>
      <c r="S354" s="4">
        <v>8140200308</v>
      </c>
      <c r="T354" s="4" t="s">
        <v>508</v>
      </c>
      <c r="U354" s="4"/>
      <c r="V354" s="4">
        <v>9828121049</v>
      </c>
      <c r="W354" s="4" t="s">
        <v>3650</v>
      </c>
      <c r="X354" s="4">
        <v>0</v>
      </c>
      <c r="Y354" s="4" t="s">
        <v>64</v>
      </c>
      <c r="Z354" s="4" t="s">
        <v>64</v>
      </c>
      <c r="AA354" s="4" t="s">
        <v>77</v>
      </c>
      <c r="AB354" s="4">
        <v>15</v>
      </c>
      <c r="AC354" s="4" t="s">
        <v>72</v>
      </c>
      <c r="AD354" s="4">
        <v>1</v>
      </c>
    </row>
    <row r="355" spans="1:30" ht="30">
      <c r="A355" s="4">
        <v>9</v>
      </c>
      <c r="B355" s="4" t="s">
        <v>59</v>
      </c>
      <c r="C355" s="4">
        <v>4812</v>
      </c>
      <c r="D355" s="5">
        <v>41855</v>
      </c>
      <c r="E355" s="4" t="s">
        <v>1467</v>
      </c>
      <c r="F355" s="4"/>
      <c r="G355" s="4" t="s">
        <v>2195</v>
      </c>
      <c r="H355" s="4" t="s">
        <v>2923</v>
      </c>
      <c r="I355" s="4" t="s">
        <v>66</v>
      </c>
      <c r="J355" s="5">
        <v>38112</v>
      </c>
      <c r="K355" s="4" t="s">
        <v>1048</v>
      </c>
      <c r="L355" s="4">
        <v>354</v>
      </c>
      <c r="M355" s="4"/>
      <c r="N355" s="4"/>
      <c r="O355" s="4" t="s">
        <v>62</v>
      </c>
      <c r="P355" s="4" t="s">
        <v>70</v>
      </c>
      <c r="Q355" s="4"/>
      <c r="R355" s="4" t="s">
        <v>63</v>
      </c>
      <c r="S355" s="4">
        <v>8140200308</v>
      </c>
      <c r="T355" s="4" t="s">
        <v>509</v>
      </c>
      <c r="U355" s="4"/>
      <c r="V355" s="4">
        <v>9828121050</v>
      </c>
      <c r="W355" s="4" t="s">
        <v>3651</v>
      </c>
      <c r="X355" s="4">
        <v>60000</v>
      </c>
      <c r="Y355" s="4" t="s">
        <v>64</v>
      </c>
      <c r="Z355" s="4" t="s">
        <v>64</v>
      </c>
      <c r="AA355" s="4" t="s">
        <v>71</v>
      </c>
      <c r="AB355" s="4">
        <v>16</v>
      </c>
      <c r="AC355" s="4" t="s">
        <v>72</v>
      </c>
      <c r="AD355" s="4">
        <v>2.5</v>
      </c>
    </row>
    <row r="356" spans="1:30" ht="30">
      <c r="A356" s="4">
        <v>9</v>
      </c>
      <c r="B356" s="4" t="s">
        <v>59</v>
      </c>
      <c r="C356" s="4">
        <v>4822</v>
      </c>
      <c r="D356" s="5">
        <v>40735</v>
      </c>
      <c r="E356" s="4" t="s">
        <v>1468</v>
      </c>
      <c r="F356" s="4"/>
      <c r="G356" s="4" t="s">
        <v>2196</v>
      </c>
      <c r="H356" s="4" t="s">
        <v>2924</v>
      </c>
      <c r="I356" s="4" t="s">
        <v>61</v>
      </c>
      <c r="J356" s="5">
        <v>38598</v>
      </c>
      <c r="K356" s="4" t="s">
        <v>1047</v>
      </c>
      <c r="L356" s="4">
        <v>355</v>
      </c>
      <c r="M356" s="4"/>
      <c r="N356" s="4"/>
      <c r="O356" s="4" t="s">
        <v>69</v>
      </c>
      <c r="P356" s="4" t="s">
        <v>70</v>
      </c>
      <c r="Q356" s="4"/>
      <c r="R356" s="4" t="s">
        <v>63</v>
      </c>
      <c r="S356" s="4">
        <v>8140200308</v>
      </c>
      <c r="T356" s="4" t="s">
        <v>510</v>
      </c>
      <c r="U356" s="4" t="s">
        <v>511</v>
      </c>
      <c r="V356" s="4">
        <v>9828121051</v>
      </c>
      <c r="W356" s="4" t="s">
        <v>3652</v>
      </c>
      <c r="X356" s="4">
        <v>60000</v>
      </c>
      <c r="Y356" s="4" t="s">
        <v>64</v>
      </c>
      <c r="Z356" s="4" t="s">
        <v>64</v>
      </c>
      <c r="AA356" s="4" t="s">
        <v>71</v>
      </c>
      <c r="AB356" s="4">
        <v>15</v>
      </c>
      <c r="AC356" s="4" t="s">
        <v>72</v>
      </c>
      <c r="AD356" s="4">
        <v>0</v>
      </c>
    </row>
    <row r="357" spans="1:30" ht="30">
      <c r="A357" s="4">
        <v>9</v>
      </c>
      <c r="B357" s="4" t="s">
        <v>59</v>
      </c>
      <c r="C357" s="4">
        <v>4818</v>
      </c>
      <c r="D357" s="5">
        <v>42952</v>
      </c>
      <c r="E357" s="4" t="s">
        <v>1469</v>
      </c>
      <c r="F357" s="4"/>
      <c r="G357" s="4" t="s">
        <v>2197</v>
      </c>
      <c r="H357" s="4" t="s">
        <v>2925</v>
      </c>
      <c r="I357" s="4" t="s">
        <v>66</v>
      </c>
      <c r="J357" s="5">
        <v>38514</v>
      </c>
      <c r="K357" s="4" t="s">
        <v>1047</v>
      </c>
      <c r="L357" s="4">
        <v>356</v>
      </c>
      <c r="M357" s="4"/>
      <c r="N357" s="4"/>
      <c r="O357" s="4" t="s">
        <v>62</v>
      </c>
      <c r="P357" s="4"/>
      <c r="Q357" s="4"/>
      <c r="R357" s="4" t="s">
        <v>63</v>
      </c>
      <c r="S357" s="4">
        <v>8140200308</v>
      </c>
      <c r="T357" s="4" t="s">
        <v>512</v>
      </c>
      <c r="U357" s="4"/>
      <c r="V357" s="4">
        <v>9828121052</v>
      </c>
      <c r="W357" s="4" t="s">
        <v>3653</v>
      </c>
      <c r="X357" s="4">
        <v>150000</v>
      </c>
      <c r="Y357" s="4" t="s">
        <v>64</v>
      </c>
      <c r="Z357" s="4" t="s">
        <v>64</v>
      </c>
      <c r="AA357" s="4"/>
      <c r="AB357" s="4">
        <v>15</v>
      </c>
      <c r="AC357" s="4" t="s">
        <v>72</v>
      </c>
      <c r="AD357" s="4">
        <v>1</v>
      </c>
    </row>
    <row r="358" spans="1:30" ht="30">
      <c r="A358" s="4">
        <v>9</v>
      </c>
      <c r="B358" s="4" t="s">
        <v>59</v>
      </c>
      <c r="C358" s="4">
        <v>4814</v>
      </c>
      <c r="D358" s="5">
        <v>40733</v>
      </c>
      <c r="E358" s="4" t="s">
        <v>1470</v>
      </c>
      <c r="F358" s="4"/>
      <c r="G358" s="4" t="s">
        <v>2198</v>
      </c>
      <c r="H358" s="4" t="s">
        <v>2926</v>
      </c>
      <c r="I358" s="4" t="s">
        <v>61</v>
      </c>
      <c r="J358" s="5">
        <v>38743</v>
      </c>
      <c r="K358" s="4" t="s">
        <v>1048</v>
      </c>
      <c r="L358" s="4">
        <v>357</v>
      </c>
      <c r="M358" s="4"/>
      <c r="N358" s="4"/>
      <c r="O358" s="4" t="s">
        <v>69</v>
      </c>
      <c r="P358" s="4"/>
      <c r="Q358" s="4"/>
      <c r="R358" s="4" t="s">
        <v>63</v>
      </c>
      <c r="S358" s="4">
        <v>8140200308</v>
      </c>
      <c r="T358" s="4" t="s">
        <v>513</v>
      </c>
      <c r="U358" s="4"/>
      <c r="V358" s="4">
        <v>9828121053</v>
      </c>
      <c r="W358" s="4" t="s">
        <v>3654</v>
      </c>
      <c r="X358" s="4">
        <v>0</v>
      </c>
      <c r="Y358" s="4" t="s">
        <v>64</v>
      </c>
      <c r="Z358" s="4" t="s">
        <v>64</v>
      </c>
      <c r="AA358" s="4"/>
      <c r="AB358" s="4">
        <v>14</v>
      </c>
      <c r="AC358" s="4" t="s">
        <v>72</v>
      </c>
      <c r="AD358" s="4">
        <v>0</v>
      </c>
    </row>
    <row r="359" spans="1:30" ht="30">
      <c r="A359" s="4">
        <v>9</v>
      </c>
      <c r="B359" s="4" t="s">
        <v>59</v>
      </c>
      <c r="C359" s="4">
        <v>4463</v>
      </c>
      <c r="D359" s="5">
        <v>43284</v>
      </c>
      <c r="E359" s="4" t="s">
        <v>1471</v>
      </c>
      <c r="F359" s="4"/>
      <c r="G359" s="4" t="s">
        <v>2199</v>
      </c>
      <c r="H359" s="4" t="s">
        <v>2927</v>
      </c>
      <c r="I359" s="4" t="s">
        <v>61</v>
      </c>
      <c r="J359" s="5">
        <v>38454</v>
      </c>
      <c r="K359" s="4" t="s">
        <v>1047</v>
      </c>
      <c r="L359" s="4">
        <v>358</v>
      </c>
      <c r="M359" s="4"/>
      <c r="N359" s="4"/>
      <c r="O359" s="4" t="s">
        <v>62</v>
      </c>
      <c r="P359" s="4" t="s">
        <v>70</v>
      </c>
      <c r="Q359" s="4"/>
      <c r="R359" s="4" t="s">
        <v>63</v>
      </c>
      <c r="S359" s="4">
        <v>8140200308</v>
      </c>
      <c r="T359" s="4" t="s">
        <v>514</v>
      </c>
      <c r="U359" s="4"/>
      <c r="V359" s="4">
        <v>9828121054</v>
      </c>
      <c r="W359" s="4" t="s">
        <v>3655</v>
      </c>
      <c r="X359" s="4">
        <v>50000</v>
      </c>
      <c r="Y359" s="4" t="s">
        <v>64</v>
      </c>
      <c r="Z359" s="4" t="s">
        <v>64</v>
      </c>
      <c r="AA359" s="4" t="s">
        <v>71</v>
      </c>
      <c r="AB359" s="4">
        <v>15</v>
      </c>
      <c r="AC359" s="4" t="s">
        <v>72</v>
      </c>
      <c r="AD359" s="4">
        <v>3</v>
      </c>
    </row>
    <row r="360" spans="1:30" ht="30">
      <c r="A360" s="4">
        <v>9</v>
      </c>
      <c r="B360" s="4" t="s">
        <v>59</v>
      </c>
      <c r="C360" s="4">
        <v>4798</v>
      </c>
      <c r="D360" s="4"/>
      <c r="E360" s="4" t="s">
        <v>1472</v>
      </c>
      <c r="F360" s="4"/>
      <c r="G360" s="4" t="s">
        <v>2200</v>
      </c>
      <c r="H360" s="4" t="s">
        <v>2928</v>
      </c>
      <c r="I360" s="4" t="s">
        <v>66</v>
      </c>
      <c r="J360" s="5">
        <v>39264</v>
      </c>
      <c r="K360" s="4" t="s">
        <v>1047</v>
      </c>
      <c r="L360" s="4">
        <v>359</v>
      </c>
      <c r="M360" s="4"/>
      <c r="N360" s="4"/>
      <c r="O360" s="4" t="s">
        <v>62</v>
      </c>
      <c r="P360" s="4"/>
      <c r="Q360" s="4"/>
      <c r="R360" s="4" t="s">
        <v>63</v>
      </c>
      <c r="S360" s="4">
        <v>8140200308</v>
      </c>
      <c r="T360" s="4"/>
      <c r="U360" s="4"/>
      <c r="V360" s="4">
        <v>9828121055</v>
      </c>
      <c r="W360" s="4" t="s">
        <v>3656</v>
      </c>
      <c r="X360" s="4"/>
      <c r="Y360" s="4" t="s">
        <v>64</v>
      </c>
      <c r="Z360" s="4" t="s">
        <v>65</v>
      </c>
      <c r="AA360" s="4"/>
      <c r="AB360" s="4">
        <v>13</v>
      </c>
      <c r="AC360" s="4"/>
      <c r="AD360" s="4">
        <v>1</v>
      </c>
    </row>
    <row r="361" spans="1:30" ht="30">
      <c r="A361" s="4">
        <v>9</v>
      </c>
      <c r="B361" s="4" t="s">
        <v>59</v>
      </c>
      <c r="C361" s="4">
        <v>4375</v>
      </c>
      <c r="D361" s="5">
        <v>42927</v>
      </c>
      <c r="E361" s="4" t="s">
        <v>1473</v>
      </c>
      <c r="F361" s="4"/>
      <c r="G361" s="4" t="s">
        <v>2201</v>
      </c>
      <c r="H361" s="4" t="s">
        <v>2929</v>
      </c>
      <c r="I361" s="4" t="s">
        <v>66</v>
      </c>
      <c r="J361" s="5">
        <v>38506</v>
      </c>
      <c r="K361" s="4" t="s">
        <v>1048</v>
      </c>
      <c r="L361" s="4">
        <v>360</v>
      </c>
      <c r="M361" s="4"/>
      <c r="N361" s="4"/>
      <c r="O361" s="4" t="s">
        <v>67</v>
      </c>
      <c r="P361" s="4" t="s">
        <v>70</v>
      </c>
      <c r="Q361" s="4"/>
      <c r="R361" s="4" t="s">
        <v>63</v>
      </c>
      <c r="S361" s="4">
        <v>8140200308</v>
      </c>
      <c r="T361" s="4" t="s">
        <v>515</v>
      </c>
      <c r="U361" s="4"/>
      <c r="V361" s="4">
        <v>9828121056</v>
      </c>
      <c r="W361" s="4" t="s">
        <v>3657</v>
      </c>
      <c r="X361" s="4">
        <v>0</v>
      </c>
      <c r="Y361" s="4" t="s">
        <v>64</v>
      </c>
      <c r="Z361" s="4" t="s">
        <v>64</v>
      </c>
      <c r="AA361" s="4" t="s">
        <v>71</v>
      </c>
      <c r="AB361" s="4">
        <v>15</v>
      </c>
      <c r="AC361" s="4" t="s">
        <v>72</v>
      </c>
      <c r="AD361" s="4">
        <v>1</v>
      </c>
    </row>
    <row r="362" spans="1:30" ht="30">
      <c r="A362" s="4">
        <v>9</v>
      </c>
      <c r="B362" s="4" t="s">
        <v>59</v>
      </c>
      <c r="C362" s="4">
        <v>4294</v>
      </c>
      <c r="D362" s="5">
        <v>42916</v>
      </c>
      <c r="E362" s="4" t="s">
        <v>1474</v>
      </c>
      <c r="F362" s="4"/>
      <c r="G362" s="4" t="s">
        <v>2202</v>
      </c>
      <c r="H362" s="4" t="s">
        <v>2930</v>
      </c>
      <c r="I362" s="4" t="s">
        <v>61</v>
      </c>
      <c r="J362" s="5">
        <v>38510</v>
      </c>
      <c r="K362" s="4" t="s">
        <v>1047</v>
      </c>
      <c r="L362" s="4">
        <v>361</v>
      </c>
      <c r="M362" s="4"/>
      <c r="N362" s="4"/>
      <c r="O362" s="4" t="s">
        <v>62</v>
      </c>
      <c r="P362" s="4" t="s">
        <v>70</v>
      </c>
      <c r="Q362" s="4"/>
      <c r="R362" s="4" t="s">
        <v>63</v>
      </c>
      <c r="S362" s="4">
        <v>8140200308</v>
      </c>
      <c r="T362" s="4" t="s">
        <v>516</v>
      </c>
      <c r="U362" s="4"/>
      <c r="V362" s="4">
        <v>9828121057</v>
      </c>
      <c r="W362" s="4" t="s">
        <v>3658</v>
      </c>
      <c r="X362" s="4">
        <v>72000</v>
      </c>
      <c r="Y362" s="4" t="s">
        <v>64</v>
      </c>
      <c r="Z362" s="4" t="s">
        <v>64</v>
      </c>
      <c r="AA362" s="4" t="s">
        <v>71</v>
      </c>
      <c r="AB362" s="4">
        <v>15</v>
      </c>
      <c r="AC362" s="4" t="s">
        <v>72</v>
      </c>
      <c r="AD362" s="4">
        <v>5</v>
      </c>
    </row>
    <row r="363" spans="1:30" ht="30">
      <c r="A363" s="4">
        <v>9</v>
      </c>
      <c r="B363" s="4" t="s">
        <v>59</v>
      </c>
      <c r="C363" s="4">
        <v>4569</v>
      </c>
      <c r="D363" s="5">
        <v>43295</v>
      </c>
      <c r="E363" s="4" t="s">
        <v>1475</v>
      </c>
      <c r="F363" s="4"/>
      <c r="G363" s="4" t="s">
        <v>2203</v>
      </c>
      <c r="H363" s="4" t="s">
        <v>2931</v>
      </c>
      <c r="I363" s="4" t="s">
        <v>61</v>
      </c>
      <c r="J363" s="5">
        <v>39061</v>
      </c>
      <c r="K363" s="4" t="s">
        <v>1047</v>
      </c>
      <c r="L363" s="4">
        <v>362</v>
      </c>
      <c r="M363" s="4"/>
      <c r="N363" s="4"/>
      <c r="O363" s="4" t="s">
        <v>74</v>
      </c>
      <c r="P363" s="4" t="s">
        <v>70</v>
      </c>
      <c r="Q363" s="4"/>
      <c r="R363" s="4" t="s">
        <v>63</v>
      </c>
      <c r="S363" s="4">
        <v>8140200308</v>
      </c>
      <c r="T363" s="4" t="s">
        <v>517</v>
      </c>
      <c r="U363" s="4"/>
      <c r="V363" s="4">
        <v>9828121058</v>
      </c>
      <c r="W363" s="4" t="s">
        <v>3659</v>
      </c>
      <c r="X363" s="4">
        <v>50000</v>
      </c>
      <c r="Y363" s="4" t="s">
        <v>64</v>
      </c>
      <c r="Z363" s="4" t="s">
        <v>64</v>
      </c>
      <c r="AA363" s="4" t="s">
        <v>71</v>
      </c>
      <c r="AB363" s="4">
        <v>14</v>
      </c>
      <c r="AC363" s="4" t="s">
        <v>72</v>
      </c>
      <c r="AD363" s="4">
        <v>1</v>
      </c>
    </row>
    <row r="364" spans="1:30" ht="30">
      <c r="A364" s="4">
        <v>9</v>
      </c>
      <c r="B364" s="4" t="s">
        <v>59</v>
      </c>
      <c r="C364" s="4">
        <v>4811</v>
      </c>
      <c r="D364" s="5">
        <v>42551</v>
      </c>
      <c r="E364" s="4" t="s">
        <v>1476</v>
      </c>
      <c r="F364" s="4"/>
      <c r="G364" s="4" t="s">
        <v>2204</v>
      </c>
      <c r="H364" s="4" t="s">
        <v>2932</v>
      </c>
      <c r="I364" s="4" t="s">
        <v>66</v>
      </c>
      <c r="J364" s="5">
        <v>39283</v>
      </c>
      <c r="K364" s="4" t="s">
        <v>1048</v>
      </c>
      <c r="L364" s="4">
        <v>363</v>
      </c>
      <c r="M364" s="4"/>
      <c r="N364" s="4"/>
      <c r="O364" s="4" t="s">
        <v>62</v>
      </c>
      <c r="P364" s="4" t="s">
        <v>70</v>
      </c>
      <c r="Q364" s="4"/>
      <c r="R364" s="4" t="s">
        <v>63</v>
      </c>
      <c r="S364" s="4">
        <v>8140200308</v>
      </c>
      <c r="T364" s="4" t="s">
        <v>518</v>
      </c>
      <c r="U364" s="4" t="s">
        <v>519</v>
      </c>
      <c r="V364" s="4">
        <v>9828121059</v>
      </c>
      <c r="W364" s="4" t="s">
        <v>3660</v>
      </c>
      <c r="X364" s="4">
        <v>65000</v>
      </c>
      <c r="Y364" s="4" t="s">
        <v>64</v>
      </c>
      <c r="Z364" s="4" t="s">
        <v>64</v>
      </c>
      <c r="AA364" s="4" t="s">
        <v>71</v>
      </c>
      <c r="AB364" s="4">
        <v>13</v>
      </c>
      <c r="AC364" s="4" t="s">
        <v>72</v>
      </c>
      <c r="AD364" s="4">
        <v>2</v>
      </c>
    </row>
    <row r="365" spans="1:30" ht="30">
      <c r="A365" s="4">
        <v>9</v>
      </c>
      <c r="B365" s="4" t="s">
        <v>59</v>
      </c>
      <c r="C365" s="4">
        <v>4098</v>
      </c>
      <c r="D365" s="5">
        <v>42499</v>
      </c>
      <c r="E365" s="4" t="s">
        <v>1477</v>
      </c>
      <c r="F365" s="4"/>
      <c r="G365" s="4" t="s">
        <v>2205</v>
      </c>
      <c r="H365" s="4" t="s">
        <v>2933</v>
      </c>
      <c r="I365" s="4" t="s">
        <v>66</v>
      </c>
      <c r="J365" s="5">
        <v>38771</v>
      </c>
      <c r="K365" s="4" t="s">
        <v>1047</v>
      </c>
      <c r="L365" s="4">
        <v>364</v>
      </c>
      <c r="M365" s="4"/>
      <c r="N365" s="4"/>
      <c r="O365" s="4" t="s">
        <v>62</v>
      </c>
      <c r="P365" s="4" t="s">
        <v>70</v>
      </c>
      <c r="Q365" s="4"/>
      <c r="R365" s="4" t="s">
        <v>63</v>
      </c>
      <c r="S365" s="4">
        <v>8140200308</v>
      </c>
      <c r="T365" s="4" t="s">
        <v>520</v>
      </c>
      <c r="U365" s="4"/>
      <c r="V365" s="4">
        <v>9828121060</v>
      </c>
      <c r="W365" s="4" t="s">
        <v>3661</v>
      </c>
      <c r="X365" s="4">
        <v>0</v>
      </c>
      <c r="Y365" s="4" t="s">
        <v>64</v>
      </c>
      <c r="Z365" s="4" t="s">
        <v>64</v>
      </c>
      <c r="AA365" s="4" t="s">
        <v>71</v>
      </c>
      <c r="AB365" s="4">
        <v>14</v>
      </c>
      <c r="AC365" s="4" t="s">
        <v>72</v>
      </c>
      <c r="AD365" s="4">
        <v>1</v>
      </c>
    </row>
    <row r="366" spans="1:30" ht="30">
      <c r="A366" s="4">
        <v>9</v>
      </c>
      <c r="B366" s="4" t="s">
        <v>59</v>
      </c>
      <c r="C366" s="4">
        <v>4810</v>
      </c>
      <c r="D366" s="5">
        <v>41405</v>
      </c>
      <c r="E366" s="4" t="s">
        <v>1478</v>
      </c>
      <c r="F366" s="4"/>
      <c r="G366" s="4" t="s">
        <v>2206</v>
      </c>
      <c r="H366" s="4" t="s">
        <v>2934</v>
      </c>
      <c r="I366" s="4" t="s">
        <v>66</v>
      </c>
      <c r="J366" s="5">
        <v>38724</v>
      </c>
      <c r="K366" s="4" t="s">
        <v>1047</v>
      </c>
      <c r="L366" s="4">
        <v>365</v>
      </c>
      <c r="M366" s="4"/>
      <c r="N366" s="4"/>
      <c r="O366" s="4" t="s">
        <v>62</v>
      </c>
      <c r="P366" s="4" t="s">
        <v>70</v>
      </c>
      <c r="Q366" s="4"/>
      <c r="R366" s="4" t="s">
        <v>63</v>
      </c>
      <c r="S366" s="4">
        <v>8140200308</v>
      </c>
      <c r="T366" s="4" t="s">
        <v>521</v>
      </c>
      <c r="U366" s="4"/>
      <c r="V366" s="4">
        <v>9828121061</v>
      </c>
      <c r="W366" s="4" t="s">
        <v>3662</v>
      </c>
      <c r="X366" s="4">
        <v>65000</v>
      </c>
      <c r="Y366" s="4" t="s">
        <v>64</v>
      </c>
      <c r="Z366" s="4" t="s">
        <v>64</v>
      </c>
      <c r="AA366" s="4" t="s">
        <v>71</v>
      </c>
      <c r="AB366" s="4">
        <v>14</v>
      </c>
      <c r="AC366" s="4" t="s">
        <v>72</v>
      </c>
      <c r="AD366" s="4">
        <v>2</v>
      </c>
    </row>
    <row r="367" spans="1:30" ht="30">
      <c r="A367" s="4">
        <v>9</v>
      </c>
      <c r="B367" s="4" t="s">
        <v>522</v>
      </c>
      <c r="C367" s="4">
        <v>4347</v>
      </c>
      <c r="D367" s="5">
        <v>42922</v>
      </c>
      <c r="E367" s="4" t="s">
        <v>1479</v>
      </c>
      <c r="F367" s="4"/>
      <c r="G367" s="4" t="s">
        <v>2207</v>
      </c>
      <c r="H367" s="4" t="s">
        <v>2935</v>
      </c>
      <c r="I367" s="4" t="s">
        <v>61</v>
      </c>
      <c r="J367" s="5">
        <v>38452</v>
      </c>
      <c r="K367" s="4" t="s">
        <v>1048</v>
      </c>
      <c r="L367" s="4">
        <v>366</v>
      </c>
      <c r="M367" s="4"/>
      <c r="N367" s="4"/>
      <c r="O367" s="4" t="s">
        <v>62</v>
      </c>
      <c r="P367" s="4" t="s">
        <v>70</v>
      </c>
      <c r="Q367" s="4"/>
      <c r="R367" s="4" t="s">
        <v>63</v>
      </c>
      <c r="S367" s="4">
        <v>8140200308</v>
      </c>
      <c r="T367" s="4" t="s">
        <v>523</v>
      </c>
      <c r="U367" s="4"/>
      <c r="V367" s="4">
        <v>9828121062</v>
      </c>
      <c r="W367" s="4" t="s">
        <v>3663</v>
      </c>
      <c r="X367" s="4">
        <v>0</v>
      </c>
      <c r="Y367" s="4" t="s">
        <v>64</v>
      </c>
      <c r="Z367" s="4" t="s">
        <v>64</v>
      </c>
      <c r="AA367" s="4" t="s">
        <v>71</v>
      </c>
      <c r="AB367" s="4">
        <v>15</v>
      </c>
      <c r="AC367" s="4" t="s">
        <v>72</v>
      </c>
      <c r="AD367" s="4">
        <v>3</v>
      </c>
    </row>
    <row r="368" spans="1:30" ht="30">
      <c r="A368" s="4">
        <v>9</v>
      </c>
      <c r="B368" s="4" t="s">
        <v>522</v>
      </c>
      <c r="C368" s="4">
        <v>3843</v>
      </c>
      <c r="D368" s="5">
        <v>42135</v>
      </c>
      <c r="E368" s="4" t="s">
        <v>1480</v>
      </c>
      <c r="F368" s="4"/>
      <c r="G368" s="4" t="s">
        <v>2208</v>
      </c>
      <c r="H368" s="4" t="s">
        <v>2936</v>
      </c>
      <c r="I368" s="4" t="s">
        <v>66</v>
      </c>
      <c r="J368" s="5">
        <v>38589</v>
      </c>
      <c r="K368" s="4" t="s">
        <v>1047</v>
      </c>
      <c r="L368" s="4">
        <v>367</v>
      </c>
      <c r="M368" s="4"/>
      <c r="N368" s="4"/>
      <c r="O368" s="4" t="s">
        <v>62</v>
      </c>
      <c r="P368" s="4" t="s">
        <v>76</v>
      </c>
      <c r="Q368" s="4"/>
      <c r="R368" s="4" t="s">
        <v>63</v>
      </c>
      <c r="S368" s="4">
        <v>8140200308</v>
      </c>
      <c r="T368" s="4" t="s">
        <v>524</v>
      </c>
      <c r="U368" s="4"/>
      <c r="V368" s="4">
        <v>9828121063</v>
      </c>
      <c r="W368" s="4" t="s">
        <v>3664</v>
      </c>
      <c r="X368" s="4">
        <v>0</v>
      </c>
      <c r="Y368" s="4" t="s">
        <v>64</v>
      </c>
      <c r="Z368" s="4" t="s">
        <v>64</v>
      </c>
      <c r="AA368" s="4" t="s">
        <v>77</v>
      </c>
      <c r="AB368" s="4">
        <v>15</v>
      </c>
      <c r="AC368" s="4" t="s">
        <v>72</v>
      </c>
      <c r="AD368" s="4">
        <v>1</v>
      </c>
    </row>
    <row r="369" spans="1:30" ht="30">
      <c r="A369" s="4">
        <v>9</v>
      </c>
      <c r="B369" s="4" t="s">
        <v>522</v>
      </c>
      <c r="C369" s="4">
        <v>3834</v>
      </c>
      <c r="D369" s="5">
        <v>42135</v>
      </c>
      <c r="E369" s="4" t="s">
        <v>1481</v>
      </c>
      <c r="F369" s="4"/>
      <c r="G369" s="4" t="s">
        <v>2209</v>
      </c>
      <c r="H369" s="4" t="s">
        <v>2937</v>
      </c>
      <c r="I369" s="4" t="s">
        <v>66</v>
      </c>
      <c r="J369" s="5">
        <v>38901</v>
      </c>
      <c r="K369" s="4" t="s">
        <v>1047</v>
      </c>
      <c r="L369" s="4">
        <v>368</v>
      </c>
      <c r="M369" s="4"/>
      <c r="N369" s="4"/>
      <c r="O369" s="4" t="s">
        <v>69</v>
      </c>
      <c r="P369" s="4" t="s">
        <v>70</v>
      </c>
      <c r="Q369" s="4"/>
      <c r="R369" s="4" t="s">
        <v>63</v>
      </c>
      <c r="S369" s="4">
        <v>8140200308</v>
      </c>
      <c r="T369" s="4" t="s">
        <v>525</v>
      </c>
      <c r="U369" s="4"/>
      <c r="V369" s="4">
        <v>9828121064</v>
      </c>
      <c r="W369" s="4" t="s">
        <v>3665</v>
      </c>
      <c r="X369" s="4">
        <v>0</v>
      </c>
      <c r="Y369" s="4" t="s">
        <v>64</v>
      </c>
      <c r="Z369" s="4" t="s">
        <v>64</v>
      </c>
      <c r="AA369" s="4" t="s">
        <v>71</v>
      </c>
      <c r="AB369" s="4">
        <v>14</v>
      </c>
      <c r="AC369" s="4" t="s">
        <v>72</v>
      </c>
      <c r="AD369" s="4">
        <v>1</v>
      </c>
    </row>
    <row r="370" spans="1:30" ht="30">
      <c r="A370" s="4">
        <v>9</v>
      </c>
      <c r="B370" s="4" t="s">
        <v>522</v>
      </c>
      <c r="C370" s="4">
        <v>4599</v>
      </c>
      <c r="D370" s="5">
        <v>43306</v>
      </c>
      <c r="E370" s="4" t="s">
        <v>1482</v>
      </c>
      <c r="F370" s="4"/>
      <c r="G370" s="4" t="s">
        <v>2210</v>
      </c>
      <c r="H370" s="4" t="s">
        <v>2938</v>
      </c>
      <c r="I370" s="4" t="s">
        <v>66</v>
      </c>
      <c r="J370" s="5">
        <v>38903</v>
      </c>
      <c r="K370" s="4" t="s">
        <v>1048</v>
      </c>
      <c r="L370" s="4">
        <v>369</v>
      </c>
      <c r="M370" s="4"/>
      <c r="N370" s="4"/>
      <c r="O370" s="4" t="s">
        <v>62</v>
      </c>
      <c r="P370" s="4" t="s">
        <v>70</v>
      </c>
      <c r="Q370" s="4"/>
      <c r="R370" s="4" t="s">
        <v>63</v>
      </c>
      <c r="S370" s="4">
        <v>8140200308</v>
      </c>
      <c r="T370" s="4" t="s">
        <v>526</v>
      </c>
      <c r="U370" s="4"/>
      <c r="V370" s="4">
        <v>9828121065</v>
      </c>
      <c r="W370" s="4" t="s">
        <v>3666</v>
      </c>
      <c r="X370" s="4">
        <v>50000</v>
      </c>
      <c r="Y370" s="4" t="s">
        <v>64</v>
      </c>
      <c r="Z370" s="4" t="s">
        <v>64</v>
      </c>
      <c r="AA370" s="4" t="s">
        <v>71</v>
      </c>
      <c r="AB370" s="4">
        <v>14</v>
      </c>
      <c r="AC370" s="4" t="s">
        <v>72</v>
      </c>
      <c r="AD370" s="4">
        <v>0</v>
      </c>
    </row>
    <row r="371" spans="1:30" ht="30">
      <c r="A371" s="4">
        <v>9</v>
      </c>
      <c r="B371" s="4" t="s">
        <v>522</v>
      </c>
      <c r="C371" s="4">
        <v>4847</v>
      </c>
      <c r="D371" s="4"/>
      <c r="E371" s="4" t="s">
        <v>1483</v>
      </c>
      <c r="F371" s="4"/>
      <c r="G371" s="4" t="s">
        <v>2211</v>
      </c>
      <c r="H371" s="4" t="s">
        <v>2939</v>
      </c>
      <c r="I371" s="4" t="s">
        <v>61</v>
      </c>
      <c r="J371" s="5">
        <v>38778</v>
      </c>
      <c r="K371" s="4" t="s">
        <v>1047</v>
      </c>
      <c r="L371" s="4">
        <v>370</v>
      </c>
      <c r="M371" s="4"/>
      <c r="N371" s="4"/>
      <c r="O371" s="4" t="s">
        <v>62</v>
      </c>
      <c r="P371" s="4"/>
      <c r="Q371" s="4"/>
      <c r="R371" s="4" t="s">
        <v>63</v>
      </c>
      <c r="S371" s="4">
        <v>8140200308</v>
      </c>
      <c r="T371" s="4"/>
      <c r="U371" s="4"/>
      <c r="V371" s="4">
        <v>9828121066</v>
      </c>
      <c r="W371" s="4" t="s">
        <v>3667</v>
      </c>
      <c r="X371" s="4"/>
      <c r="Y371" s="4" t="s">
        <v>64</v>
      </c>
      <c r="Z371" s="4" t="s">
        <v>65</v>
      </c>
      <c r="AA371" s="4"/>
      <c r="AB371" s="4">
        <v>14</v>
      </c>
      <c r="AC371" s="4"/>
      <c r="AD371" s="4">
        <v>3</v>
      </c>
    </row>
    <row r="372" spans="1:30" ht="30">
      <c r="A372" s="4">
        <v>9</v>
      </c>
      <c r="B372" s="4" t="s">
        <v>522</v>
      </c>
      <c r="C372" s="4">
        <v>3819</v>
      </c>
      <c r="D372" s="5">
        <v>42135</v>
      </c>
      <c r="E372" s="4" t="s">
        <v>1484</v>
      </c>
      <c r="F372" s="4"/>
      <c r="G372" s="4" t="s">
        <v>2212</v>
      </c>
      <c r="H372" s="4" t="s">
        <v>2940</v>
      </c>
      <c r="I372" s="4" t="s">
        <v>66</v>
      </c>
      <c r="J372" s="5">
        <v>38809</v>
      </c>
      <c r="K372" s="4" t="s">
        <v>1047</v>
      </c>
      <c r="L372" s="4">
        <v>371</v>
      </c>
      <c r="M372" s="4"/>
      <c r="N372" s="4"/>
      <c r="O372" s="4" t="s">
        <v>62</v>
      </c>
      <c r="P372" s="4" t="s">
        <v>76</v>
      </c>
      <c r="Q372" s="4"/>
      <c r="R372" s="4" t="s">
        <v>63</v>
      </c>
      <c r="S372" s="4">
        <v>8140200308</v>
      </c>
      <c r="T372" s="4" t="s">
        <v>527</v>
      </c>
      <c r="U372" s="4"/>
      <c r="V372" s="4">
        <v>9828121067</v>
      </c>
      <c r="W372" s="4" t="s">
        <v>3668</v>
      </c>
      <c r="X372" s="4">
        <v>0</v>
      </c>
      <c r="Y372" s="4" t="s">
        <v>64</v>
      </c>
      <c r="Z372" s="4" t="s">
        <v>64</v>
      </c>
      <c r="AA372" s="4" t="s">
        <v>77</v>
      </c>
      <c r="AB372" s="4">
        <v>14</v>
      </c>
      <c r="AC372" s="4" t="s">
        <v>72</v>
      </c>
      <c r="AD372" s="4">
        <v>0</v>
      </c>
    </row>
    <row r="373" spans="1:30" ht="30">
      <c r="A373" s="4">
        <v>9</v>
      </c>
      <c r="B373" s="4" t="s">
        <v>522</v>
      </c>
      <c r="C373" s="4">
        <v>4295</v>
      </c>
      <c r="D373" s="5">
        <v>42916</v>
      </c>
      <c r="E373" s="4" t="s">
        <v>1485</v>
      </c>
      <c r="F373" s="4"/>
      <c r="G373" s="4" t="s">
        <v>2213</v>
      </c>
      <c r="H373" s="4" t="s">
        <v>2941</v>
      </c>
      <c r="I373" s="4" t="s">
        <v>66</v>
      </c>
      <c r="J373" s="5">
        <v>39346</v>
      </c>
      <c r="K373" s="4" t="s">
        <v>1048</v>
      </c>
      <c r="L373" s="4">
        <v>372</v>
      </c>
      <c r="M373" s="4"/>
      <c r="N373" s="4"/>
      <c r="O373" s="4" t="s">
        <v>62</v>
      </c>
      <c r="P373" s="4" t="s">
        <v>70</v>
      </c>
      <c r="Q373" s="4"/>
      <c r="R373" s="4" t="s">
        <v>63</v>
      </c>
      <c r="S373" s="4">
        <v>8140200308</v>
      </c>
      <c r="T373" s="4" t="s">
        <v>157</v>
      </c>
      <c r="U373" s="4"/>
      <c r="V373" s="4">
        <v>9828121068</v>
      </c>
      <c r="W373" s="4" t="s">
        <v>3669</v>
      </c>
      <c r="X373" s="4">
        <v>0</v>
      </c>
      <c r="Y373" s="4" t="s">
        <v>64</v>
      </c>
      <c r="Z373" s="4" t="s">
        <v>64</v>
      </c>
      <c r="AA373" s="4" t="s">
        <v>71</v>
      </c>
      <c r="AB373" s="4">
        <v>13</v>
      </c>
      <c r="AC373" s="4" t="s">
        <v>72</v>
      </c>
      <c r="AD373" s="4">
        <v>1</v>
      </c>
    </row>
    <row r="374" spans="1:30" ht="30">
      <c r="A374" s="4">
        <v>9</v>
      </c>
      <c r="B374" s="4" t="s">
        <v>522</v>
      </c>
      <c r="C374" s="4">
        <v>3832</v>
      </c>
      <c r="D374" s="5">
        <v>42135</v>
      </c>
      <c r="E374" s="4" t="s">
        <v>1486</v>
      </c>
      <c r="F374" s="4"/>
      <c r="G374" s="4" t="s">
        <v>2214</v>
      </c>
      <c r="H374" s="4" t="s">
        <v>2942</v>
      </c>
      <c r="I374" s="4" t="s">
        <v>66</v>
      </c>
      <c r="J374" s="5">
        <v>38385</v>
      </c>
      <c r="K374" s="4" t="s">
        <v>1047</v>
      </c>
      <c r="L374" s="4">
        <v>373</v>
      </c>
      <c r="M374" s="4"/>
      <c r="N374" s="4"/>
      <c r="O374" s="4" t="s">
        <v>69</v>
      </c>
      <c r="P374" s="4" t="s">
        <v>70</v>
      </c>
      <c r="Q374" s="4"/>
      <c r="R374" s="4" t="s">
        <v>63</v>
      </c>
      <c r="S374" s="4">
        <v>8140200308</v>
      </c>
      <c r="T374" s="4" t="s">
        <v>528</v>
      </c>
      <c r="U374" s="4" t="s">
        <v>477</v>
      </c>
      <c r="V374" s="4">
        <v>9828121069</v>
      </c>
      <c r="W374" s="4" t="s">
        <v>3670</v>
      </c>
      <c r="X374" s="4">
        <v>60000</v>
      </c>
      <c r="Y374" s="4" t="s">
        <v>64</v>
      </c>
      <c r="Z374" s="4" t="s">
        <v>64</v>
      </c>
      <c r="AA374" s="4" t="s">
        <v>71</v>
      </c>
      <c r="AB374" s="4">
        <v>15</v>
      </c>
      <c r="AC374" s="4" t="s">
        <v>72</v>
      </c>
      <c r="AD374" s="4">
        <v>1</v>
      </c>
    </row>
    <row r="375" spans="1:30" ht="30">
      <c r="A375" s="4">
        <v>9</v>
      </c>
      <c r="B375" s="4" t="s">
        <v>522</v>
      </c>
      <c r="C375" s="4">
        <v>4836</v>
      </c>
      <c r="D375" s="5">
        <v>41958</v>
      </c>
      <c r="E375" s="4" t="s">
        <v>1487</v>
      </c>
      <c r="F375" s="4"/>
      <c r="G375" s="4" t="s">
        <v>2215</v>
      </c>
      <c r="H375" s="4" t="s">
        <v>2943</v>
      </c>
      <c r="I375" s="4" t="s">
        <v>66</v>
      </c>
      <c r="J375" s="5">
        <v>39058</v>
      </c>
      <c r="K375" s="4" t="s">
        <v>1047</v>
      </c>
      <c r="L375" s="4">
        <v>374</v>
      </c>
      <c r="M375" s="4"/>
      <c r="N375" s="4"/>
      <c r="O375" s="4" t="s">
        <v>69</v>
      </c>
      <c r="P375" s="4" t="s">
        <v>70</v>
      </c>
      <c r="Q375" s="4"/>
      <c r="R375" s="4" t="s">
        <v>63</v>
      </c>
      <c r="S375" s="4">
        <v>8140200308</v>
      </c>
      <c r="T375" s="4" t="s">
        <v>529</v>
      </c>
      <c r="U375" s="4" t="s">
        <v>530</v>
      </c>
      <c r="V375" s="4">
        <v>9828121070</v>
      </c>
      <c r="W375" s="4" t="s">
        <v>3671</v>
      </c>
      <c r="X375" s="4">
        <v>40000</v>
      </c>
      <c r="Y375" s="4" t="s">
        <v>64</v>
      </c>
      <c r="Z375" s="4" t="s">
        <v>64</v>
      </c>
      <c r="AA375" s="4" t="s">
        <v>71</v>
      </c>
      <c r="AB375" s="4">
        <v>14</v>
      </c>
      <c r="AC375" s="4" t="s">
        <v>72</v>
      </c>
      <c r="AD375" s="4">
        <v>0</v>
      </c>
    </row>
    <row r="376" spans="1:30" ht="30">
      <c r="A376" s="4">
        <v>9</v>
      </c>
      <c r="B376" s="4" t="s">
        <v>522</v>
      </c>
      <c r="C376" s="4">
        <v>4637</v>
      </c>
      <c r="D376" s="5">
        <v>43649</v>
      </c>
      <c r="E376" s="4" t="s">
        <v>1488</v>
      </c>
      <c r="F376" s="4"/>
      <c r="G376" s="4" t="s">
        <v>2216</v>
      </c>
      <c r="H376" s="4" t="s">
        <v>2944</v>
      </c>
      <c r="I376" s="4" t="s">
        <v>66</v>
      </c>
      <c r="J376" s="5">
        <v>38140</v>
      </c>
      <c r="K376" s="4" t="s">
        <v>1048</v>
      </c>
      <c r="L376" s="4">
        <v>375</v>
      </c>
      <c r="M376" s="4"/>
      <c r="N376" s="4"/>
      <c r="O376" s="4" t="s">
        <v>67</v>
      </c>
      <c r="P376" s="4" t="s">
        <v>70</v>
      </c>
      <c r="Q376" s="4"/>
      <c r="R376" s="4" t="s">
        <v>63</v>
      </c>
      <c r="S376" s="4">
        <v>8140200308</v>
      </c>
      <c r="T376" s="4" t="s">
        <v>531</v>
      </c>
      <c r="U376" s="4" t="s">
        <v>532</v>
      </c>
      <c r="V376" s="4">
        <v>9828121071</v>
      </c>
      <c r="W376" s="4" t="s">
        <v>3672</v>
      </c>
      <c r="X376" s="4">
        <v>60000</v>
      </c>
      <c r="Y376" s="4" t="s">
        <v>64</v>
      </c>
      <c r="Z376" s="4" t="s">
        <v>64</v>
      </c>
      <c r="AA376" s="4" t="s">
        <v>71</v>
      </c>
      <c r="AB376" s="4">
        <v>16</v>
      </c>
      <c r="AC376" s="4" t="s">
        <v>72</v>
      </c>
      <c r="AD376" s="4">
        <v>2</v>
      </c>
    </row>
    <row r="377" spans="1:30" ht="30">
      <c r="A377" s="4">
        <v>9</v>
      </c>
      <c r="B377" s="4" t="s">
        <v>522</v>
      </c>
      <c r="C377" s="4">
        <v>4853</v>
      </c>
      <c r="D377" s="5">
        <v>40848</v>
      </c>
      <c r="E377" s="4" t="s">
        <v>1489</v>
      </c>
      <c r="F377" s="4"/>
      <c r="G377" s="4" t="s">
        <v>2217</v>
      </c>
      <c r="H377" s="4" t="s">
        <v>2945</v>
      </c>
      <c r="I377" s="4" t="s">
        <v>61</v>
      </c>
      <c r="J377" s="5">
        <v>38630</v>
      </c>
      <c r="K377" s="4" t="s">
        <v>1047</v>
      </c>
      <c r="L377" s="4">
        <v>376</v>
      </c>
      <c r="M377" s="4"/>
      <c r="N377" s="4"/>
      <c r="O377" s="4" t="s">
        <v>62</v>
      </c>
      <c r="P377" s="4" t="s">
        <v>70</v>
      </c>
      <c r="Q377" s="4"/>
      <c r="R377" s="4" t="s">
        <v>63</v>
      </c>
      <c r="S377" s="4">
        <v>8140200308</v>
      </c>
      <c r="T377" s="4" t="s">
        <v>533</v>
      </c>
      <c r="U377" s="4" t="s">
        <v>534</v>
      </c>
      <c r="V377" s="4">
        <v>9828121072</v>
      </c>
      <c r="W377" s="4" t="s">
        <v>3673</v>
      </c>
      <c r="X377" s="4">
        <v>60000</v>
      </c>
      <c r="Y377" s="4" t="s">
        <v>64</v>
      </c>
      <c r="Z377" s="4" t="s">
        <v>64</v>
      </c>
      <c r="AA377" s="4" t="s">
        <v>71</v>
      </c>
      <c r="AB377" s="4">
        <v>15</v>
      </c>
      <c r="AC377" s="4" t="s">
        <v>72</v>
      </c>
      <c r="AD377" s="4">
        <v>0</v>
      </c>
    </row>
    <row r="378" spans="1:30" ht="30">
      <c r="A378" s="4">
        <v>9</v>
      </c>
      <c r="B378" s="4" t="s">
        <v>522</v>
      </c>
      <c r="C378" s="4">
        <v>4636</v>
      </c>
      <c r="D378" s="5">
        <v>43649</v>
      </c>
      <c r="E378" s="4" t="s">
        <v>1490</v>
      </c>
      <c r="F378" s="4"/>
      <c r="G378" s="4" t="s">
        <v>2218</v>
      </c>
      <c r="H378" s="4" t="s">
        <v>2946</v>
      </c>
      <c r="I378" s="4" t="s">
        <v>66</v>
      </c>
      <c r="J378" s="5">
        <v>38384</v>
      </c>
      <c r="K378" s="4" t="s">
        <v>1047</v>
      </c>
      <c r="L378" s="4">
        <v>377</v>
      </c>
      <c r="M378" s="4"/>
      <c r="N378" s="4"/>
      <c r="O378" s="4" t="s">
        <v>62</v>
      </c>
      <c r="P378" s="4" t="s">
        <v>70</v>
      </c>
      <c r="Q378" s="4"/>
      <c r="R378" s="4" t="s">
        <v>63</v>
      </c>
      <c r="S378" s="4">
        <v>8140200308</v>
      </c>
      <c r="T378" s="4" t="s">
        <v>535</v>
      </c>
      <c r="U378" s="4"/>
      <c r="V378" s="4">
        <v>9828121073</v>
      </c>
      <c r="W378" s="4" t="s">
        <v>3674</v>
      </c>
      <c r="X378" s="4">
        <v>60000</v>
      </c>
      <c r="Y378" s="4" t="s">
        <v>64</v>
      </c>
      <c r="Z378" s="4" t="s">
        <v>64</v>
      </c>
      <c r="AA378" s="4" t="s">
        <v>71</v>
      </c>
      <c r="AB378" s="4">
        <v>15</v>
      </c>
      <c r="AC378" s="4" t="s">
        <v>72</v>
      </c>
      <c r="AD378" s="4">
        <v>3</v>
      </c>
    </row>
    <row r="379" spans="1:30" ht="30">
      <c r="A379" s="4">
        <v>9</v>
      </c>
      <c r="B379" s="4" t="s">
        <v>522</v>
      </c>
      <c r="C379" s="4">
        <v>4831</v>
      </c>
      <c r="D379" s="5">
        <v>44074</v>
      </c>
      <c r="E379" s="4" t="s">
        <v>1491</v>
      </c>
      <c r="F379" s="4"/>
      <c r="G379" s="4" t="s">
        <v>2219</v>
      </c>
      <c r="H379" s="4" t="s">
        <v>2947</v>
      </c>
      <c r="I379" s="4" t="s">
        <v>61</v>
      </c>
      <c r="J379" s="5">
        <v>38721</v>
      </c>
      <c r="K379" s="4" t="s">
        <v>1048</v>
      </c>
      <c r="L379" s="4">
        <v>378</v>
      </c>
      <c r="M379" s="4"/>
      <c r="N379" s="4"/>
      <c r="O379" s="4" t="s">
        <v>69</v>
      </c>
      <c r="P379" s="4" t="s">
        <v>70</v>
      </c>
      <c r="Q379" s="4"/>
      <c r="R379" s="4" t="s">
        <v>63</v>
      </c>
      <c r="S379" s="4">
        <v>8140200308</v>
      </c>
      <c r="T379" s="4" t="s">
        <v>536</v>
      </c>
      <c r="U379" s="4" t="s">
        <v>537</v>
      </c>
      <c r="V379" s="4">
        <v>9828121074</v>
      </c>
      <c r="W379" s="4" t="s">
        <v>3675</v>
      </c>
      <c r="X379" s="4">
        <v>60000</v>
      </c>
      <c r="Y379" s="4" t="s">
        <v>64</v>
      </c>
      <c r="Z379" s="4" t="s">
        <v>64</v>
      </c>
      <c r="AA379" s="4" t="s">
        <v>71</v>
      </c>
      <c r="AB379" s="4">
        <v>14</v>
      </c>
      <c r="AC379" s="4" t="s">
        <v>72</v>
      </c>
      <c r="AD379" s="4">
        <v>0</v>
      </c>
    </row>
    <row r="380" spans="1:30" ht="30">
      <c r="A380" s="4">
        <v>9</v>
      </c>
      <c r="B380" s="4" t="s">
        <v>522</v>
      </c>
      <c r="C380" s="4">
        <v>4546</v>
      </c>
      <c r="D380" s="5">
        <v>43291</v>
      </c>
      <c r="E380" s="4" t="s">
        <v>1492</v>
      </c>
      <c r="F380" s="4"/>
      <c r="G380" s="4" t="s">
        <v>2220</v>
      </c>
      <c r="H380" s="4" t="s">
        <v>2948</v>
      </c>
      <c r="I380" s="4" t="s">
        <v>66</v>
      </c>
      <c r="J380" s="5">
        <v>39087</v>
      </c>
      <c r="K380" s="4" t="s">
        <v>1047</v>
      </c>
      <c r="L380" s="4">
        <v>379</v>
      </c>
      <c r="M380" s="4"/>
      <c r="N380" s="4"/>
      <c r="O380" s="4" t="s">
        <v>67</v>
      </c>
      <c r="P380" s="4" t="s">
        <v>70</v>
      </c>
      <c r="Q380" s="4"/>
      <c r="R380" s="4" t="s">
        <v>63</v>
      </c>
      <c r="S380" s="4">
        <v>8140200308</v>
      </c>
      <c r="T380" s="4" t="s">
        <v>538</v>
      </c>
      <c r="U380" s="4"/>
      <c r="V380" s="4">
        <v>9828121075</v>
      </c>
      <c r="W380" s="4" t="s">
        <v>3676</v>
      </c>
      <c r="X380" s="4">
        <v>50000</v>
      </c>
      <c r="Y380" s="4" t="s">
        <v>64</v>
      </c>
      <c r="Z380" s="4" t="s">
        <v>64</v>
      </c>
      <c r="AA380" s="4" t="s">
        <v>71</v>
      </c>
      <c r="AB380" s="4">
        <v>13</v>
      </c>
      <c r="AC380" s="4" t="s">
        <v>72</v>
      </c>
      <c r="AD380" s="4">
        <v>1</v>
      </c>
    </row>
    <row r="381" spans="1:30" ht="30">
      <c r="A381" s="4">
        <v>9</v>
      </c>
      <c r="B381" s="4" t="s">
        <v>522</v>
      </c>
      <c r="C381" s="4">
        <v>4126</v>
      </c>
      <c r="D381" s="5">
        <v>42551</v>
      </c>
      <c r="E381" s="4" t="s">
        <v>1493</v>
      </c>
      <c r="F381" s="4"/>
      <c r="G381" s="4" t="s">
        <v>2221</v>
      </c>
      <c r="H381" s="4" t="s">
        <v>2949</v>
      </c>
      <c r="I381" s="4" t="s">
        <v>66</v>
      </c>
      <c r="J381" s="5">
        <v>38384</v>
      </c>
      <c r="K381" s="4" t="s">
        <v>1047</v>
      </c>
      <c r="L381" s="4">
        <v>380</v>
      </c>
      <c r="M381" s="4"/>
      <c r="N381" s="4"/>
      <c r="O381" s="4" t="s">
        <v>62</v>
      </c>
      <c r="P381" s="4" t="s">
        <v>76</v>
      </c>
      <c r="Q381" s="4"/>
      <c r="R381" s="4" t="s">
        <v>63</v>
      </c>
      <c r="S381" s="4">
        <v>8140200308</v>
      </c>
      <c r="T381" s="4" t="s">
        <v>539</v>
      </c>
      <c r="U381" s="4"/>
      <c r="V381" s="4">
        <v>9828121076</v>
      </c>
      <c r="W381" s="4" t="s">
        <v>3677</v>
      </c>
      <c r="X381" s="4">
        <v>0</v>
      </c>
      <c r="Y381" s="4" t="s">
        <v>64</v>
      </c>
      <c r="Z381" s="4" t="s">
        <v>64</v>
      </c>
      <c r="AA381" s="4" t="s">
        <v>77</v>
      </c>
      <c r="AB381" s="4">
        <v>15</v>
      </c>
      <c r="AC381" s="4" t="s">
        <v>72</v>
      </c>
      <c r="AD381" s="4">
        <v>2</v>
      </c>
    </row>
    <row r="382" spans="1:30" ht="30">
      <c r="A382" s="4">
        <v>9</v>
      </c>
      <c r="B382" s="4" t="s">
        <v>522</v>
      </c>
      <c r="C382" s="4">
        <v>4882</v>
      </c>
      <c r="D382" s="5">
        <v>41844</v>
      </c>
      <c r="E382" s="4" t="s">
        <v>1494</v>
      </c>
      <c r="F382" s="4"/>
      <c r="G382" s="4" t="s">
        <v>2222</v>
      </c>
      <c r="H382" s="4" t="s">
        <v>2950</v>
      </c>
      <c r="I382" s="4" t="s">
        <v>61</v>
      </c>
      <c r="J382" s="5">
        <v>38635</v>
      </c>
      <c r="K382" s="4" t="s">
        <v>1048</v>
      </c>
      <c r="L382" s="4">
        <v>381</v>
      </c>
      <c r="M382" s="4"/>
      <c r="N382" s="4"/>
      <c r="O382" s="4" t="s">
        <v>69</v>
      </c>
      <c r="P382" s="4" t="s">
        <v>70</v>
      </c>
      <c r="Q382" s="4"/>
      <c r="R382" s="4" t="s">
        <v>63</v>
      </c>
      <c r="S382" s="4">
        <v>8140200308</v>
      </c>
      <c r="T382" s="4" t="s">
        <v>540</v>
      </c>
      <c r="U382" s="4"/>
      <c r="V382" s="4">
        <v>9828121077</v>
      </c>
      <c r="W382" s="4" t="s">
        <v>3678</v>
      </c>
      <c r="X382" s="4">
        <v>50000</v>
      </c>
      <c r="Y382" s="4" t="s">
        <v>64</v>
      </c>
      <c r="Z382" s="4" t="s">
        <v>64</v>
      </c>
      <c r="AA382" s="4" t="s">
        <v>71</v>
      </c>
      <c r="AB382" s="4">
        <v>15</v>
      </c>
      <c r="AC382" s="4" t="s">
        <v>72</v>
      </c>
      <c r="AD382" s="4">
        <v>0</v>
      </c>
    </row>
    <row r="383" spans="1:30" ht="30">
      <c r="A383" s="4">
        <v>9</v>
      </c>
      <c r="B383" s="4" t="s">
        <v>522</v>
      </c>
      <c r="C383" s="4">
        <v>4222</v>
      </c>
      <c r="D383" s="5">
        <v>42566</v>
      </c>
      <c r="E383" s="4" t="s">
        <v>1495</v>
      </c>
      <c r="F383" s="4"/>
      <c r="G383" s="4" t="s">
        <v>2223</v>
      </c>
      <c r="H383" s="4" t="s">
        <v>2951</v>
      </c>
      <c r="I383" s="4" t="s">
        <v>66</v>
      </c>
      <c r="J383" s="5">
        <v>38537</v>
      </c>
      <c r="K383" s="4" t="s">
        <v>1047</v>
      </c>
      <c r="L383" s="4">
        <v>382</v>
      </c>
      <c r="M383" s="4"/>
      <c r="N383" s="4"/>
      <c r="O383" s="4" t="s">
        <v>62</v>
      </c>
      <c r="P383" s="4" t="s">
        <v>76</v>
      </c>
      <c r="Q383" s="4"/>
      <c r="R383" s="4" t="s">
        <v>63</v>
      </c>
      <c r="S383" s="4">
        <v>8140200308</v>
      </c>
      <c r="T383" s="4" t="s">
        <v>541</v>
      </c>
      <c r="U383" s="4"/>
      <c r="V383" s="4">
        <v>9828121078</v>
      </c>
      <c r="W383" s="4" t="s">
        <v>3679</v>
      </c>
      <c r="X383" s="4">
        <v>0</v>
      </c>
      <c r="Y383" s="4" t="s">
        <v>64</v>
      </c>
      <c r="Z383" s="4" t="s">
        <v>64</v>
      </c>
      <c r="AA383" s="4" t="s">
        <v>77</v>
      </c>
      <c r="AB383" s="4">
        <v>15</v>
      </c>
      <c r="AC383" s="4" t="s">
        <v>72</v>
      </c>
      <c r="AD383" s="4">
        <v>0</v>
      </c>
    </row>
    <row r="384" spans="1:30" ht="30">
      <c r="A384" s="4">
        <v>9</v>
      </c>
      <c r="B384" s="4" t="s">
        <v>522</v>
      </c>
      <c r="C384" s="4">
        <v>4879</v>
      </c>
      <c r="D384" s="4"/>
      <c r="E384" s="4" t="s">
        <v>1496</v>
      </c>
      <c r="F384" s="4"/>
      <c r="G384" s="4" t="s">
        <v>2224</v>
      </c>
      <c r="H384" s="4" t="s">
        <v>2952</v>
      </c>
      <c r="I384" s="4" t="s">
        <v>61</v>
      </c>
      <c r="J384" s="5">
        <v>38500</v>
      </c>
      <c r="K384" s="4" t="s">
        <v>1047</v>
      </c>
      <c r="L384" s="4">
        <v>383</v>
      </c>
      <c r="M384" s="4"/>
      <c r="N384" s="4"/>
      <c r="O384" s="4" t="s">
        <v>62</v>
      </c>
      <c r="P384" s="4"/>
      <c r="Q384" s="4"/>
      <c r="R384" s="4" t="s">
        <v>63</v>
      </c>
      <c r="S384" s="4">
        <v>8140200308</v>
      </c>
      <c r="T384" s="4"/>
      <c r="U384" s="4"/>
      <c r="V384" s="4">
        <v>9828121079</v>
      </c>
      <c r="W384" s="4" t="s">
        <v>3680</v>
      </c>
      <c r="X384" s="4"/>
      <c r="Y384" s="4" t="s">
        <v>64</v>
      </c>
      <c r="Z384" s="4" t="s">
        <v>65</v>
      </c>
      <c r="AA384" s="4"/>
      <c r="AB384" s="4">
        <v>15</v>
      </c>
      <c r="AC384" s="4"/>
      <c r="AD384" s="4">
        <v>0</v>
      </c>
    </row>
    <row r="385" spans="1:30" ht="30">
      <c r="A385" s="4">
        <v>9</v>
      </c>
      <c r="B385" s="4" t="s">
        <v>522</v>
      </c>
      <c r="C385" s="4">
        <v>4842</v>
      </c>
      <c r="D385" s="4"/>
      <c r="E385" s="4" t="s">
        <v>1497</v>
      </c>
      <c r="F385" s="4"/>
      <c r="G385" s="4" t="s">
        <v>2225</v>
      </c>
      <c r="H385" s="4" t="s">
        <v>2953</v>
      </c>
      <c r="I385" s="4" t="s">
        <v>66</v>
      </c>
      <c r="J385" s="5">
        <v>39083</v>
      </c>
      <c r="K385" s="4" t="s">
        <v>1048</v>
      </c>
      <c r="L385" s="4">
        <v>384</v>
      </c>
      <c r="M385" s="4"/>
      <c r="N385" s="4"/>
      <c r="O385" s="4" t="s">
        <v>62</v>
      </c>
      <c r="P385" s="4"/>
      <c r="Q385" s="4"/>
      <c r="R385" s="4" t="s">
        <v>63</v>
      </c>
      <c r="S385" s="4">
        <v>8140200308</v>
      </c>
      <c r="T385" s="4"/>
      <c r="U385" s="4"/>
      <c r="V385" s="4">
        <v>9828121080</v>
      </c>
      <c r="W385" s="4" t="s">
        <v>3681</v>
      </c>
      <c r="X385" s="4"/>
      <c r="Y385" s="4" t="s">
        <v>64</v>
      </c>
      <c r="Z385" s="4" t="s">
        <v>65</v>
      </c>
      <c r="AA385" s="4"/>
      <c r="AB385" s="4">
        <v>13</v>
      </c>
      <c r="AC385" s="4"/>
      <c r="AD385" s="4">
        <v>1</v>
      </c>
    </row>
    <row r="386" spans="1:30" ht="30">
      <c r="A386" s="4">
        <v>9</v>
      </c>
      <c r="B386" s="4" t="s">
        <v>522</v>
      </c>
      <c r="C386" s="4">
        <v>4488</v>
      </c>
      <c r="D386" s="5">
        <v>42913</v>
      </c>
      <c r="E386" s="4" t="s">
        <v>1498</v>
      </c>
      <c r="F386" s="4"/>
      <c r="G386" s="4" t="s">
        <v>2226</v>
      </c>
      <c r="H386" s="4" t="s">
        <v>2954</v>
      </c>
      <c r="I386" s="4" t="s">
        <v>66</v>
      </c>
      <c r="J386" s="5">
        <v>38881</v>
      </c>
      <c r="K386" s="4" t="s">
        <v>1047</v>
      </c>
      <c r="L386" s="4">
        <v>385</v>
      </c>
      <c r="M386" s="4"/>
      <c r="N386" s="4"/>
      <c r="O386" s="4" t="s">
        <v>69</v>
      </c>
      <c r="P386" s="4" t="s">
        <v>70</v>
      </c>
      <c r="Q386" s="4"/>
      <c r="R386" s="4" t="s">
        <v>63</v>
      </c>
      <c r="S386" s="4">
        <v>8140200308</v>
      </c>
      <c r="T386" s="4" t="s">
        <v>542</v>
      </c>
      <c r="U386" s="4" t="s">
        <v>275</v>
      </c>
      <c r="V386" s="4">
        <v>9828121081</v>
      </c>
      <c r="W386" s="4" t="s">
        <v>3682</v>
      </c>
      <c r="X386" s="4">
        <v>50000</v>
      </c>
      <c r="Y386" s="4" t="s">
        <v>64</v>
      </c>
      <c r="Z386" s="4" t="s">
        <v>64</v>
      </c>
      <c r="AA386" s="4" t="s">
        <v>71</v>
      </c>
      <c r="AB386" s="4">
        <v>14</v>
      </c>
      <c r="AC386" s="4" t="s">
        <v>72</v>
      </c>
      <c r="AD386" s="4">
        <v>5</v>
      </c>
    </row>
    <row r="387" spans="1:30" ht="30">
      <c r="A387" s="4">
        <v>9</v>
      </c>
      <c r="B387" s="4" t="s">
        <v>522</v>
      </c>
      <c r="C387" s="4">
        <v>4848</v>
      </c>
      <c r="D387" s="4"/>
      <c r="E387" s="4" t="s">
        <v>1499</v>
      </c>
      <c r="F387" s="4"/>
      <c r="G387" s="4" t="s">
        <v>2227</v>
      </c>
      <c r="H387" s="4" t="s">
        <v>2955</v>
      </c>
      <c r="I387" s="4" t="s">
        <v>66</v>
      </c>
      <c r="J387" s="5">
        <v>38635</v>
      </c>
      <c r="K387" s="4" t="s">
        <v>1047</v>
      </c>
      <c r="L387" s="4">
        <v>386</v>
      </c>
      <c r="M387" s="4"/>
      <c r="N387" s="4"/>
      <c r="O387" s="4" t="s">
        <v>62</v>
      </c>
      <c r="P387" s="4"/>
      <c r="Q387" s="4"/>
      <c r="R387" s="4" t="s">
        <v>63</v>
      </c>
      <c r="S387" s="4">
        <v>8140200308</v>
      </c>
      <c r="T387" s="4"/>
      <c r="U387" s="4"/>
      <c r="V387" s="4">
        <v>9828121082</v>
      </c>
      <c r="W387" s="4" t="s">
        <v>3683</v>
      </c>
      <c r="X387" s="4"/>
      <c r="Y387" s="4" t="s">
        <v>64</v>
      </c>
      <c r="Z387" s="4" t="s">
        <v>65</v>
      </c>
      <c r="AA387" s="4"/>
      <c r="AB387" s="4">
        <v>15</v>
      </c>
      <c r="AC387" s="4"/>
      <c r="AD387" s="4">
        <v>2</v>
      </c>
    </row>
    <row r="388" spans="1:30" ht="30">
      <c r="A388" s="4">
        <v>9</v>
      </c>
      <c r="B388" s="4" t="s">
        <v>522</v>
      </c>
      <c r="C388" s="4">
        <v>4851</v>
      </c>
      <c r="D388" s="4"/>
      <c r="E388" s="4" t="s">
        <v>1500</v>
      </c>
      <c r="F388" s="4"/>
      <c r="G388" s="4" t="s">
        <v>2228</v>
      </c>
      <c r="H388" s="4" t="s">
        <v>2956</v>
      </c>
      <c r="I388" s="4" t="s">
        <v>66</v>
      </c>
      <c r="J388" s="5">
        <v>38032</v>
      </c>
      <c r="K388" s="4" t="s">
        <v>1048</v>
      </c>
      <c r="L388" s="4">
        <v>387</v>
      </c>
      <c r="M388" s="4"/>
      <c r="N388" s="4"/>
      <c r="O388" s="4" t="s">
        <v>62</v>
      </c>
      <c r="P388" s="4"/>
      <c r="Q388" s="4"/>
      <c r="R388" s="4" t="s">
        <v>63</v>
      </c>
      <c r="S388" s="4">
        <v>8140200308</v>
      </c>
      <c r="T388" s="4"/>
      <c r="U388" s="4"/>
      <c r="V388" s="4">
        <v>9828121083</v>
      </c>
      <c r="W388" s="4" t="s">
        <v>3684</v>
      </c>
      <c r="X388" s="4"/>
      <c r="Y388" s="4" t="s">
        <v>64</v>
      </c>
      <c r="Z388" s="4" t="s">
        <v>65</v>
      </c>
      <c r="AA388" s="4"/>
      <c r="AB388" s="4">
        <v>16</v>
      </c>
      <c r="AC388" s="4"/>
      <c r="AD388" s="4">
        <v>3</v>
      </c>
    </row>
    <row r="389" spans="1:30" ht="30">
      <c r="A389" s="4">
        <v>9</v>
      </c>
      <c r="B389" s="4" t="s">
        <v>522</v>
      </c>
      <c r="C389" s="4">
        <v>4107</v>
      </c>
      <c r="D389" s="5">
        <v>42546</v>
      </c>
      <c r="E389" s="4" t="s">
        <v>1501</v>
      </c>
      <c r="F389" s="4"/>
      <c r="G389" s="4" t="s">
        <v>2229</v>
      </c>
      <c r="H389" s="4" t="s">
        <v>2957</v>
      </c>
      <c r="I389" s="4" t="s">
        <v>66</v>
      </c>
      <c r="J389" s="5">
        <v>38822</v>
      </c>
      <c r="K389" s="4" t="s">
        <v>1047</v>
      </c>
      <c r="L389" s="4">
        <v>388</v>
      </c>
      <c r="M389" s="4"/>
      <c r="N389" s="4"/>
      <c r="O389" s="4" t="s">
        <v>69</v>
      </c>
      <c r="P389" s="4" t="s">
        <v>70</v>
      </c>
      <c r="Q389" s="4"/>
      <c r="R389" s="4" t="s">
        <v>63</v>
      </c>
      <c r="S389" s="4">
        <v>8140200308</v>
      </c>
      <c r="T389" s="4" t="s">
        <v>543</v>
      </c>
      <c r="U389" s="4"/>
      <c r="V389" s="4">
        <v>9828121084</v>
      </c>
      <c r="W389" s="4" t="s">
        <v>3685</v>
      </c>
      <c r="X389" s="4">
        <v>0</v>
      </c>
      <c r="Y389" s="4" t="s">
        <v>64</v>
      </c>
      <c r="Z389" s="4" t="s">
        <v>64</v>
      </c>
      <c r="AA389" s="4" t="s">
        <v>71</v>
      </c>
      <c r="AB389" s="4">
        <v>14</v>
      </c>
      <c r="AC389" s="4" t="s">
        <v>72</v>
      </c>
      <c r="AD389" s="4">
        <v>1</v>
      </c>
    </row>
    <row r="390" spans="1:30" ht="30">
      <c r="A390" s="4">
        <v>9</v>
      </c>
      <c r="B390" s="4" t="s">
        <v>522</v>
      </c>
      <c r="C390" s="4">
        <v>4262</v>
      </c>
      <c r="D390" s="5">
        <v>148</v>
      </c>
      <c r="E390" s="4" t="s">
        <v>1502</v>
      </c>
      <c r="F390" s="4"/>
      <c r="G390" s="4" t="s">
        <v>2230</v>
      </c>
      <c r="H390" s="4" t="s">
        <v>2958</v>
      </c>
      <c r="I390" s="4" t="s">
        <v>66</v>
      </c>
      <c r="J390" s="5">
        <v>38602</v>
      </c>
      <c r="K390" s="4" t="s">
        <v>1047</v>
      </c>
      <c r="L390" s="4">
        <v>389</v>
      </c>
      <c r="M390" s="4"/>
      <c r="N390" s="4"/>
      <c r="O390" s="4" t="s">
        <v>62</v>
      </c>
      <c r="P390" s="4" t="s">
        <v>70</v>
      </c>
      <c r="Q390" s="4"/>
      <c r="R390" s="4" t="s">
        <v>63</v>
      </c>
      <c r="S390" s="4">
        <v>8140200308</v>
      </c>
      <c r="T390" s="4" t="s">
        <v>544</v>
      </c>
      <c r="U390" s="4"/>
      <c r="V390" s="4">
        <v>9828121085</v>
      </c>
      <c r="W390" s="4" t="s">
        <v>3686</v>
      </c>
      <c r="X390" s="4">
        <v>0</v>
      </c>
      <c r="Y390" s="4" t="s">
        <v>64</v>
      </c>
      <c r="Z390" s="4" t="s">
        <v>64</v>
      </c>
      <c r="AA390" s="4" t="s">
        <v>71</v>
      </c>
      <c r="AB390" s="4">
        <v>15</v>
      </c>
      <c r="AC390" s="4" t="s">
        <v>72</v>
      </c>
      <c r="AD390" s="4">
        <v>3</v>
      </c>
    </row>
    <row r="391" spans="1:30" ht="30">
      <c r="A391" s="4">
        <v>9</v>
      </c>
      <c r="B391" s="4" t="s">
        <v>522</v>
      </c>
      <c r="C391" s="4">
        <v>4768</v>
      </c>
      <c r="D391" s="5">
        <v>43670</v>
      </c>
      <c r="E391" s="4" t="s">
        <v>1503</v>
      </c>
      <c r="F391" s="4"/>
      <c r="G391" s="4" t="s">
        <v>2231</v>
      </c>
      <c r="H391" s="4" t="s">
        <v>2959</v>
      </c>
      <c r="I391" s="4" t="s">
        <v>66</v>
      </c>
      <c r="J391" s="5">
        <v>39636</v>
      </c>
      <c r="K391" s="4" t="s">
        <v>1048</v>
      </c>
      <c r="L391" s="4">
        <v>390</v>
      </c>
      <c r="M391" s="4"/>
      <c r="N391" s="4"/>
      <c r="O391" s="4" t="s">
        <v>62</v>
      </c>
      <c r="P391" s="4" t="s">
        <v>70</v>
      </c>
      <c r="Q391" s="4"/>
      <c r="R391" s="4" t="s">
        <v>63</v>
      </c>
      <c r="S391" s="4">
        <v>8140200308</v>
      </c>
      <c r="T391" s="4" t="s">
        <v>545</v>
      </c>
      <c r="U391" s="4" t="s">
        <v>546</v>
      </c>
      <c r="V391" s="4">
        <v>9828121086</v>
      </c>
      <c r="W391" s="4" t="s">
        <v>3687</v>
      </c>
      <c r="X391" s="4">
        <v>100000</v>
      </c>
      <c r="Y391" s="4" t="s">
        <v>64</v>
      </c>
      <c r="Z391" s="4" t="s">
        <v>64</v>
      </c>
      <c r="AA391" s="4" t="s">
        <v>71</v>
      </c>
      <c r="AB391" s="4">
        <v>12</v>
      </c>
      <c r="AC391" s="4" t="s">
        <v>72</v>
      </c>
      <c r="AD391" s="4">
        <v>3</v>
      </c>
    </row>
    <row r="392" spans="1:30" ht="30">
      <c r="A392" s="4">
        <v>9</v>
      </c>
      <c r="B392" s="4" t="s">
        <v>522</v>
      </c>
      <c r="C392" s="4">
        <v>4891</v>
      </c>
      <c r="D392" s="4"/>
      <c r="E392" s="4" t="s">
        <v>1504</v>
      </c>
      <c r="F392" s="4"/>
      <c r="G392" s="4" t="s">
        <v>2232</v>
      </c>
      <c r="H392" s="4" t="s">
        <v>2960</v>
      </c>
      <c r="I392" s="4" t="s">
        <v>61</v>
      </c>
      <c r="J392" s="5">
        <v>40026</v>
      </c>
      <c r="K392" s="4" t="s">
        <v>1047</v>
      </c>
      <c r="L392" s="4">
        <v>391</v>
      </c>
      <c r="M392" s="4"/>
      <c r="N392" s="4"/>
      <c r="O392" s="4" t="s">
        <v>62</v>
      </c>
      <c r="P392" s="4"/>
      <c r="Q392" s="4"/>
      <c r="R392" s="4" t="s">
        <v>63</v>
      </c>
      <c r="S392" s="4">
        <v>8140200308</v>
      </c>
      <c r="T392" s="4"/>
      <c r="U392" s="4"/>
      <c r="V392" s="4">
        <v>9828121087</v>
      </c>
      <c r="W392" s="4" t="s">
        <v>3688</v>
      </c>
      <c r="X392" s="4"/>
      <c r="Y392" s="4" t="s">
        <v>64</v>
      </c>
      <c r="Z392" s="4" t="s">
        <v>65</v>
      </c>
      <c r="AA392" s="4"/>
      <c r="AB392" s="4">
        <v>11</v>
      </c>
      <c r="AC392" s="4"/>
      <c r="AD392" s="4">
        <v>1</v>
      </c>
    </row>
    <row r="393" spans="1:30" ht="30">
      <c r="A393" s="4">
        <v>9</v>
      </c>
      <c r="B393" s="4" t="s">
        <v>522</v>
      </c>
      <c r="C393" s="4">
        <v>4639</v>
      </c>
      <c r="D393" s="5">
        <v>43649</v>
      </c>
      <c r="E393" s="4" t="s">
        <v>1505</v>
      </c>
      <c r="F393" s="4"/>
      <c r="G393" s="4" t="s">
        <v>2233</v>
      </c>
      <c r="H393" s="4" t="s">
        <v>2961</v>
      </c>
      <c r="I393" s="4" t="s">
        <v>66</v>
      </c>
      <c r="J393" s="5">
        <v>38718</v>
      </c>
      <c r="K393" s="4" t="s">
        <v>1047</v>
      </c>
      <c r="L393" s="4">
        <v>392</v>
      </c>
      <c r="M393" s="4"/>
      <c r="N393" s="4"/>
      <c r="O393" s="4" t="s">
        <v>62</v>
      </c>
      <c r="P393" s="4" t="s">
        <v>70</v>
      </c>
      <c r="Q393" s="4"/>
      <c r="R393" s="4" t="s">
        <v>63</v>
      </c>
      <c r="S393" s="4">
        <v>8140200308</v>
      </c>
      <c r="T393" s="4" t="s">
        <v>548</v>
      </c>
      <c r="U393" s="4"/>
      <c r="V393" s="4">
        <v>9828121088</v>
      </c>
      <c r="W393" s="4" t="s">
        <v>3689</v>
      </c>
      <c r="X393" s="4">
        <v>60000</v>
      </c>
      <c r="Y393" s="4" t="s">
        <v>64</v>
      </c>
      <c r="Z393" s="4" t="s">
        <v>64</v>
      </c>
      <c r="AA393" s="4" t="s">
        <v>71</v>
      </c>
      <c r="AB393" s="4">
        <v>14</v>
      </c>
      <c r="AC393" s="4" t="s">
        <v>72</v>
      </c>
      <c r="AD393" s="4">
        <v>0</v>
      </c>
    </row>
    <row r="394" spans="1:30" ht="30">
      <c r="A394" s="4">
        <v>9</v>
      </c>
      <c r="B394" s="4" t="s">
        <v>522</v>
      </c>
      <c r="C394" s="4">
        <v>3848</v>
      </c>
      <c r="D394" s="5">
        <v>42135</v>
      </c>
      <c r="E394" s="4" t="s">
        <v>1506</v>
      </c>
      <c r="F394" s="4"/>
      <c r="G394" s="4" t="s">
        <v>2234</v>
      </c>
      <c r="H394" s="4" t="s">
        <v>2962</v>
      </c>
      <c r="I394" s="4" t="s">
        <v>61</v>
      </c>
      <c r="J394" s="5">
        <v>38538</v>
      </c>
      <c r="K394" s="4" t="s">
        <v>1048</v>
      </c>
      <c r="L394" s="4">
        <v>393</v>
      </c>
      <c r="M394" s="4"/>
      <c r="N394" s="4"/>
      <c r="O394" s="4" t="s">
        <v>62</v>
      </c>
      <c r="P394" s="4" t="s">
        <v>76</v>
      </c>
      <c r="Q394" s="4"/>
      <c r="R394" s="4" t="s">
        <v>63</v>
      </c>
      <c r="S394" s="4">
        <v>8140200308</v>
      </c>
      <c r="T394" s="4" t="s">
        <v>549</v>
      </c>
      <c r="U394" s="4" t="s">
        <v>550</v>
      </c>
      <c r="V394" s="4">
        <v>9828121089</v>
      </c>
      <c r="W394" s="4" t="s">
        <v>3690</v>
      </c>
      <c r="X394" s="4">
        <v>36000</v>
      </c>
      <c r="Y394" s="4" t="s">
        <v>64</v>
      </c>
      <c r="Z394" s="4" t="s">
        <v>64</v>
      </c>
      <c r="AA394" s="4" t="s">
        <v>77</v>
      </c>
      <c r="AB394" s="4">
        <v>15</v>
      </c>
      <c r="AC394" s="4" t="s">
        <v>72</v>
      </c>
      <c r="AD394" s="4">
        <v>1</v>
      </c>
    </row>
    <row r="395" spans="1:30" ht="30">
      <c r="A395" s="4">
        <v>9</v>
      </c>
      <c r="B395" s="4" t="s">
        <v>522</v>
      </c>
      <c r="C395" s="4">
        <v>4808</v>
      </c>
      <c r="D395" s="4"/>
      <c r="E395" s="4" t="s">
        <v>1507</v>
      </c>
      <c r="F395" s="4"/>
      <c r="G395" s="4" t="s">
        <v>2235</v>
      </c>
      <c r="H395" s="4" t="s">
        <v>2963</v>
      </c>
      <c r="I395" s="4" t="s">
        <v>66</v>
      </c>
      <c r="J395" s="5">
        <v>39408</v>
      </c>
      <c r="K395" s="4" t="s">
        <v>1047</v>
      </c>
      <c r="L395" s="4">
        <v>394</v>
      </c>
      <c r="M395" s="4"/>
      <c r="N395" s="4"/>
      <c r="O395" s="4" t="s">
        <v>67</v>
      </c>
      <c r="P395" s="4"/>
      <c r="Q395" s="4"/>
      <c r="R395" s="4" t="s">
        <v>63</v>
      </c>
      <c r="S395" s="4">
        <v>8140200308</v>
      </c>
      <c r="T395" s="4"/>
      <c r="U395" s="4"/>
      <c r="V395" s="4">
        <v>9828121090</v>
      </c>
      <c r="W395" s="4" t="s">
        <v>3691</v>
      </c>
      <c r="X395" s="4"/>
      <c r="Y395" s="4" t="s">
        <v>64</v>
      </c>
      <c r="Z395" s="4" t="s">
        <v>65</v>
      </c>
      <c r="AA395" s="4"/>
      <c r="AB395" s="4">
        <v>13</v>
      </c>
      <c r="AC395" s="4"/>
      <c r="AD395" s="4">
        <v>1</v>
      </c>
    </row>
    <row r="396" spans="1:30" ht="30">
      <c r="A396" s="4">
        <v>9</v>
      </c>
      <c r="B396" s="4" t="s">
        <v>522</v>
      </c>
      <c r="C396" s="4">
        <v>4835</v>
      </c>
      <c r="D396" s="5">
        <v>40364</v>
      </c>
      <c r="E396" s="4" t="s">
        <v>1508</v>
      </c>
      <c r="F396" s="4"/>
      <c r="G396" s="4" t="s">
        <v>2236</v>
      </c>
      <c r="H396" s="4" t="s">
        <v>2964</v>
      </c>
      <c r="I396" s="4" t="s">
        <v>61</v>
      </c>
      <c r="J396" s="5">
        <v>38980</v>
      </c>
      <c r="K396" s="4" t="s">
        <v>1047</v>
      </c>
      <c r="L396" s="4">
        <v>395</v>
      </c>
      <c r="M396" s="4"/>
      <c r="N396" s="4"/>
      <c r="O396" s="4" t="s">
        <v>69</v>
      </c>
      <c r="P396" s="4" t="s">
        <v>70</v>
      </c>
      <c r="Q396" s="4"/>
      <c r="R396" s="4" t="s">
        <v>63</v>
      </c>
      <c r="S396" s="4">
        <v>8140200308</v>
      </c>
      <c r="T396" s="4" t="s">
        <v>551</v>
      </c>
      <c r="U396" s="4" t="s">
        <v>552</v>
      </c>
      <c r="V396" s="4">
        <v>9828121091</v>
      </c>
      <c r="W396" s="4" t="s">
        <v>3692</v>
      </c>
      <c r="X396" s="4">
        <v>36000</v>
      </c>
      <c r="Y396" s="4" t="s">
        <v>64</v>
      </c>
      <c r="Z396" s="4" t="s">
        <v>64</v>
      </c>
      <c r="AA396" s="4" t="s">
        <v>71</v>
      </c>
      <c r="AB396" s="4">
        <v>14</v>
      </c>
      <c r="AC396" s="4" t="s">
        <v>72</v>
      </c>
      <c r="AD396" s="4">
        <v>0</v>
      </c>
    </row>
    <row r="397" spans="1:30" ht="30">
      <c r="A397" s="4">
        <v>9</v>
      </c>
      <c r="B397" s="4" t="s">
        <v>522</v>
      </c>
      <c r="C397" s="4">
        <v>3837</v>
      </c>
      <c r="D397" s="5">
        <v>42135</v>
      </c>
      <c r="E397" s="4" t="s">
        <v>1509</v>
      </c>
      <c r="F397" s="4"/>
      <c r="G397" s="4" t="s">
        <v>2237</v>
      </c>
      <c r="H397" s="4" t="s">
        <v>2965</v>
      </c>
      <c r="I397" s="4" t="s">
        <v>61</v>
      </c>
      <c r="J397" s="5">
        <v>38873</v>
      </c>
      <c r="K397" s="4" t="s">
        <v>1048</v>
      </c>
      <c r="L397" s="4">
        <v>396</v>
      </c>
      <c r="M397" s="4"/>
      <c r="N397" s="4"/>
      <c r="O397" s="4" t="s">
        <v>62</v>
      </c>
      <c r="P397" s="4" t="s">
        <v>76</v>
      </c>
      <c r="Q397" s="4"/>
      <c r="R397" s="4" t="s">
        <v>63</v>
      </c>
      <c r="S397" s="4">
        <v>8140200308</v>
      </c>
      <c r="T397" s="4" t="s">
        <v>553</v>
      </c>
      <c r="U397" s="4"/>
      <c r="V397" s="4">
        <v>9828121092</v>
      </c>
      <c r="W397" s="4" t="s">
        <v>3693</v>
      </c>
      <c r="X397" s="4">
        <v>0</v>
      </c>
      <c r="Y397" s="4" t="s">
        <v>64</v>
      </c>
      <c r="Z397" s="4" t="s">
        <v>64</v>
      </c>
      <c r="AA397" s="4" t="s">
        <v>77</v>
      </c>
      <c r="AB397" s="4">
        <v>14</v>
      </c>
      <c r="AC397" s="4" t="s">
        <v>72</v>
      </c>
      <c r="AD397" s="4">
        <v>1</v>
      </c>
    </row>
    <row r="398" spans="1:30" ht="30">
      <c r="A398" s="4">
        <v>9</v>
      </c>
      <c r="B398" s="4" t="s">
        <v>522</v>
      </c>
      <c r="C398" s="4">
        <v>4854</v>
      </c>
      <c r="D398" s="4"/>
      <c r="E398" s="4" t="s">
        <v>1510</v>
      </c>
      <c r="F398" s="4"/>
      <c r="G398" s="4" t="s">
        <v>2238</v>
      </c>
      <c r="H398" s="4" t="s">
        <v>2966</v>
      </c>
      <c r="I398" s="4" t="s">
        <v>66</v>
      </c>
      <c r="J398" s="5">
        <v>38531</v>
      </c>
      <c r="K398" s="4" t="s">
        <v>1047</v>
      </c>
      <c r="L398" s="4">
        <v>397</v>
      </c>
      <c r="M398" s="4"/>
      <c r="N398" s="4"/>
      <c r="O398" s="4" t="s">
        <v>62</v>
      </c>
      <c r="P398" s="4"/>
      <c r="Q398" s="4"/>
      <c r="R398" s="4" t="s">
        <v>63</v>
      </c>
      <c r="S398" s="4">
        <v>8140200308</v>
      </c>
      <c r="T398" s="4"/>
      <c r="U398" s="4"/>
      <c r="V398" s="4">
        <v>9828121093</v>
      </c>
      <c r="W398" s="4" t="s">
        <v>3694</v>
      </c>
      <c r="X398" s="4"/>
      <c r="Y398" s="4" t="s">
        <v>64</v>
      </c>
      <c r="Z398" s="4" t="s">
        <v>65</v>
      </c>
      <c r="AA398" s="4"/>
      <c r="AB398" s="4">
        <v>15</v>
      </c>
      <c r="AC398" s="4"/>
      <c r="AD398" s="4">
        <v>1</v>
      </c>
    </row>
    <row r="399" spans="1:30" ht="30">
      <c r="A399" s="4">
        <v>9</v>
      </c>
      <c r="B399" s="4" t="s">
        <v>522</v>
      </c>
      <c r="C399" s="4">
        <v>4832</v>
      </c>
      <c r="D399" s="5">
        <v>44074</v>
      </c>
      <c r="E399" s="4" t="s">
        <v>1511</v>
      </c>
      <c r="F399" s="4"/>
      <c r="G399" s="4" t="s">
        <v>2239</v>
      </c>
      <c r="H399" s="4" t="s">
        <v>2967</v>
      </c>
      <c r="I399" s="4" t="s">
        <v>66</v>
      </c>
      <c r="J399" s="5">
        <v>39107</v>
      </c>
      <c r="K399" s="4" t="s">
        <v>1047</v>
      </c>
      <c r="L399" s="4">
        <v>398</v>
      </c>
      <c r="M399" s="4"/>
      <c r="N399" s="4"/>
      <c r="O399" s="4" t="s">
        <v>62</v>
      </c>
      <c r="P399" s="4"/>
      <c r="Q399" s="4"/>
      <c r="R399" s="4" t="s">
        <v>63</v>
      </c>
      <c r="S399" s="4">
        <v>8140200308</v>
      </c>
      <c r="T399" s="4"/>
      <c r="U399" s="4"/>
      <c r="V399" s="4">
        <v>9828121094</v>
      </c>
      <c r="W399" s="4" t="s">
        <v>3695</v>
      </c>
      <c r="X399" s="4"/>
      <c r="Y399" s="4" t="s">
        <v>64</v>
      </c>
      <c r="Z399" s="4" t="s">
        <v>64</v>
      </c>
      <c r="AA399" s="4"/>
      <c r="AB399" s="4">
        <v>13</v>
      </c>
      <c r="AC399" s="4" t="s">
        <v>72</v>
      </c>
      <c r="AD399" s="4">
        <v>1</v>
      </c>
    </row>
    <row r="400" spans="1:30" ht="30">
      <c r="A400" s="4">
        <v>9</v>
      </c>
      <c r="B400" s="4" t="s">
        <v>522</v>
      </c>
      <c r="C400" s="4">
        <v>3841</v>
      </c>
      <c r="D400" s="5">
        <v>42135</v>
      </c>
      <c r="E400" s="4" t="s">
        <v>1512</v>
      </c>
      <c r="F400" s="4"/>
      <c r="G400" s="4" t="s">
        <v>2240</v>
      </c>
      <c r="H400" s="4" t="s">
        <v>2968</v>
      </c>
      <c r="I400" s="4" t="s">
        <v>61</v>
      </c>
      <c r="J400" s="5">
        <v>39033</v>
      </c>
      <c r="K400" s="4" t="s">
        <v>1048</v>
      </c>
      <c r="L400" s="4">
        <v>399</v>
      </c>
      <c r="M400" s="4"/>
      <c r="N400" s="4"/>
      <c r="O400" s="4" t="s">
        <v>69</v>
      </c>
      <c r="P400" s="4" t="s">
        <v>70</v>
      </c>
      <c r="Q400" s="4"/>
      <c r="R400" s="4" t="s">
        <v>63</v>
      </c>
      <c r="S400" s="4">
        <v>8140200308</v>
      </c>
      <c r="T400" s="4" t="s">
        <v>554</v>
      </c>
      <c r="U400" s="4"/>
      <c r="V400" s="4">
        <v>9828121095</v>
      </c>
      <c r="W400" s="4" t="s">
        <v>3696</v>
      </c>
      <c r="X400" s="4">
        <v>0</v>
      </c>
      <c r="Y400" s="4" t="s">
        <v>64</v>
      </c>
      <c r="Z400" s="4" t="s">
        <v>64</v>
      </c>
      <c r="AA400" s="4" t="s">
        <v>71</v>
      </c>
      <c r="AB400" s="4">
        <v>14</v>
      </c>
      <c r="AC400" s="4" t="s">
        <v>72</v>
      </c>
      <c r="AD400" s="4">
        <v>0</v>
      </c>
    </row>
    <row r="401" spans="1:30" ht="30">
      <c r="A401" s="4">
        <v>9</v>
      </c>
      <c r="B401" s="4" t="s">
        <v>522</v>
      </c>
      <c r="C401" s="4">
        <v>4840</v>
      </c>
      <c r="D401" s="4"/>
      <c r="E401" s="4" t="s">
        <v>1513</v>
      </c>
      <c r="F401" s="4"/>
      <c r="G401" s="4" t="s">
        <v>2241</v>
      </c>
      <c r="H401" s="4" t="s">
        <v>2969</v>
      </c>
      <c r="I401" s="4" t="s">
        <v>61</v>
      </c>
      <c r="J401" s="5">
        <v>38353</v>
      </c>
      <c r="K401" s="4" t="s">
        <v>1047</v>
      </c>
      <c r="L401" s="4">
        <v>400</v>
      </c>
      <c r="M401" s="4"/>
      <c r="N401" s="4"/>
      <c r="O401" s="4" t="s">
        <v>67</v>
      </c>
      <c r="P401" s="4"/>
      <c r="Q401" s="4"/>
      <c r="R401" s="4" t="s">
        <v>63</v>
      </c>
      <c r="S401" s="4">
        <v>8140200308</v>
      </c>
      <c r="T401" s="4"/>
      <c r="U401" s="4"/>
      <c r="V401" s="4">
        <v>9828121096</v>
      </c>
      <c r="W401" s="4" t="s">
        <v>3697</v>
      </c>
      <c r="X401" s="4"/>
      <c r="Y401" s="4" t="s">
        <v>64</v>
      </c>
      <c r="Z401" s="4" t="s">
        <v>65</v>
      </c>
      <c r="AA401" s="4"/>
      <c r="AB401" s="4">
        <v>15</v>
      </c>
      <c r="AC401" s="4"/>
      <c r="AD401" s="4">
        <v>5</v>
      </c>
    </row>
    <row r="402" spans="1:30" ht="30">
      <c r="A402" s="4">
        <v>9</v>
      </c>
      <c r="B402" s="4" t="s">
        <v>522</v>
      </c>
      <c r="C402" s="4">
        <v>4638</v>
      </c>
      <c r="D402" s="5">
        <v>43649</v>
      </c>
      <c r="E402" s="4" t="s">
        <v>1514</v>
      </c>
      <c r="F402" s="4"/>
      <c r="G402" s="4" t="s">
        <v>2242</v>
      </c>
      <c r="H402" s="4" t="s">
        <v>2970</v>
      </c>
      <c r="I402" s="4" t="s">
        <v>61</v>
      </c>
      <c r="J402" s="5">
        <v>38487</v>
      </c>
      <c r="K402" s="4" t="s">
        <v>1047</v>
      </c>
      <c r="L402" s="4">
        <v>401</v>
      </c>
      <c r="M402" s="4"/>
      <c r="N402" s="4"/>
      <c r="O402" s="4" t="s">
        <v>62</v>
      </c>
      <c r="P402" s="4" t="s">
        <v>70</v>
      </c>
      <c r="Q402" s="4"/>
      <c r="R402" s="4" t="s">
        <v>63</v>
      </c>
      <c r="S402" s="4">
        <v>8140200308</v>
      </c>
      <c r="T402" s="4" t="s">
        <v>555</v>
      </c>
      <c r="U402" s="4"/>
      <c r="V402" s="4">
        <v>9828121097</v>
      </c>
      <c r="W402" s="4" t="s">
        <v>3698</v>
      </c>
      <c r="X402" s="4">
        <v>105000</v>
      </c>
      <c r="Y402" s="4" t="s">
        <v>64</v>
      </c>
      <c r="Z402" s="4" t="s">
        <v>64</v>
      </c>
      <c r="AA402" s="4" t="s">
        <v>71</v>
      </c>
      <c r="AB402" s="4">
        <v>15</v>
      </c>
      <c r="AC402" s="4" t="s">
        <v>72</v>
      </c>
      <c r="AD402" s="4">
        <v>3</v>
      </c>
    </row>
    <row r="403" spans="1:30" ht="30">
      <c r="A403" s="4">
        <v>9</v>
      </c>
      <c r="B403" s="4" t="s">
        <v>522</v>
      </c>
      <c r="C403" s="4">
        <v>4841</v>
      </c>
      <c r="D403" s="5">
        <v>40731</v>
      </c>
      <c r="E403" s="4" t="s">
        <v>1515</v>
      </c>
      <c r="F403" s="4"/>
      <c r="G403" s="4" t="s">
        <v>2243</v>
      </c>
      <c r="H403" s="4" t="s">
        <v>2971</v>
      </c>
      <c r="I403" s="4" t="s">
        <v>66</v>
      </c>
      <c r="J403" s="5">
        <v>38840</v>
      </c>
      <c r="K403" s="4" t="s">
        <v>1048</v>
      </c>
      <c r="L403" s="4">
        <v>402</v>
      </c>
      <c r="M403" s="4"/>
      <c r="N403" s="4"/>
      <c r="O403" s="4" t="s">
        <v>62</v>
      </c>
      <c r="P403" s="4" t="s">
        <v>70</v>
      </c>
      <c r="Q403" s="4"/>
      <c r="R403" s="4" t="s">
        <v>63</v>
      </c>
      <c r="S403" s="4">
        <v>8140200308</v>
      </c>
      <c r="T403" s="4" t="s">
        <v>556</v>
      </c>
      <c r="U403" s="4" t="s">
        <v>557</v>
      </c>
      <c r="V403" s="4">
        <v>9828121098</v>
      </c>
      <c r="W403" s="4" t="s">
        <v>3699</v>
      </c>
      <c r="X403" s="4">
        <v>50000</v>
      </c>
      <c r="Y403" s="4" t="s">
        <v>64</v>
      </c>
      <c r="Z403" s="4" t="s">
        <v>64</v>
      </c>
      <c r="AA403" s="4" t="s">
        <v>71</v>
      </c>
      <c r="AB403" s="4">
        <v>14</v>
      </c>
      <c r="AC403" s="4" t="s">
        <v>72</v>
      </c>
      <c r="AD403" s="4">
        <v>0</v>
      </c>
    </row>
    <row r="404" spans="1:30" ht="30">
      <c r="A404" s="4">
        <v>9</v>
      </c>
      <c r="B404" s="4" t="s">
        <v>522</v>
      </c>
      <c r="C404" s="4">
        <v>4877</v>
      </c>
      <c r="D404" s="5">
        <v>43311</v>
      </c>
      <c r="E404" s="4" t="s">
        <v>1516</v>
      </c>
      <c r="F404" s="4"/>
      <c r="G404" s="4" t="s">
        <v>2244</v>
      </c>
      <c r="H404" s="4" t="s">
        <v>2972</v>
      </c>
      <c r="I404" s="4" t="s">
        <v>66</v>
      </c>
      <c r="J404" s="5">
        <v>39057</v>
      </c>
      <c r="K404" s="4" t="s">
        <v>1047</v>
      </c>
      <c r="L404" s="4">
        <v>403</v>
      </c>
      <c r="M404" s="4"/>
      <c r="N404" s="4"/>
      <c r="O404" s="4" t="s">
        <v>62</v>
      </c>
      <c r="P404" s="4" t="s">
        <v>70</v>
      </c>
      <c r="Q404" s="4"/>
      <c r="R404" s="4" t="s">
        <v>63</v>
      </c>
      <c r="S404" s="4">
        <v>8140200308</v>
      </c>
      <c r="T404" s="4" t="s">
        <v>558</v>
      </c>
      <c r="U404" s="4" t="s">
        <v>559</v>
      </c>
      <c r="V404" s="4">
        <v>9828121099</v>
      </c>
      <c r="W404" s="4" t="s">
        <v>3700</v>
      </c>
      <c r="X404" s="4">
        <v>65000</v>
      </c>
      <c r="Y404" s="4" t="s">
        <v>64</v>
      </c>
      <c r="Z404" s="4" t="s">
        <v>64</v>
      </c>
      <c r="AA404" s="4" t="s">
        <v>71</v>
      </c>
      <c r="AB404" s="4">
        <v>14</v>
      </c>
      <c r="AC404" s="4" t="s">
        <v>72</v>
      </c>
      <c r="AD404" s="4">
        <v>3</v>
      </c>
    </row>
    <row r="405" spans="1:30" ht="30">
      <c r="A405" s="4">
        <v>9</v>
      </c>
      <c r="B405" s="4" t="s">
        <v>522</v>
      </c>
      <c r="C405" s="4">
        <v>3821</v>
      </c>
      <c r="D405" s="5">
        <v>42135</v>
      </c>
      <c r="E405" s="4" t="s">
        <v>1517</v>
      </c>
      <c r="F405" s="4"/>
      <c r="G405" s="4" t="s">
        <v>2245</v>
      </c>
      <c r="H405" s="4" t="s">
        <v>2973</v>
      </c>
      <c r="I405" s="4" t="s">
        <v>66</v>
      </c>
      <c r="J405" s="5">
        <v>38934</v>
      </c>
      <c r="K405" s="4" t="s">
        <v>1047</v>
      </c>
      <c r="L405" s="4">
        <v>404</v>
      </c>
      <c r="M405" s="4"/>
      <c r="N405" s="4"/>
      <c r="O405" s="4" t="s">
        <v>62</v>
      </c>
      <c r="P405" s="4" t="s">
        <v>76</v>
      </c>
      <c r="Q405" s="4"/>
      <c r="R405" s="4" t="s">
        <v>63</v>
      </c>
      <c r="S405" s="4">
        <v>8140200308</v>
      </c>
      <c r="T405" s="4" t="s">
        <v>560</v>
      </c>
      <c r="U405" s="4"/>
      <c r="V405" s="4">
        <v>9828121100</v>
      </c>
      <c r="W405" s="4" t="s">
        <v>3701</v>
      </c>
      <c r="X405" s="4">
        <v>0</v>
      </c>
      <c r="Y405" s="4" t="s">
        <v>64</v>
      </c>
      <c r="Z405" s="4" t="s">
        <v>64</v>
      </c>
      <c r="AA405" s="4" t="s">
        <v>77</v>
      </c>
      <c r="AB405" s="4">
        <v>14</v>
      </c>
      <c r="AC405" s="4" t="s">
        <v>72</v>
      </c>
      <c r="AD405" s="4">
        <v>1</v>
      </c>
    </row>
    <row r="406" spans="1:30" ht="30">
      <c r="A406" s="4">
        <v>9</v>
      </c>
      <c r="B406" s="4" t="s">
        <v>522</v>
      </c>
      <c r="C406" s="4">
        <v>4939</v>
      </c>
      <c r="D406" s="5">
        <v>41032</v>
      </c>
      <c r="E406" s="4" t="s">
        <v>1518</v>
      </c>
      <c r="F406" s="4"/>
      <c r="G406" s="4" t="s">
        <v>2246</v>
      </c>
      <c r="H406" s="4" t="s">
        <v>2974</v>
      </c>
      <c r="I406" s="4" t="s">
        <v>61</v>
      </c>
      <c r="J406" s="5">
        <v>39004</v>
      </c>
      <c r="K406" s="4" t="s">
        <v>1048</v>
      </c>
      <c r="L406" s="4">
        <v>405</v>
      </c>
      <c r="M406" s="4"/>
      <c r="N406" s="4"/>
      <c r="O406" s="4" t="s">
        <v>62</v>
      </c>
      <c r="P406" s="4" t="s">
        <v>76</v>
      </c>
      <c r="Q406" s="4"/>
      <c r="R406" s="4" t="s">
        <v>63</v>
      </c>
      <c r="S406" s="4">
        <v>8140200308</v>
      </c>
      <c r="T406" s="4" t="s">
        <v>561</v>
      </c>
      <c r="U406" s="4" t="s">
        <v>562</v>
      </c>
      <c r="V406" s="4">
        <v>9828121101</v>
      </c>
      <c r="W406" s="4" t="s">
        <v>3702</v>
      </c>
      <c r="X406" s="4">
        <v>50000</v>
      </c>
      <c r="Y406" s="4" t="s">
        <v>64</v>
      </c>
      <c r="Z406" s="4" t="s">
        <v>64</v>
      </c>
      <c r="AA406" s="4" t="s">
        <v>77</v>
      </c>
      <c r="AB406" s="4">
        <v>14</v>
      </c>
      <c r="AC406" s="4" t="s">
        <v>72</v>
      </c>
      <c r="AD406" s="4">
        <v>0</v>
      </c>
    </row>
    <row r="407" spans="1:30" ht="30">
      <c r="A407" s="4">
        <v>9</v>
      </c>
      <c r="B407" s="4" t="s">
        <v>522</v>
      </c>
      <c r="C407" s="4">
        <v>3825</v>
      </c>
      <c r="D407" s="5">
        <v>42135</v>
      </c>
      <c r="E407" s="4" t="s">
        <v>1519</v>
      </c>
      <c r="F407" s="4"/>
      <c r="G407" s="4" t="s">
        <v>2247</v>
      </c>
      <c r="H407" s="4" t="s">
        <v>2975</v>
      </c>
      <c r="I407" s="4" t="s">
        <v>61</v>
      </c>
      <c r="J407" s="5">
        <v>38353</v>
      </c>
      <c r="K407" s="4" t="s">
        <v>1047</v>
      </c>
      <c r="L407" s="4">
        <v>406</v>
      </c>
      <c r="M407" s="4"/>
      <c r="N407" s="4"/>
      <c r="O407" s="4" t="s">
        <v>62</v>
      </c>
      <c r="P407" s="4" t="s">
        <v>76</v>
      </c>
      <c r="Q407" s="4"/>
      <c r="R407" s="4" t="s">
        <v>63</v>
      </c>
      <c r="S407" s="4">
        <v>8140200308</v>
      </c>
      <c r="T407" s="4" t="s">
        <v>563</v>
      </c>
      <c r="U407" s="4"/>
      <c r="V407" s="4">
        <v>9828121102</v>
      </c>
      <c r="W407" s="4" t="s">
        <v>3703</v>
      </c>
      <c r="X407" s="4">
        <v>100000</v>
      </c>
      <c r="Y407" s="4" t="s">
        <v>64</v>
      </c>
      <c r="Z407" s="4" t="s">
        <v>64</v>
      </c>
      <c r="AA407" s="4" t="s">
        <v>77</v>
      </c>
      <c r="AB407" s="4">
        <v>15</v>
      </c>
      <c r="AC407" s="4" t="s">
        <v>72</v>
      </c>
      <c r="AD407" s="4">
        <v>0</v>
      </c>
    </row>
    <row r="408" spans="1:30" ht="30">
      <c r="A408" s="4">
        <v>9</v>
      </c>
      <c r="B408" s="4" t="s">
        <v>522</v>
      </c>
      <c r="C408" s="4">
        <v>3835</v>
      </c>
      <c r="D408" s="5">
        <v>42135</v>
      </c>
      <c r="E408" s="4" t="s">
        <v>1520</v>
      </c>
      <c r="F408" s="4"/>
      <c r="G408" s="4" t="s">
        <v>2248</v>
      </c>
      <c r="H408" s="4" t="s">
        <v>2976</v>
      </c>
      <c r="I408" s="4" t="s">
        <v>61</v>
      </c>
      <c r="J408" s="5">
        <v>38936</v>
      </c>
      <c r="K408" s="4" t="s">
        <v>1047</v>
      </c>
      <c r="L408" s="4">
        <v>407</v>
      </c>
      <c r="M408" s="4"/>
      <c r="N408" s="4"/>
      <c r="O408" s="4" t="s">
        <v>62</v>
      </c>
      <c r="P408" s="4" t="s">
        <v>76</v>
      </c>
      <c r="Q408" s="4"/>
      <c r="R408" s="4" t="s">
        <v>63</v>
      </c>
      <c r="S408" s="4">
        <v>8140200308</v>
      </c>
      <c r="T408" s="4" t="s">
        <v>564</v>
      </c>
      <c r="U408" s="4"/>
      <c r="V408" s="4">
        <v>9828121103</v>
      </c>
      <c r="W408" s="4" t="s">
        <v>3704</v>
      </c>
      <c r="X408" s="4">
        <v>0</v>
      </c>
      <c r="Y408" s="4" t="s">
        <v>64</v>
      </c>
      <c r="Z408" s="4" t="s">
        <v>64</v>
      </c>
      <c r="AA408" s="4" t="s">
        <v>77</v>
      </c>
      <c r="AB408" s="4">
        <v>14</v>
      </c>
      <c r="AC408" s="4" t="s">
        <v>72</v>
      </c>
      <c r="AD408" s="4">
        <v>1</v>
      </c>
    </row>
    <row r="409" spans="1:30" ht="30">
      <c r="A409" s="4">
        <v>9</v>
      </c>
      <c r="B409" s="4" t="s">
        <v>522</v>
      </c>
      <c r="C409" s="4">
        <v>4271</v>
      </c>
      <c r="D409" s="5">
        <v>148</v>
      </c>
      <c r="E409" s="4" t="s">
        <v>1521</v>
      </c>
      <c r="F409" s="4"/>
      <c r="G409" s="4" t="s">
        <v>2249</v>
      </c>
      <c r="H409" s="4" t="s">
        <v>2977</v>
      </c>
      <c r="I409" s="4" t="s">
        <v>61</v>
      </c>
      <c r="J409" s="5">
        <v>38756</v>
      </c>
      <c r="K409" s="4" t="s">
        <v>1048</v>
      </c>
      <c r="L409" s="4">
        <v>408</v>
      </c>
      <c r="M409" s="4"/>
      <c r="N409" s="4"/>
      <c r="O409" s="4" t="s">
        <v>62</v>
      </c>
      <c r="P409" s="4" t="s">
        <v>70</v>
      </c>
      <c r="Q409" s="4"/>
      <c r="R409" s="4" t="s">
        <v>63</v>
      </c>
      <c r="S409" s="4">
        <v>8140200308</v>
      </c>
      <c r="T409" s="4" t="s">
        <v>259</v>
      </c>
      <c r="U409" s="4"/>
      <c r="V409" s="4">
        <v>9828121104</v>
      </c>
      <c r="W409" s="4" t="s">
        <v>3705</v>
      </c>
      <c r="X409" s="4">
        <v>0</v>
      </c>
      <c r="Y409" s="4" t="s">
        <v>64</v>
      </c>
      <c r="Z409" s="4" t="s">
        <v>64</v>
      </c>
      <c r="AA409" s="4" t="s">
        <v>71</v>
      </c>
      <c r="AB409" s="4">
        <v>14</v>
      </c>
      <c r="AC409" s="4" t="s">
        <v>72</v>
      </c>
      <c r="AD409" s="4">
        <v>3</v>
      </c>
    </row>
    <row r="410" spans="1:30" ht="30">
      <c r="A410" s="4">
        <v>9</v>
      </c>
      <c r="B410" s="4" t="s">
        <v>522</v>
      </c>
      <c r="C410" s="4">
        <v>4426</v>
      </c>
      <c r="D410" s="5">
        <v>42938</v>
      </c>
      <c r="E410" s="4" t="s">
        <v>1522</v>
      </c>
      <c r="F410" s="4"/>
      <c r="G410" s="4" t="s">
        <v>2250</v>
      </c>
      <c r="H410" s="4" t="s">
        <v>2978</v>
      </c>
      <c r="I410" s="4" t="s">
        <v>61</v>
      </c>
      <c r="J410" s="5">
        <v>38893</v>
      </c>
      <c r="K410" s="4" t="s">
        <v>1047</v>
      </c>
      <c r="L410" s="4">
        <v>409</v>
      </c>
      <c r="M410" s="4"/>
      <c r="N410" s="4"/>
      <c r="O410" s="4" t="s">
        <v>62</v>
      </c>
      <c r="P410" s="4" t="s">
        <v>70</v>
      </c>
      <c r="Q410" s="4"/>
      <c r="R410" s="4" t="s">
        <v>63</v>
      </c>
      <c r="S410" s="4">
        <v>8140200308</v>
      </c>
      <c r="T410" s="4" t="s">
        <v>565</v>
      </c>
      <c r="U410" s="4"/>
      <c r="V410" s="4">
        <v>9828121105</v>
      </c>
      <c r="W410" s="4" t="s">
        <v>3706</v>
      </c>
      <c r="X410" s="4">
        <v>0</v>
      </c>
      <c r="Y410" s="4" t="s">
        <v>64</v>
      </c>
      <c r="Z410" s="4" t="s">
        <v>64</v>
      </c>
      <c r="AA410" s="4" t="s">
        <v>71</v>
      </c>
      <c r="AB410" s="4">
        <v>14</v>
      </c>
      <c r="AC410" s="4" t="s">
        <v>72</v>
      </c>
      <c r="AD410" s="4">
        <v>5</v>
      </c>
    </row>
    <row r="411" spans="1:30" ht="30">
      <c r="A411" s="4">
        <v>9</v>
      </c>
      <c r="B411" s="4" t="s">
        <v>522</v>
      </c>
      <c r="C411" s="4">
        <v>4837</v>
      </c>
      <c r="D411" s="5">
        <v>43301</v>
      </c>
      <c r="E411" s="4" t="s">
        <v>1523</v>
      </c>
      <c r="F411" s="4"/>
      <c r="G411" s="4" t="s">
        <v>2251</v>
      </c>
      <c r="H411" s="4" t="s">
        <v>2979</v>
      </c>
      <c r="I411" s="4" t="s">
        <v>61</v>
      </c>
      <c r="J411" s="5">
        <v>39509</v>
      </c>
      <c r="K411" s="4" t="s">
        <v>1047</v>
      </c>
      <c r="L411" s="4">
        <v>410</v>
      </c>
      <c r="M411" s="4"/>
      <c r="N411" s="4"/>
      <c r="O411" s="4" t="s">
        <v>62</v>
      </c>
      <c r="P411" s="4" t="s">
        <v>70</v>
      </c>
      <c r="Q411" s="4"/>
      <c r="R411" s="4" t="s">
        <v>63</v>
      </c>
      <c r="S411" s="4">
        <v>8140200308</v>
      </c>
      <c r="T411" s="4" t="s">
        <v>566</v>
      </c>
      <c r="U411" s="4" t="s">
        <v>567</v>
      </c>
      <c r="V411" s="4">
        <v>9828121106</v>
      </c>
      <c r="W411" s="4" t="s">
        <v>3707</v>
      </c>
      <c r="X411" s="4">
        <v>36000</v>
      </c>
      <c r="Y411" s="4" t="s">
        <v>64</v>
      </c>
      <c r="Z411" s="4" t="s">
        <v>64</v>
      </c>
      <c r="AA411" s="4" t="s">
        <v>71</v>
      </c>
      <c r="AB411" s="4">
        <v>12</v>
      </c>
      <c r="AC411" s="4" t="s">
        <v>72</v>
      </c>
      <c r="AD411" s="4">
        <v>0</v>
      </c>
    </row>
    <row r="412" spans="1:30" ht="30">
      <c r="A412" s="4">
        <v>9</v>
      </c>
      <c r="B412" s="4" t="s">
        <v>522</v>
      </c>
      <c r="C412" s="4">
        <v>4833</v>
      </c>
      <c r="D412" s="5">
        <v>44074</v>
      </c>
      <c r="E412" s="4" t="s">
        <v>1524</v>
      </c>
      <c r="F412" s="4"/>
      <c r="G412" s="4" t="s">
        <v>2252</v>
      </c>
      <c r="H412" s="4" t="s">
        <v>2980</v>
      </c>
      <c r="I412" s="4" t="s">
        <v>61</v>
      </c>
      <c r="J412" s="5">
        <v>38776</v>
      </c>
      <c r="K412" s="4" t="s">
        <v>1048</v>
      </c>
      <c r="L412" s="4">
        <v>411</v>
      </c>
      <c r="M412" s="4"/>
      <c r="N412" s="4"/>
      <c r="O412" s="4" t="s">
        <v>62</v>
      </c>
      <c r="P412" s="4" t="s">
        <v>70</v>
      </c>
      <c r="Q412" s="4"/>
      <c r="R412" s="4" t="s">
        <v>63</v>
      </c>
      <c r="S412" s="4">
        <v>8140200308</v>
      </c>
      <c r="T412" s="4" t="s">
        <v>568</v>
      </c>
      <c r="U412" s="4"/>
      <c r="V412" s="4">
        <v>9828121107</v>
      </c>
      <c r="W412" s="4" t="s">
        <v>3708</v>
      </c>
      <c r="X412" s="4">
        <v>60000</v>
      </c>
      <c r="Y412" s="4" t="s">
        <v>64</v>
      </c>
      <c r="Z412" s="4" t="s">
        <v>64</v>
      </c>
      <c r="AA412" s="4" t="s">
        <v>71</v>
      </c>
      <c r="AB412" s="4">
        <v>14</v>
      </c>
      <c r="AC412" s="4" t="s">
        <v>72</v>
      </c>
      <c r="AD412" s="4">
        <v>2</v>
      </c>
    </row>
    <row r="413" spans="1:30" ht="30">
      <c r="A413" s="4">
        <v>9</v>
      </c>
      <c r="B413" s="4" t="s">
        <v>522</v>
      </c>
      <c r="C413" s="4">
        <v>4893</v>
      </c>
      <c r="D413" s="4"/>
      <c r="E413" s="4" t="s">
        <v>1525</v>
      </c>
      <c r="F413" s="4"/>
      <c r="G413" s="4" t="s">
        <v>2253</v>
      </c>
      <c r="H413" s="4" t="s">
        <v>2981</v>
      </c>
      <c r="I413" s="4" t="s">
        <v>61</v>
      </c>
      <c r="J413" s="5">
        <v>38599</v>
      </c>
      <c r="K413" s="4" t="s">
        <v>1047</v>
      </c>
      <c r="L413" s="4">
        <v>412</v>
      </c>
      <c r="M413" s="4"/>
      <c r="N413" s="4"/>
      <c r="O413" s="4" t="s">
        <v>62</v>
      </c>
      <c r="P413" s="4"/>
      <c r="Q413" s="4"/>
      <c r="R413" s="4" t="s">
        <v>63</v>
      </c>
      <c r="S413" s="4">
        <v>8140200308</v>
      </c>
      <c r="T413" s="4"/>
      <c r="U413" s="4"/>
      <c r="V413" s="4">
        <v>9828121108</v>
      </c>
      <c r="W413" s="4" t="s">
        <v>3709</v>
      </c>
      <c r="X413" s="4"/>
      <c r="Y413" s="4" t="s">
        <v>64</v>
      </c>
      <c r="Z413" s="4" t="s">
        <v>65</v>
      </c>
      <c r="AA413" s="4"/>
      <c r="AB413" s="4">
        <v>15</v>
      </c>
      <c r="AC413" s="4"/>
      <c r="AD413" s="4">
        <v>2</v>
      </c>
    </row>
    <row r="414" spans="1:30" ht="30">
      <c r="A414" s="4">
        <v>9</v>
      </c>
      <c r="B414" s="4" t="s">
        <v>522</v>
      </c>
      <c r="C414" s="4">
        <v>4880</v>
      </c>
      <c r="D414" s="5">
        <v>43279</v>
      </c>
      <c r="E414" s="4" t="s">
        <v>1526</v>
      </c>
      <c r="F414" s="4"/>
      <c r="G414" s="4" t="s">
        <v>2254</v>
      </c>
      <c r="H414" s="4" t="s">
        <v>2982</v>
      </c>
      <c r="I414" s="4" t="s">
        <v>61</v>
      </c>
      <c r="J414" s="5">
        <v>38541</v>
      </c>
      <c r="K414" s="4" t="s">
        <v>1047</v>
      </c>
      <c r="L414" s="4">
        <v>413</v>
      </c>
      <c r="M414" s="4"/>
      <c r="N414" s="4"/>
      <c r="O414" s="4" t="s">
        <v>62</v>
      </c>
      <c r="P414" s="4" t="s">
        <v>70</v>
      </c>
      <c r="Q414" s="4"/>
      <c r="R414" s="4" t="s">
        <v>63</v>
      </c>
      <c r="S414" s="4">
        <v>8140200308</v>
      </c>
      <c r="T414" s="4" t="s">
        <v>569</v>
      </c>
      <c r="U414" s="4"/>
      <c r="V414" s="4">
        <v>9828121109</v>
      </c>
      <c r="W414" s="4" t="s">
        <v>3710</v>
      </c>
      <c r="X414" s="4">
        <v>80000</v>
      </c>
      <c r="Y414" s="4" t="s">
        <v>64</v>
      </c>
      <c r="Z414" s="4" t="s">
        <v>64</v>
      </c>
      <c r="AA414" s="4" t="s">
        <v>71</v>
      </c>
      <c r="AB414" s="4">
        <v>15</v>
      </c>
      <c r="AC414" s="4" t="s">
        <v>72</v>
      </c>
      <c r="AD414" s="4">
        <v>6</v>
      </c>
    </row>
    <row r="415" spans="1:30" ht="30">
      <c r="A415" s="4">
        <v>9</v>
      </c>
      <c r="B415" s="4" t="s">
        <v>522</v>
      </c>
      <c r="C415" s="4">
        <v>4883</v>
      </c>
      <c r="D415" s="5">
        <v>40730</v>
      </c>
      <c r="E415" s="4" t="s">
        <v>1527</v>
      </c>
      <c r="F415" s="4"/>
      <c r="G415" s="4" t="s">
        <v>2255</v>
      </c>
      <c r="H415" s="4" t="s">
        <v>2983</v>
      </c>
      <c r="I415" s="4" t="s">
        <v>61</v>
      </c>
      <c r="J415" s="5">
        <v>39180</v>
      </c>
      <c r="K415" s="4" t="s">
        <v>1048</v>
      </c>
      <c r="L415" s="4">
        <v>414</v>
      </c>
      <c r="M415" s="4"/>
      <c r="N415" s="4"/>
      <c r="O415" s="4" t="s">
        <v>62</v>
      </c>
      <c r="P415" s="4" t="s">
        <v>70</v>
      </c>
      <c r="Q415" s="4"/>
      <c r="R415" s="4" t="s">
        <v>63</v>
      </c>
      <c r="S415" s="4">
        <v>8140200308</v>
      </c>
      <c r="T415" s="4" t="s">
        <v>570</v>
      </c>
      <c r="U415" s="4" t="s">
        <v>571</v>
      </c>
      <c r="V415" s="4">
        <v>9828121110</v>
      </c>
      <c r="W415" s="4" t="s">
        <v>3711</v>
      </c>
      <c r="X415" s="4">
        <v>50000</v>
      </c>
      <c r="Y415" s="4" t="s">
        <v>64</v>
      </c>
      <c r="Z415" s="4" t="s">
        <v>64</v>
      </c>
      <c r="AA415" s="4" t="s">
        <v>71</v>
      </c>
      <c r="AB415" s="4">
        <v>13</v>
      </c>
      <c r="AC415" s="4" t="s">
        <v>72</v>
      </c>
      <c r="AD415" s="4">
        <v>0</v>
      </c>
    </row>
    <row r="416" spans="1:30" ht="30">
      <c r="A416" s="4">
        <v>9</v>
      </c>
      <c r="B416" s="4" t="s">
        <v>522</v>
      </c>
      <c r="C416" s="4">
        <v>3823</v>
      </c>
      <c r="D416" s="5">
        <v>42135</v>
      </c>
      <c r="E416" s="4" t="s">
        <v>1528</v>
      </c>
      <c r="F416" s="4"/>
      <c r="G416" s="4" t="s">
        <v>2256</v>
      </c>
      <c r="H416" s="4" t="s">
        <v>2984</v>
      </c>
      <c r="I416" s="4" t="s">
        <v>66</v>
      </c>
      <c r="J416" s="5">
        <v>38903</v>
      </c>
      <c r="K416" s="4" t="s">
        <v>1047</v>
      </c>
      <c r="L416" s="4">
        <v>415</v>
      </c>
      <c r="M416" s="4"/>
      <c r="N416" s="4"/>
      <c r="O416" s="4" t="s">
        <v>62</v>
      </c>
      <c r="P416" s="4" t="s">
        <v>70</v>
      </c>
      <c r="Q416" s="4"/>
      <c r="R416" s="4" t="s">
        <v>63</v>
      </c>
      <c r="S416" s="4">
        <v>8140200308</v>
      </c>
      <c r="T416" s="4" t="s">
        <v>572</v>
      </c>
      <c r="U416" s="4"/>
      <c r="V416" s="4">
        <v>9828121111</v>
      </c>
      <c r="W416" s="4" t="s">
        <v>3712</v>
      </c>
      <c r="X416" s="4">
        <v>0</v>
      </c>
      <c r="Y416" s="4" t="s">
        <v>64</v>
      </c>
      <c r="Z416" s="4" t="s">
        <v>64</v>
      </c>
      <c r="AA416" s="4" t="s">
        <v>71</v>
      </c>
      <c r="AB416" s="4">
        <v>14</v>
      </c>
      <c r="AC416" s="4" t="s">
        <v>72</v>
      </c>
      <c r="AD416" s="4">
        <v>5</v>
      </c>
    </row>
    <row r="417" spans="1:30" ht="30">
      <c r="A417" s="4">
        <v>9</v>
      </c>
      <c r="B417" s="4" t="s">
        <v>522</v>
      </c>
      <c r="C417" s="4">
        <v>4444</v>
      </c>
      <c r="D417" s="5">
        <v>43283</v>
      </c>
      <c r="E417" s="4" t="s">
        <v>1529</v>
      </c>
      <c r="F417" s="4"/>
      <c r="G417" s="4" t="s">
        <v>2257</v>
      </c>
      <c r="H417" s="4" t="s">
        <v>2985</v>
      </c>
      <c r="I417" s="4" t="s">
        <v>66</v>
      </c>
      <c r="J417" s="5">
        <v>38899</v>
      </c>
      <c r="K417" s="4" t="s">
        <v>1047</v>
      </c>
      <c r="L417" s="4">
        <v>416</v>
      </c>
      <c r="M417" s="4"/>
      <c r="N417" s="4"/>
      <c r="O417" s="4" t="s">
        <v>62</v>
      </c>
      <c r="P417" s="4" t="s">
        <v>70</v>
      </c>
      <c r="Q417" s="4"/>
      <c r="R417" s="4" t="s">
        <v>63</v>
      </c>
      <c r="S417" s="4">
        <v>8140200308</v>
      </c>
      <c r="T417" s="4" t="s">
        <v>573</v>
      </c>
      <c r="U417" s="4"/>
      <c r="V417" s="4">
        <v>9828121112</v>
      </c>
      <c r="W417" s="4" t="s">
        <v>3713</v>
      </c>
      <c r="X417" s="4">
        <v>60000</v>
      </c>
      <c r="Y417" s="4" t="s">
        <v>64</v>
      </c>
      <c r="Z417" s="4" t="s">
        <v>64</v>
      </c>
      <c r="AA417" s="4" t="s">
        <v>71</v>
      </c>
      <c r="AB417" s="4">
        <v>14</v>
      </c>
      <c r="AC417" s="4" t="s">
        <v>72</v>
      </c>
      <c r="AD417" s="4">
        <v>5</v>
      </c>
    </row>
    <row r="418" spans="1:30" ht="30">
      <c r="A418" s="4">
        <v>9</v>
      </c>
      <c r="B418" s="4" t="s">
        <v>522</v>
      </c>
      <c r="C418" s="4">
        <v>4890</v>
      </c>
      <c r="D418" s="4"/>
      <c r="E418" s="4" t="s">
        <v>1530</v>
      </c>
      <c r="F418" s="4"/>
      <c r="G418" s="4" t="s">
        <v>2258</v>
      </c>
      <c r="H418" s="4" t="s">
        <v>2986</v>
      </c>
      <c r="I418" s="4" t="s">
        <v>66</v>
      </c>
      <c r="J418" s="5">
        <v>39123</v>
      </c>
      <c r="K418" s="4" t="s">
        <v>1048</v>
      </c>
      <c r="L418" s="4">
        <v>417</v>
      </c>
      <c r="M418" s="4"/>
      <c r="N418" s="4"/>
      <c r="O418" s="4" t="s">
        <v>62</v>
      </c>
      <c r="P418" s="4"/>
      <c r="Q418" s="4"/>
      <c r="R418" s="4" t="s">
        <v>63</v>
      </c>
      <c r="S418" s="4">
        <v>8140200308</v>
      </c>
      <c r="T418" s="4"/>
      <c r="U418" s="4"/>
      <c r="V418" s="4">
        <v>9828121113</v>
      </c>
      <c r="W418" s="4" t="s">
        <v>3714</v>
      </c>
      <c r="X418" s="4"/>
      <c r="Y418" s="4" t="s">
        <v>64</v>
      </c>
      <c r="Z418" s="4" t="s">
        <v>65</v>
      </c>
      <c r="AA418" s="4"/>
      <c r="AB418" s="4">
        <v>13</v>
      </c>
      <c r="AC418" s="4"/>
      <c r="AD418" s="4">
        <v>1</v>
      </c>
    </row>
    <row r="419" spans="1:30" ht="30">
      <c r="A419" s="4">
        <v>9</v>
      </c>
      <c r="B419" s="4" t="s">
        <v>522</v>
      </c>
      <c r="C419" s="4">
        <v>4315</v>
      </c>
      <c r="D419" s="5">
        <v>42920</v>
      </c>
      <c r="E419" s="4" t="s">
        <v>1531</v>
      </c>
      <c r="F419" s="4"/>
      <c r="G419" s="4" t="s">
        <v>2259</v>
      </c>
      <c r="H419" s="4" t="s">
        <v>2987</v>
      </c>
      <c r="I419" s="4" t="s">
        <v>66</v>
      </c>
      <c r="J419" s="5">
        <v>38540</v>
      </c>
      <c r="K419" s="4" t="s">
        <v>1047</v>
      </c>
      <c r="L419" s="4">
        <v>418</v>
      </c>
      <c r="M419" s="4"/>
      <c r="N419" s="4"/>
      <c r="O419" s="4" t="s">
        <v>62</v>
      </c>
      <c r="P419" s="4" t="s">
        <v>70</v>
      </c>
      <c r="Q419" s="4"/>
      <c r="R419" s="4" t="s">
        <v>63</v>
      </c>
      <c r="S419" s="4">
        <v>8140200308</v>
      </c>
      <c r="T419" s="4" t="s">
        <v>146</v>
      </c>
      <c r="U419" s="4"/>
      <c r="V419" s="4">
        <v>9828121114</v>
      </c>
      <c r="W419" s="4" t="s">
        <v>3715</v>
      </c>
      <c r="X419" s="4">
        <v>0</v>
      </c>
      <c r="Y419" s="4" t="s">
        <v>64</v>
      </c>
      <c r="Z419" s="4" t="s">
        <v>64</v>
      </c>
      <c r="AA419" s="4" t="s">
        <v>71</v>
      </c>
      <c r="AB419" s="4">
        <v>15</v>
      </c>
      <c r="AC419" s="4" t="s">
        <v>72</v>
      </c>
      <c r="AD419" s="4">
        <v>3</v>
      </c>
    </row>
    <row r="420" spans="1:30" ht="30">
      <c r="A420" s="4">
        <v>9</v>
      </c>
      <c r="B420" s="4" t="s">
        <v>522</v>
      </c>
      <c r="C420" s="4">
        <v>4830</v>
      </c>
      <c r="D420" s="5">
        <v>44072</v>
      </c>
      <c r="E420" s="4" t="s">
        <v>1532</v>
      </c>
      <c r="F420" s="4"/>
      <c r="G420" s="4" t="s">
        <v>2260</v>
      </c>
      <c r="H420" s="4" t="s">
        <v>2988</v>
      </c>
      <c r="I420" s="4" t="s">
        <v>61</v>
      </c>
      <c r="J420" s="5">
        <v>38764</v>
      </c>
      <c r="K420" s="4" t="s">
        <v>1047</v>
      </c>
      <c r="L420" s="4">
        <v>419</v>
      </c>
      <c r="M420" s="4"/>
      <c r="N420" s="4"/>
      <c r="O420" s="4" t="s">
        <v>67</v>
      </c>
      <c r="P420" s="4"/>
      <c r="Q420" s="4"/>
      <c r="R420" s="4" t="s">
        <v>63</v>
      </c>
      <c r="S420" s="4">
        <v>8140200308</v>
      </c>
      <c r="T420" s="4" t="s">
        <v>574</v>
      </c>
      <c r="U420" s="4"/>
      <c r="V420" s="4">
        <v>9828121115</v>
      </c>
      <c r="W420" s="4" t="s">
        <v>3716</v>
      </c>
      <c r="X420" s="4">
        <v>0</v>
      </c>
      <c r="Y420" s="4" t="s">
        <v>64</v>
      </c>
      <c r="Z420" s="4" t="s">
        <v>64</v>
      </c>
      <c r="AA420" s="4"/>
      <c r="AB420" s="4">
        <v>14</v>
      </c>
      <c r="AC420" s="4" t="s">
        <v>72</v>
      </c>
      <c r="AD420" s="4">
        <v>5</v>
      </c>
    </row>
    <row r="421" spans="1:30" ht="30">
      <c r="A421" s="4">
        <v>10</v>
      </c>
      <c r="B421" s="4" t="s">
        <v>59</v>
      </c>
      <c r="C421" s="4">
        <v>4120</v>
      </c>
      <c r="D421" s="5">
        <v>42551</v>
      </c>
      <c r="E421" s="4" t="s">
        <v>1533</v>
      </c>
      <c r="F421" s="4"/>
      <c r="G421" s="4" t="s">
        <v>2261</v>
      </c>
      <c r="H421" s="4" t="s">
        <v>2989</v>
      </c>
      <c r="I421" s="4" t="s">
        <v>66</v>
      </c>
      <c r="J421" s="5">
        <v>38895</v>
      </c>
      <c r="K421" s="4" t="s">
        <v>1048</v>
      </c>
      <c r="L421" s="4">
        <v>420</v>
      </c>
      <c r="M421" s="4"/>
      <c r="N421" s="4"/>
      <c r="O421" s="4" t="s">
        <v>67</v>
      </c>
      <c r="P421" s="4" t="s">
        <v>70</v>
      </c>
      <c r="Q421" s="4"/>
      <c r="R421" s="4" t="s">
        <v>63</v>
      </c>
      <c r="S421" s="4">
        <v>8140200308</v>
      </c>
      <c r="T421" s="4" t="s">
        <v>576</v>
      </c>
      <c r="U421" s="4"/>
      <c r="V421" s="4">
        <v>9828121116</v>
      </c>
      <c r="W421" s="4" t="s">
        <v>3717</v>
      </c>
      <c r="X421" s="4">
        <v>0</v>
      </c>
      <c r="Y421" s="4" t="s">
        <v>64</v>
      </c>
      <c r="Z421" s="4" t="s">
        <v>64</v>
      </c>
      <c r="AA421" s="4" t="s">
        <v>71</v>
      </c>
      <c r="AB421" s="4">
        <v>14</v>
      </c>
      <c r="AC421" s="4" t="s">
        <v>72</v>
      </c>
      <c r="AD421" s="4">
        <v>1</v>
      </c>
    </row>
    <row r="422" spans="1:30" ht="30">
      <c r="A422" s="4">
        <v>10</v>
      </c>
      <c r="B422" s="4" t="s">
        <v>59</v>
      </c>
      <c r="C422" s="4">
        <v>3773</v>
      </c>
      <c r="D422" s="5">
        <v>42135</v>
      </c>
      <c r="E422" s="4" t="s">
        <v>1534</v>
      </c>
      <c r="F422" s="4"/>
      <c r="G422" s="4" t="s">
        <v>2262</v>
      </c>
      <c r="H422" s="4" t="s">
        <v>2990</v>
      </c>
      <c r="I422" s="4" t="s">
        <v>66</v>
      </c>
      <c r="J422" s="5">
        <v>38534</v>
      </c>
      <c r="K422" s="4" t="s">
        <v>1047</v>
      </c>
      <c r="L422" s="4">
        <v>421</v>
      </c>
      <c r="M422" s="4"/>
      <c r="N422" s="4"/>
      <c r="O422" s="4" t="s">
        <v>62</v>
      </c>
      <c r="P422" s="4" t="s">
        <v>76</v>
      </c>
      <c r="Q422" s="4"/>
      <c r="R422" s="4" t="s">
        <v>63</v>
      </c>
      <c r="S422" s="4">
        <v>8140200308</v>
      </c>
      <c r="T422" s="4" t="s">
        <v>578</v>
      </c>
      <c r="U422" s="4"/>
      <c r="V422" s="4">
        <v>9828121117</v>
      </c>
      <c r="W422" s="4" t="s">
        <v>3718</v>
      </c>
      <c r="X422" s="4">
        <v>0</v>
      </c>
      <c r="Y422" s="4" t="s">
        <v>64</v>
      </c>
      <c r="Z422" s="4" t="s">
        <v>64</v>
      </c>
      <c r="AA422" s="4" t="s">
        <v>77</v>
      </c>
      <c r="AB422" s="4">
        <v>15</v>
      </c>
      <c r="AC422" s="4" t="s">
        <v>72</v>
      </c>
      <c r="AD422" s="4">
        <v>1</v>
      </c>
    </row>
    <row r="423" spans="1:30" ht="30">
      <c r="A423" s="4">
        <v>10</v>
      </c>
      <c r="B423" s="4" t="s">
        <v>59</v>
      </c>
      <c r="C423" s="4">
        <v>4532</v>
      </c>
      <c r="D423" s="5">
        <v>43288</v>
      </c>
      <c r="E423" s="4" t="s">
        <v>1535</v>
      </c>
      <c r="F423" s="4"/>
      <c r="G423" s="4" t="s">
        <v>2263</v>
      </c>
      <c r="H423" s="4" t="s">
        <v>2991</v>
      </c>
      <c r="I423" s="4" t="s">
        <v>66</v>
      </c>
      <c r="J423" s="5">
        <v>38969</v>
      </c>
      <c r="K423" s="4" t="s">
        <v>1047</v>
      </c>
      <c r="L423" s="4">
        <v>422</v>
      </c>
      <c r="M423" s="4"/>
      <c r="N423" s="4"/>
      <c r="O423" s="4" t="s">
        <v>62</v>
      </c>
      <c r="P423" s="4" t="s">
        <v>70</v>
      </c>
      <c r="Q423" s="4"/>
      <c r="R423" s="4" t="s">
        <v>63</v>
      </c>
      <c r="S423" s="4">
        <v>8140200308</v>
      </c>
      <c r="T423" s="4" t="s">
        <v>580</v>
      </c>
      <c r="U423" s="4"/>
      <c r="V423" s="4">
        <v>9828121118</v>
      </c>
      <c r="W423" s="4" t="s">
        <v>3719</v>
      </c>
      <c r="X423" s="4">
        <v>45000</v>
      </c>
      <c r="Y423" s="4" t="s">
        <v>64</v>
      </c>
      <c r="Z423" s="4" t="s">
        <v>64</v>
      </c>
      <c r="AA423" s="4" t="s">
        <v>71</v>
      </c>
      <c r="AB423" s="4">
        <v>14</v>
      </c>
      <c r="AC423" s="4" t="s">
        <v>72</v>
      </c>
      <c r="AD423" s="4">
        <v>1</v>
      </c>
    </row>
    <row r="424" spans="1:30" ht="30">
      <c r="A424" s="4">
        <v>10</v>
      </c>
      <c r="B424" s="4" t="s">
        <v>59</v>
      </c>
      <c r="C424" s="4">
        <v>3569</v>
      </c>
      <c r="D424" s="5">
        <v>41772</v>
      </c>
      <c r="E424" s="4" t="s">
        <v>1536</v>
      </c>
      <c r="F424" s="4"/>
      <c r="G424" s="4" t="s">
        <v>2264</v>
      </c>
      <c r="H424" s="4" t="s">
        <v>2992</v>
      </c>
      <c r="I424" s="4" t="s">
        <v>66</v>
      </c>
      <c r="J424" s="5">
        <v>37833</v>
      </c>
      <c r="K424" s="4" t="s">
        <v>1048</v>
      </c>
      <c r="L424" s="4">
        <v>423</v>
      </c>
      <c r="M424" s="4"/>
      <c r="N424" s="4"/>
      <c r="O424" s="4" t="s">
        <v>67</v>
      </c>
      <c r="P424" s="4"/>
      <c r="Q424" s="4"/>
      <c r="R424" s="4" t="s">
        <v>63</v>
      </c>
      <c r="S424" s="4">
        <v>8140200308</v>
      </c>
      <c r="T424" s="4" t="s">
        <v>581</v>
      </c>
      <c r="U424" s="4"/>
      <c r="V424" s="4">
        <v>9828121119</v>
      </c>
      <c r="W424" s="4" t="s">
        <v>3720</v>
      </c>
      <c r="X424" s="4">
        <v>0</v>
      </c>
      <c r="Y424" s="4" t="s">
        <v>64</v>
      </c>
      <c r="Z424" s="4" t="s">
        <v>64</v>
      </c>
      <c r="AA424" s="4"/>
      <c r="AB424" s="4">
        <v>17</v>
      </c>
      <c r="AC424" s="4" t="s">
        <v>72</v>
      </c>
      <c r="AD424" s="4">
        <v>1</v>
      </c>
    </row>
    <row r="425" spans="1:30" ht="30">
      <c r="A425" s="4">
        <v>10</v>
      </c>
      <c r="B425" s="4" t="s">
        <v>59</v>
      </c>
      <c r="C425" s="4">
        <v>4659</v>
      </c>
      <c r="D425" s="5">
        <v>43652</v>
      </c>
      <c r="E425" s="4" t="s">
        <v>1537</v>
      </c>
      <c r="F425" s="4"/>
      <c r="G425" s="4" t="s">
        <v>2265</v>
      </c>
      <c r="H425" s="4" t="s">
        <v>2993</v>
      </c>
      <c r="I425" s="4" t="s">
        <v>61</v>
      </c>
      <c r="J425" s="5">
        <v>38508</v>
      </c>
      <c r="K425" s="4" t="s">
        <v>1047</v>
      </c>
      <c r="L425" s="4">
        <v>424</v>
      </c>
      <c r="M425" s="4"/>
      <c r="N425" s="4"/>
      <c r="O425" s="4" t="s">
        <v>67</v>
      </c>
      <c r="P425" s="4" t="s">
        <v>70</v>
      </c>
      <c r="Q425" s="4"/>
      <c r="R425" s="4" t="s">
        <v>63</v>
      </c>
      <c r="S425" s="4">
        <v>8140200308</v>
      </c>
      <c r="T425" s="4" t="s">
        <v>583</v>
      </c>
      <c r="U425" s="4" t="s">
        <v>584</v>
      </c>
      <c r="V425" s="4">
        <v>9828121120</v>
      </c>
      <c r="W425" s="4" t="s">
        <v>3721</v>
      </c>
      <c r="X425" s="4">
        <v>60000</v>
      </c>
      <c r="Y425" s="4" t="s">
        <v>64</v>
      </c>
      <c r="Z425" s="4" t="s">
        <v>64</v>
      </c>
      <c r="AA425" s="4" t="s">
        <v>71</v>
      </c>
      <c r="AB425" s="4">
        <v>15</v>
      </c>
      <c r="AC425" s="4" t="s">
        <v>72</v>
      </c>
      <c r="AD425" s="4">
        <v>0</v>
      </c>
    </row>
    <row r="426" spans="1:30" ht="30">
      <c r="A426" s="4">
        <v>10</v>
      </c>
      <c r="B426" s="4" t="s">
        <v>59</v>
      </c>
      <c r="C426" s="4">
        <v>4574</v>
      </c>
      <c r="D426" s="5">
        <v>43297</v>
      </c>
      <c r="E426" s="4" t="s">
        <v>1538</v>
      </c>
      <c r="F426" s="4"/>
      <c r="G426" s="4" t="s">
        <v>2266</v>
      </c>
      <c r="H426" s="4" t="s">
        <v>2994</v>
      </c>
      <c r="I426" s="4" t="s">
        <v>61</v>
      </c>
      <c r="J426" s="5">
        <v>38937</v>
      </c>
      <c r="K426" s="4" t="s">
        <v>1047</v>
      </c>
      <c r="L426" s="4">
        <v>425</v>
      </c>
      <c r="M426" s="4"/>
      <c r="N426" s="4"/>
      <c r="O426" s="4" t="s">
        <v>69</v>
      </c>
      <c r="P426" s="4" t="s">
        <v>70</v>
      </c>
      <c r="Q426" s="4"/>
      <c r="R426" s="4" t="s">
        <v>63</v>
      </c>
      <c r="S426" s="4">
        <v>8140200308</v>
      </c>
      <c r="T426" s="4" t="s">
        <v>586</v>
      </c>
      <c r="U426" s="4"/>
      <c r="V426" s="4">
        <v>9828121121</v>
      </c>
      <c r="W426" s="4" t="s">
        <v>3722</v>
      </c>
      <c r="X426" s="4">
        <v>40000</v>
      </c>
      <c r="Y426" s="4" t="s">
        <v>64</v>
      </c>
      <c r="Z426" s="4" t="s">
        <v>64</v>
      </c>
      <c r="AA426" s="4" t="s">
        <v>71</v>
      </c>
      <c r="AB426" s="4">
        <v>14</v>
      </c>
      <c r="AC426" s="4" t="s">
        <v>72</v>
      </c>
      <c r="AD426" s="4">
        <v>4</v>
      </c>
    </row>
    <row r="427" spans="1:30" ht="30">
      <c r="A427" s="4">
        <v>10</v>
      </c>
      <c r="B427" s="4" t="s">
        <v>59</v>
      </c>
      <c r="C427" s="4">
        <v>4665</v>
      </c>
      <c r="D427" s="5">
        <v>43652</v>
      </c>
      <c r="E427" s="4" t="s">
        <v>1539</v>
      </c>
      <c r="F427" s="4"/>
      <c r="G427" s="4" t="s">
        <v>2267</v>
      </c>
      <c r="H427" s="4" t="s">
        <v>2995</v>
      </c>
      <c r="I427" s="4" t="s">
        <v>66</v>
      </c>
      <c r="J427" s="5">
        <v>38855</v>
      </c>
      <c r="K427" s="4" t="s">
        <v>1048</v>
      </c>
      <c r="L427" s="4">
        <v>426</v>
      </c>
      <c r="M427" s="4"/>
      <c r="N427" s="4"/>
      <c r="O427" s="4" t="s">
        <v>67</v>
      </c>
      <c r="P427" s="4" t="s">
        <v>70</v>
      </c>
      <c r="Q427" s="4"/>
      <c r="R427" s="4" t="s">
        <v>63</v>
      </c>
      <c r="S427" s="4">
        <v>8140200308</v>
      </c>
      <c r="T427" s="4" t="s">
        <v>588</v>
      </c>
      <c r="U427" s="4" t="s">
        <v>589</v>
      </c>
      <c r="V427" s="4">
        <v>9828121122</v>
      </c>
      <c r="W427" s="4" t="s">
        <v>3723</v>
      </c>
      <c r="X427" s="4">
        <v>60000</v>
      </c>
      <c r="Y427" s="4" t="s">
        <v>64</v>
      </c>
      <c r="Z427" s="4" t="s">
        <v>64</v>
      </c>
      <c r="AA427" s="4" t="s">
        <v>71</v>
      </c>
      <c r="AB427" s="4">
        <v>14</v>
      </c>
      <c r="AC427" s="4" t="s">
        <v>72</v>
      </c>
      <c r="AD427" s="4">
        <v>0</v>
      </c>
    </row>
    <row r="428" spans="1:30" ht="30">
      <c r="A428" s="4">
        <v>10</v>
      </c>
      <c r="B428" s="4" t="s">
        <v>59</v>
      </c>
      <c r="C428" s="4">
        <v>4657</v>
      </c>
      <c r="D428" s="5">
        <v>43651</v>
      </c>
      <c r="E428" s="4" t="s">
        <v>1540</v>
      </c>
      <c r="F428" s="4"/>
      <c r="G428" s="4" t="s">
        <v>2268</v>
      </c>
      <c r="H428" s="4" t="s">
        <v>2996</v>
      </c>
      <c r="I428" s="4" t="s">
        <v>66</v>
      </c>
      <c r="J428" s="5">
        <v>38539</v>
      </c>
      <c r="K428" s="4" t="s">
        <v>1047</v>
      </c>
      <c r="L428" s="4">
        <v>427</v>
      </c>
      <c r="M428" s="4"/>
      <c r="N428" s="4"/>
      <c r="O428" s="4" t="s">
        <v>62</v>
      </c>
      <c r="P428" s="4" t="s">
        <v>70</v>
      </c>
      <c r="Q428" s="4"/>
      <c r="R428" s="4" t="s">
        <v>63</v>
      </c>
      <c r="S428" s="4">
        <v>8140200308</v>
      </c>
      <c r="T428" s="4" t="s">
        <v>591</v>
      </c>
      <c r="U428" s="4" t="s">
        <v>592</v>
      </c>
      <c r="V428" s="4">
        <v>9828121123</v>
      </c>
      <c r="W428" s="4" t="s">
        <v>3724</v>
      </c>
      <c r="X428" s="4">
        <v>80000</v>
      </c>
      <c r="Y428" s="4" t="s">
        <v>64</v>
      </c>
      <c r="Z428" s="4" t="s">
        <v>64</v>
      </c>
      <c r="AA428" s="4" t="s">
        <v>71</v>
      </c>
      <c r="AB428" s="4">
        <v>15</v>
      </c>
      <c r="AC428" s="4" t="s">
        <v>72</v>
      </c>
      <c r="AD428" s="4">
        <v>2</v>
      </c>
    </row>
    <row r="429" spans="1:30" ht="30">
      <c r="A429" s="4">
        <v>10</v>
      </c>
      <c r="B429" s="4" t="s">
        <v>59</v>
      </c>
      <c r="C429" s="4">
        <v>3796</v>
      </c>
      <c r="D429" s="5">
        <v>42135</v>
      </c>
      <c r="E429" s="4" t="s">
        <v>1541</v>
      </c>
      <c r="F429" s="4"/>
      <c r="G429" s="4" t="s">
        <v>2269</v>
      </c>
      <c r="H429" s="4" t="s">
        <v>2997</v>
      </c>
      <c r="I429" s="4" t="s">
        <v>61</v>
      </c>
      <c r="J429" s="5">
        <v>38542</v>
      </c>
      <c r="K429" s="4" t="s">
        <v>1047</v>
      </c>
      <c r="L429" s="4">
        <v>428</v>
      </c>
      <c r="M429" s="4"/>
      <c r="N429" s="4"/>
      <c r="O429" s="4" t="s">
        <v>69</v>
      </c>
      <c r="P429" s="4" t="s">
        <v>70</v>
      </c>
      <c r="Q429" s="4"/>
      <c r="R429" s="4" t="s">
        <v>63</v>
      </c>
      <c r="S429" s="4">
        <v>8140200308</v>
      </c>
      <c r="T429" s="4" t="s">
        <v>593</v>
      </c>
      <c r="U429" s="4"/>
      <c r="V429" s="4">
        <v>9828121124</v>
      </c>
      <c r="W429" s="4" t="s">
        <v>3725</v>
      </c>
      <c r="X429" s="4">
        <v>0</v>
      </c>
      <c r="Y429" s="4" t="s">
        <v>64</v>
      </c>
      <c r="Z429" s="4" t="s">
        <v>64</v>
      </c>
      <c r="AA429" s="4" t="s">
        <v>71</v>
      </c>
      <c r="AB429" s="4">
        <v>15</v>
      </c>
      <c r="AC429" s="4" t="s">
        <v>72</v>
      </c>
      <c r="AD429" s="4">
        <v>1</v>
      </c>
    </row>
    <row r="430" spans="1:30" ht="30">
      <c r="A430" s="4">
        <v>10</v>
      </c>
      <c r="B430" s="4" t="s">
        <v>59</v>
      </c>
      <c r="C430" s="4">
        <v>4489</v>
      </c>
      <c r="D430" s="5">
        <v>43286</v>
      </c>
      <c r="E430" s="4" t="s">
        <v>1542</v>
      </c>
      <c r="F430" s="4"/>
      <c r="G430" s="4" t="s">
        <v>2270</v>
      </c>
      <c r="H430" s="4" t="s">
        <v>2998</v>
      </c>
      <c r="I430" s="4" t="s">
        <v>66</v>
      </c>
      <c r="J430" s="5">
        <v>38257</v>
      </c>
      <c r="K430" s="4" t="s">
        <v>1048</v>
      </c>
      <c r="L430" s="4">
        <v>429</v>
      </c>
      <c r="M430" s="4"/>
      <c r="N430" s="4"/>
      <c r="O430" s="4" t="s">
        <v>62</v>
      </c>
      <c r="P430" s="4" t="s">
        <v>70</v>
      </c>
      <c r="Q430" s="4"/>
      <c r="R430" s="4" t="s">
        <v>63</v>
      </c>
      <c r="S430" s="4">
        <v>8140200308</v>
      </c>
      <c r="T430" s="4" t="s">
        <v>595</v>
      </c>
      <c r="U430" s="4"/>
      <c r="V430" s="4">
        <v>9828121125</v>
      </c>
      <c r="W430" s="4" t="s">
        <v>3726</v>
      </c>
      <c r="X430" s="4">
        <v>50000</v>
      </c>
      <c r="Y430" s="4" t="s">
        <v>64</v>
      </c>
      <c r="Z430" s="4" t="s">
        <v>64</v>
      </c>
      <c r="AA430" s="4" t="s">
        <v>71</v>
      </c>
      <c r="AB430" s="4">
        <v>16</v>
      </c>
      <c r="AC430" s="4" t="s">
        <v>72</v>
      </c>
      <c r="AD430" s="4">
        <v>5</v>
      </c>
    </row>
    <row r="431" spans="1:30" ht="30">
      <c r="A431" s="4">
        <v>10</v>
      </c>
      <c r="B431" s="4" t="s">
        <v>59</v>
      </c>
      <c r="C431" s="4">
        <v>4658</v>
      </c>
      <c r="D431" s="5">
        <v>43651</v>
      </c>
      <c r="E431" s="4" t="s">
        <v>1543</v>
      </c>
      <c r="F431" s="4"/>
      <c r="G431" s="4" t="s">
        <v>2271</v>
      </c>
      <c r="H431" s="4" t="s">
        <v>2999</v>
      </c>
      <c r="I431" s="4" t="s">
        <v>61</v>
      </c>
      <c r="J431" s="5">
        <v>38842</v>
      </c>
      <c r="K431" s="4" t="s">
        <v>1047</v>
      </c>
      <c r="L431" s="4">
        <v>430</v>
      </c>
      <c r="M431" s="4"/>
      <c r="N431" s="4"/>
      <c r="O431" s="4" t="s">
        <v>69</v>
      </c>
      <c r="P431" s="4" t="s">
        <v>70</v>
      </c>
      <c r="Q431" s="4"/>
      <c r="R431" s="4" t="s">
        <v>63</v>
      </c>
      <c r="S431" s="4">
        <v>8140200308</v>
      </c>
      <c r="T431" s="4" t="s">
        <v>597</v>
      </c>
      <c r="U431" s="4" t="s">
        <v>598</v>
      </c>
      <c r="V431" s="4">
        <v>9828121126</v>
      </c>
      <c r="W431" s="4" t="s">
        <v>3727</v>
      </c>
      <c r="X431" s="4">
        <v>100000</v>
      </c>
      <c r="Y431" s="4" t="s">
        <v>64</v>
      </c>
      <c r="Z431" s="4" t="s">
        <v>64</v>
      </c>
      <c r="AA431" s="4" t="s">
        <v>71</v>
      </c>
      <c r="AB431" s="4">
        <v>14</v>
      </c>
      <c r="AC431" s="4" t="s">
        <v>72</v>
      </c>
      <c r="AD431" s="4">
        <v>1</v>
      </c>
    </row>
    <row r="432" spans="1:30" ht="30">
      <c r="A432" s="4">
        <v>10</v>
      </c>
      <c r="B432" s="4" t="s">
        <v>59</v>
      </c>
      <c r="C432" s="4">
        <v>4649</v>
      </c>
      <c r="D432" s="5">
        <v>43650</v>
      </c>
      <c r="E432" s="4" t="s">
        <v>1544</v>
      </c>
      <c r="F432" s="4"/>
      <c r="G432" s="4" t="s">
        <v>2272</v>
      </c>
      <c r="H432" s="4" t="s">
        <v>3000</v>
      </c>
      <c r="I432" s="4" t="s">
        <v>66</v>
      </c>
      <c r="J432" s="5">
        <v>37802</v>
      </c>
      <c r="K432" s="4" t="s">
        <v>1047</v>
      </c>
      <c r="L432" s="4">
        <v>431</v>
      </c>
      <c r="M432" s="4"/>
      <c r="N432" s="4"/>
      <c r="O432" s="4" t="s">
        <v>67</v>
      </c>
      <c r="P432" s="4" t="s">
        <v>70</v>
      </c>
      <c r="Q432" s="4"/>
      <c r="R432" s="4" t="s">
        <v>63</v>
      </c>
      <c r="S432" s="4">
        <v>8140200308</v>
      </c>
      <c r="T432" s="4" t="s">
        <v>600</v>
      </c>
      <c r="U432" s="4" t="s">
        <v>601</v>
      </c>
      <c r="V432" s="4">
        <v>9828121127</v>
      </c>
      <c r="W432" s="4" t="s">
        <v>3728</v>
      </c>
      <c r="X432" s="4">
        <v>80000</v>
      </c>
      <c r="Y432" s="4" t="s">
        <v>64</v>
      </c>
      <c r="Z432" s="4" t="s">
        <v>64</v>
      </c>
      <c r="AA432" s="4" t="s">
        <v>71</v>
      </c>
      <c r="AB432" s="4">
        <v>17</v>
      </c>
      <c r="AC432" s="4" t="s">
        <v>72</v>
      </c>
      <c r="AD432" s="4">
        <v>1</v>
      </c>
    </row>
    <row r="433" spans="1:30" ht="30">
      <c r="A433" s="4">
        <v>10</v>
      </c>
      <c r="B433" s="4" t="s">
        <v>59</v>
      </c>
      <c r="C433" s="4">
        <v>4564</v>
      </c>
      <c r="D433" s="5">
        <v>43295</v>
      </c>
      <c r="E433" s="4" t="s">
        <v>1545</v>
      </c>
      <c r="F433" s="4"/>
      <c r="G433" s="4" t="s">
        <v>2273</v>
      </c>
      <c r="H433" s="4" t="s">
        <v>3001</v>
      </c>
      <c r="I433" s="4" t="s">
        <v>66</v>
      </c>
      <c r="J433" s="5">
        <v>38534</v>
      </c>
      <c r="K433" s="4" t="s">
        <v>1048</v>
      </c>
      <c r="L433" s="4">
        <v>432</v>
      </c>
      <c r="M433" s="4"/>
      <c r="N433" s="4"/>
      <c r="O433" s="4" t="s">
        <v>67</v>
      </c>
      <c r="P433" s="4" t="s">
        <v>70</v>
      </c>
      <c r="Q433" s="4"/>
      <c r="R433" s="4" t="s">
        <v>63</v>
      </c>
      <c r="S433" s="4">
        <v>8140200308</v>
      </c>
      <c r="T433" s="4" t="s">
        <v>603</v>
      </c>
      <c r="U433" s="4"/>
      <c r="V433" s="4">
        <v>9828121128</v>
      </c>
      <c r="W433" s="4" t="s">
        <v>3729</v>
      </c>
      <c r="X433" s="4">
        <v>40000</v>
      </c>
      <c r="Y433" s="4" t="s">
        <v>64</v>
      </c>
      <c r="Z433" s="4" t="s">
        <v>64</v>
      </c>
      <c r="AA433" s="4" t="s">
        <v>71</v>
      </c>
      <c r="AB433" s="4">
        <v>15</v>
      </c>
      <c r="AC433" s="4" t="s">
        <v>72</v>
      </c>
      <c r="AD433" s="4">
        <v>5</v>
      </c>
    </row>
    <row r="434" spans="1:30" ht="30">
      <c r="A434" s="4">
        <v>10</v>
      </c>
      <c r="B434" s="4" t="s">
        <v>59</v>
      </c>
      <c r="C434" s="4">
        <v>3799</v>
      </c>
      <c r="D434" s="5">
        <v>42135</v>
      </c>
      <c r="E434" s="4" t="s">
        <v>1546</v>
      </c>
      <c r="F434" s="4"/>
      <c r="G434" s="4" t="s">
        <v>2274</v>
      </c>
      <c r="H434" s="4" t="s">
        <v>3002</v>
      </c>
      <c r="I434" s="4" t="s">
        <v>66</v>
      </c>
      <c r="J434" s="5">
        <v>38419</v>
      </c>
      <c r="K434" s="4" t="s">
        <v>1047</v>
      </c>
      <c r="L434" s="4">
        <v>433</v>
      </c>
      <c r="M434" s="4"/>
      <c r="N434" s="4"/>
      <c r="O434" s="4" t="s">
        <v>69</v>
      </c>
      <c r="P434" s="4" t="s">
        <v>70</v>
      </c>
      <c r="Q434" s="4"/>
      <c r="R434" s="4" t="s">
        <v>63</v>
      </c>
      <c r="S434" s="4">
        <v>8140200308</v>
      </c>
      <c r="T434" s="4" t="s">
        <v>605</v>
      </c>
      <c r="U434" s="4"/>
      <c r="V434" s="4">
        <v>9828121129</v>
      </c>
      <c r="W434" s="4" t="s">
        <v>3730</v>
      </c>
      <c r="X434" s="4">
        <v>0</v>
      </c>
      <c r="Y434" s="4" t="s">
        <v>64</v>
      </c>
      <c r="Z434" s="4" t="s">
        <v>64</v>
      </c>
      <c r="AA434" s="4" t="s">
        <v>71</v>
      </c>
      <c r="AB434" s="4">
        <v>15</v>
      </c>
      <c r="AC434" s="4" t="s">
        <v>72</v>
      </c>
      <c r="AD434" s="4">
        <v>1</v>
      </c>
    </row>
    <row r="435" spans="1:30" ht="30">
      <c r="A435" s="4">
        <v>10</v>
      </c>
      <c r="B435" s="4" t="s">
        <v>59</v>
      </c>
      <c r="C435" s="4">
        <v>4594</v>
      </c>
      <c r="D435" s="5">
        <v>43304</v>
      </c>
      <c r="E435" s="4" t="s">
        <v>1547</v>
      </c>
      <c r="F435" s="4"/>
      <c r="G435" s="4" t="s">
        <v>2275</v>
      </c>
      <c r="H435" s="4" t="s">
        <v>3003</v>
      </c>
      <c r="I435" s="4" t="s">
        <v>66</v>
      </c>
      <c r="J435" s="5">
        <v>38718</v>
      </c>
      <c r="K435" s="4" t="s">
        <v>1047</v>
      </c>
      <c r="L435" s="4">
        <v>434</v>
      </c>
      <c r="M435" s="4"/>
      <c r="N435" s="4"/>
      <c r="O435" s="4" t="s">
        <v>62</v>
      </c>
      <c r="P435" s="4" t="s">
        <v>76</v>
      </c>
      <c r="Q435" s="4"/>
      <c r="R435" s="4" t="s">
        <v>63</v>
      </c>
      <c r="S435" s="4">
        <v>8140200308</v>
      </c>
      <c r="T435" s="4" t="s">
        <v>607</v>
      </c>
      <c r="U435" s="4" t="s">
        <v>608</v>
      </c>
      <c r="V435" s="4">
        <v>9828121130</v>
      </c>
      <c r="W435" s="4" t="s">
        <v>3731</v>
      </c>
      <c r="X435" s="4">
        <v>40000</v>
      </c>
      <c r="Y435" s="4" t="s">
        <v>64</v>
      </c>
      <c r="Z435" s="4" t="s">
        <v>64</v>
      </c>
      <c r="AA435" s="4" t="s">
        <v>77</v>
      </c>
      <c r="AB435" s="4">
        <v>14</v>
      </c>
      <c r="AC435" s="4" t="s">
        <v>72</v>
      </c>
      <c r="AD435" s="4">
        <v>1</v>
      </c>
    </row>
    <row r="436" spans="1:30" ht="30">
      <c r="A436" s="4">
        <v>10</v>
      </c>
      <c r="B436" s="4" t="s">
        <v>59</v>
      </c>
      <c r="C436" s="4">
        <v>4667</v>
      </c>
      <c r="D436" s="5">
        <v>43652</v>
      </c>
      <c r="E436" s="4" t="s">
        <v>1548</v>
      </c>
      <c r="F436" s="4"/>
      <c r="G436" s="4" t="s">
        <v>2276</v>
      </c>
      <c r="H436" s="4" t="s">
        <v>3004</v>
      </c>
      <c r="I436" s="4" t="s">
        <v>61</v>
      </c>
      <c r="J436" s="5">
        <v>38840</v>
      </c>
      <c r="K436" s="4" t="s">
        <v>1048</v>
      </c>
      <c r="L436" s="4">
        <v>435</v>
      </c>
      <c r="M436" s="4"/>
      <c r="N436" s="4"/>
      <c r="O436" s="4" t="s">
        <v>62</v>
      </c>
      <c r="P436" s="4" t="s">
        <v>70</v>
      </c>
      <c r="Q436" s="4"/>
      <c r="R436" s="4" t="s">
        <v>63</v>
      </c>
      <c r="S436" s="4">
        <v>8140200308</v>
      </c>
      <c r="T436" s="4" t="s">
        <v>491</v>
      </c>
      <c r="U436" s="4" t="s">
        <v>609</v>
      </c>
      <c r="V436" s="4">
        <v>9828121131</v>
      </c>
      <c r="W436" s="4" t="s">
        <v>3732</v>
      </c>
      <c r="X436" s="4">
        <v>100000</v>
      </c>
      <c r="Y436" s="4" t="s">
        <v>64</v>
      </c>
      <c r="Z436" s="4" t="s">
        <v>64</v>
      </c>
      <c r="AA436" s="4" t="s">
        <v>71</v>
      </c>
      <c r="AB436" s="4">
        <v>14</v>
      </c>
      <c r="AC436" s="4" t="s">
        <v>72</v>
      </c>
      <c r="AD436" s="4">
        <v>1</v>
      </c>
    </row>
    <row r="437" spans="1:30" ht="30">
      <c r="A437" s="4">
        <v>10</v>
      </c>
      <c r="B437" s="4" t="s">
        <v>59</v>
      </c>
      <c r="C437" s="4">
        <v>4719</v>
      </c>
      <c r="D437" s="5">
        <v>43658</v>
      </c>
      <c r="E437" s="4" t="s">
        <v>1549</v>
      </c>
      <c r="F437" s="4"/>
      <c r="G437" s="4" t="s">
        <v>2277</v>
      </c>
      <c r="H437" s="4" t="s">
        <v>3005</v>
      </c>
      <c r="I437" s="4" t="s">
        <v>61</v>
      </c>
      <c r="J437" s="5">
        <v>38893</v>
      </c>
      <c r="K437" s="4" t="s">
        <v>1047</v>
      </c>
      <c r="L437" s="4">
        <v>436</v>
      </c>
      <c r="M437" s="4"/>
      <c r="N437" s="4"/>
      <c r="O437" s="4" t="s">
        <v>69</v>
      </c>
      <c r="P437" s="4" t="s">
        <v>70</v>
      </c>
      <c r="Q437" s="4"/>
      <c r="R437" s="4" t="s">
        <v>63</v>
      </c>
      <c r="S437" s="4">
        <v>8140200308</v>
      </c>
      <c r="T437" s="4" t="s">
        <v>611</v>
      </c>
      <c r="U437" s="4" t="s">
        <v>612</v>
      </c>
      <c r="V437" s="4">
        <v>9828121132</v>
      </c>
      <c r="W437" s="4" t="s">
        <v>3733</v>
      </c>
      <c r="X437" s="4">
        <v>72000</v>
      </c>
      <c r="Y437" s="4" t="s">
        <v>64</v>
      </c>
      <c r="Z437" s="4" t="s">
        <v>64</v>
      </c>
      <c r="AA437" s="4" t="s">
        <v>71</v>
      </c>
      <c r="AB437" s="4">
        <v>14</v>
      </c>
      <c r="AC437" s="4" t="s">
        <v>72</v>
      </c>
      <c r="AD437" s="4">
        <v>1</v>
      </c>
    </row>
    <row r="438" spans="1:30" ht="30">
      <c r="A438" s="4">
        <v>10</v>
      </c>
      <c r="B438" s="4" t="s">
        <v>59</v>
      </c>
      <c r="C438" s="4">
        <v>4888</v>
      </c>
      <c r="D438" s="4"/>
      <c r="E438" s="4" t="s">
        <v>1550</v>
      </c>
      <c r="F438" s="4"/>
      <c r="G438" s="4" t="s">
        <v>2278</v>
      </c>
      <c r="H438" s="4" t="s">
        <v>3006</v>
      </c>
      <c r="I438" s="4" t="s">
        <v>66</v>
      </c>
      <c r="J438" s="5">
        <v>38656</v>
      </c>
      <c r="K438" s="4" t="s">
        <v>1047</v>
      </c>
      <c r="L438" s="4">
        <v>437</v>
      </c>
      <c r="M438" s="4"/>
      <c r="N438" s="4"/>
      <c r="O438" s="4" t="s">
        <v>67</v>
      </c>
      <c r="P438" s="4"/>
      <c r="Q438" s="4"/>
      <c r="R438" s="4" t="s">
        <v>63</v>
      </c>
      <c r="S438" s="4">
        <v>8140200308</v>
      </c>
      <c r="T438" s="4"/>
      <c r="U438" s="4"/>
      <c r="V438" s="4">
        <v>9828121133</v>
      </c>
      <c r="W438" s="4" t="s">
        <v>3734</v>
      </c>
      <c r="X438" s="4"/>
      <c r="Y438" s="4" t="s">
        <v>64</v>
      </c>
      <c r="Z438" s="4" t="s">
        <v>65</v>
      </c>
      <c r="AA438" s="4"/>
      <c r="AB438" s="4">
        <v>15</v>
      </c>
      <c r="AC438" s="4"/>
      <c r="AD438" s="4">
        <v>1</v>
      </c>
    </row>
    <row r="439" spans="1:30" ht="30">
      <c r="A439" s="4">
        <v>10</v>
      </c>
      <c r="B439" s="4" t="s">
        <v>59</v>
      </c>
      <c r="C439" s="4">
        <v>4762</v>
      </c>
      <c r="D439" s="5">
        <v>43669</v>
      </c>
      <c r="E439" s="4" t="s">
        <v>1551</v>
      </c>
      <c r="F439" s="4"/>
      <c r="G439" s="4" t="s">
        <v>2279</v>
      </c>
      <c r="H439" s="4" t="s">
        <v>3007</v>
      </c>
      <c r="I439" s="4" t="s">
        <v>61</v>
      </c>
      <c r="J439" s="5">
        <v>38502</v>
      </c>
      <c r="K439" s="4" t="s">
        <v>1048</v>
      </c>
      <c r="L439" s="4">
        <v>438</v>
      </c>
      <c r="M439" s="4"/>
      <c r="N439" s="4"/>
      <c r="O439" s="4" t="s">
        <v>62</v>
      </c>
      <c r="P439" s="4" t="s">
        <v>70</v>
      </c>
      <c r="Q439" s="4"/>
      <c r="R439" s="4" t="s">
        <v>63</v>
      </c>
      <c r="S439" s="4">
        <v>8140200308</v>
      </c>
      <c r="T439" s="4" t="s">
        <v>616</v>
      </c>
      <c r="U439" s="4" t="s">
        <v>617</v>
      </c>
      <c r="V439" s="4">
        <v>9828121134</v>
      </c>
      <c r="W439" s="4" t="s">
        <v>3735</v>
      </c>
      <c r="X439" s="4">
        <v>50000</v>
      </c>
      <c r="Y439" s="4" t="s">
        <v>64</v>
      </c>
      <c r="Z439" s="4" t="s">
        <v>64</v>
      </c>
      <c r="AA439" s="4" t="s">
        <v>71</v>
      </c>
      <c r="AB439" s="4">
        <v>15</v>
      </c>
      <c r="AC439" s="4" t="s">
        <v>72</v>
      </c>
      <c r="AD439" s="4">
        <v>0</v>
      </c>
    </row>
    <row r="440" spans="1:30" ht="30">
      <c r="A440" s="4">
        <v>10</v>
      </c>
      <c r="B440" s="4" t="s">
        <v>59</v>
      </c>
      <c r="C440" s="4">
        <v>4666</v>
      </c>
      <c r="D440" s="5">
        <v>43652</v>
      </c>
      <c r="E440" s="4" t="s">
        <v>1552</v>
      </c>
      <c r="F440" s="4"/>
      <c r="G440" s="4" t="s">
        <v>2280</v>
      </c>
      <c r="H440" s="4" t="s">
        <v>3008</v>
      </c>
      <c r="I440" s="4" t="s">
        <v>66</v>
      </c>
      <c r="J440" s="5">
        <v>38566</v>
      </c>
      <c r="K440" s="4" t="s">
        <v>1047</v>
      </c>
      <c r="L440" s="4">
        <v>439</v>
      </c>
      <c r="M440" s="4"/>
      <c r="N440" s="4"/>
      <c r="O440" s="4" t="s">
        <v>62</v>
      </c>
      <c r="P440" s="4" t="s">
        <v>76</v>
      </c>
      <c r="Q440" s="4"/>
      <c r="R440" s="4" t="s">
        <v>63</v>
      </c>
      <c r="S440" s="4">
        <v>8140200308</v>
      </c>
      <c r="T440" s="4" t="s">
        <v>619</v>
      </c>
      <c r="U440" s="4" t="s">
        <v>298</v>
      </c>
      <c r="V440" s="4">
        <v>9828121135</v>
      </c>
      <c r="W440" s="4" t="s">
        <v>3736</v>
      </c>
      <c r="X440" s="4">
        <v>80000</v>
      </c>
      <c r="Y440" s="4" t="s">
        <v>64</v>
      </c>
      <c r="Z440" s="4" t="s">
        <v>64</v>
      </c>
      <c r="AA440" s="4" t="s">
        <v>77</v>
      </c>
      <c r="AB440" s="4">
        <v>15</v>
      </c>
      <c r="AC440" s="4" t="s">
        <v>72</v>
      </c>
      <c r="AD440" s="4">
        <v>1</v>
      </c>
    </row>
    <row r="441" spans="1:30" ht="30">
      <c r="A441" s="4">
        <v>10</v>
      </c>
      <c r="B441" s="4" t="s">
        <v>59</v>
      </c>
      <c r="C441" s="4">
        <v>3959</v>
      </c>
      <c r="D441" s="5">
        <v>42186</v>
      </c>
      <c r="E441" s="4" t="s">
        <v>1553</v>
      </c>
      <c r="F441" s="4"/>
      <c r="G441" s="4" t="s">
        <v>2281</v>
      </c>
      <c r="H441" s="4" t="s">
        <v>3009</v>
      </c>
      <c r="I441" s="4" t="s">
        <v>66</v>
      </c>
      <c r="J441" s="5">
        <v>38968</v>
      </c>
      <c r="K441" s="4" t="s">
        <v>1047</v>
      </c>
      <c r="L441" s="4">
        <v>440</v>
      </c>
      <c r="M441" s="4"/>
      <c r="N441" s="4"/>
      <c r="O441" s="4" t="s">
        <v>62</v>
      </c>
      <c r="P441" s="4" t="s">
        <v>70</v>
      </c>
      <c r="Q441" s="4"/>
      <c r="R441" s="4" t="s">
        <v>63</v>
      </c>
      <c r="S441" s="4">
        <v>8140200308</v>
      </c>
      <c r="T441" s="4" t="s">
        <v>621</v>
      </c>
      <c r="U441" s="4" t="s">
        <v>622</v>
      </c>
      <c r="V441" s="4">
        <v>9828121136</v>
      </c>
      <c r="W441" s="4" t="s">
        <v>3737</v>
      </c>
      <c r="X441" s="4">
        <v>60000</v>
      </c>
      <c r="Y441" s="4" t="s">
        <v>64</v>
      </c>
      <c r="Z441" s="4" t="s">
        <v>64</v>
      </c>
      <c r="AA441" s="4" t="s">
        <v>71</v>
      </c>
      <c r="AB441" s="4">
        <v>14</v>
      </c>
      <c r="AC441" s="4" t="s">
        <v>72</v>
      </c>
      <c r="AD441" s="4">
        <v>1</v>
      </c>
    </row>
    <row r="442" spans="1:30" ht="30">
      <c r="A442" s="4">
        <v>10</v>
      </c>
      <c r="B442" s="4" t="s">
        <v>59</v>
      </c>
      <c r="C442" s="4">
        <v>4210</v>
      </c>
      <c r="D442" s="5">
        <v>42566</v>
      </c>
      <c r="E442" s="4" t="s">
        <v>1554</v>
      </c>
      <c r="F442" s="4"/>
      <c r="G442" s="4" t="s">
        <v>2282</v>
      </c>
      <c r="H442" s="4" t="s">
        <v>3010</v>
      </c>
      <c r="I442" s="4" t="s">
        <v>61</v>
      </c>
      <c r="J442" s="5">
        <v>38869</v>
      </c>
      <c r="K442" s="4" t="s">
        <v>1048</v>
      </c>
      <c r="L442" s="4">
        <v>441</v>
      </c>
      <c r="M442" s="4"/>
      <c r="N442" s="4"/>
      <c r="O442" s="4" t="s">
        <v>62</v>
      </c>
      <c r="P442" s="4" t="s">
        <v>70</v>
      </c>
      <c r="Q442" s="4"/>
      <c r="R442" s="4" t="s">
        <v>63</v>
      </c>
      <c r="S442" s="4">
        <v>8140200308</v>
      </c>
      <c r="T442" s="4" t="s">
        <v>624</v>
      </c>
      <c r="U442" s="4"/>
      <c r="V442" s="4">
        <v>9828121137</v>
      </c>
      <c r="W442" s="4" t="s">
        <v>3738</v>
      </c>
      <c r="X442" s="4">
        <v>0</v>
      </c>
      <c r="Y442" s="4" t="s">
        <v>64</v>
      </c>
      <c r="Z442" s="4" t="s">
        <v>64</v>
      </c>
      <c r="AA442" s="4" t="s">
        <v>71</v>
      </c>
      <c r="AB442" s="4">
        <v>14</v>
      </c>
      <c r="AC442" s="4" t="s">
        <v>72</v>
      </c>
      <c r="AD442" s="4">
        <v>2</v>
      </c>
    </row>
    <row r="443" spans="1:30" ht="30">
      <c r="A443" s="4">
        <v>10</v>
      </c>
      <c r="B443" s="4" t="s">
        <v>59</v>
      </c>
      <c r="C443" s="4">
        <v>4511</v>
      </c>
      <c r="D443" s="5">
        <v>43287</v>
      </c>
      <c r="E443" s="4" t="s">
        <v>1555</v>
      </c>
      <c r="F443" s="4"/>
      <c r="G443" s="4" t="s">
        <v>2283</v>
      </c>
      <c r="H443" s="4" t="s">
        <v>3011</v>
      </c>
      <c r="I443" s="4" t="s">
        <v>66</v>
      </c>
      <c r="J443" s="5">
        <v>37809</v>
      </c>
      <c r="K443" s="4" t="s">
        <v>1047</v>
      </c>
      <c r="L443" s="4">
        <v>442</v>
      </c>
      <c r="M443" s="4"/>
      <c r="N443" s="4"/>
      <c r="O443" s="4" t="s">
        <v>67</v>
      </c>
      <c r="P443" s="4" t="s">
        <v>70</v>
      </c>
      <c r="Q443" s="4"/>
      <c r="R443" s="4" t="s">
        <v>63</v>
      </c>
      <c r="S443" s="4">
        <v>8140200308</v>
      </c>
      <c r="T443" s="4" t="s">
        <v>626</v>
      </c>
      <c r="U443" s="4" t="s">
        <v>627</v>
      </c>
      <c r="V443" s="4">
        <v>9828121138</v>
      </c>
      <c r="W443" s="4" t="s">
        <v>3739</v>
      </c>
      <c r="X443" s="4">
        <v>40000</v>
      </c>
      <c r="Y443" s="4" t="s">
        <v>65</v>
      </c>
      <c r="Z443" s="4" t="s">
        <v>64</v>
      </c>
      <c r="AA443" s="4" t="s">
        <v>71</v>
      </c>
      <c r="AB443" s="4">
        <v>17</v>
      </c>
      <c r="AC443" s="4" t="s">
        <v>72</v>
      </c>
      <c r="AD443" s="4">
        <v>3</v>
      </c>
    </row>
    <row r="444" spans="1:30" ht="30">
      <c r="A444" s="4">
        <v>10</v>
      </c>
      <c r="B444" s="4" t="s">
        <v>59</v>
      </c>
      <c r="C444" s="4">
        <v>3791</v>
      </c>
      <c r="D444" s="5">
        <v>42135</v>
      </c>
      <c r="E444" s="4" t="s">
        <v>1556</v>
      </c>
      <c r="F444" s="4"/>
      <c r="G444" s="4" t="s">
        <v>2284</v>
      </c>
      <c r="H444" s="4" t="s">
        <v>3012</v>
      </c>
      <c r="I444" s="4" t="s">
        <v>61</v>
      </c>
      <c r="J444" s="5">
        <v>38110</v>
      </c>
      <c r="K444" s="4" t="s">
        <v>1047</v>
      </c>
      <c r="L444" s="4">
        <v>443</v>
      </c>
      <c r="M444" s="4"/>
      <c r="N444" s="4"/>
      <c r="O444" s="4" t="s">
        <v>69</v>
      </c>
      <c r="P444" s="4" t="s">
        <v>70</v>
      </c>
      <c r="Q444" s="4"/>
      <c r="R444" s="4" t="s">
        <v>63</v>
      </c>
      <c r="S444" s="4">
        <v>8140200308</v>
      </c>
      <c r="T444" s="4" t="s">
        <v>628</v>
      </c>
      <c r="U444" s="4"/>
      <c r="V444" s="4">
        <v>9828121139</v>
      </c>
      <c r="W444" s="4" t="s">
        <v>3740</v>
      </c>
      <c r="X444" s="4">
        <v>0</v>
      </c>
      <c r="Y444" s="4" t="s">
        <v>64</v>
      </c>
      <c r="Z444" s="4" t="s">
        <v>64</v>
      </c>
      <c r="AA444" s="4" t="s">
        <v>71</v>
      </c>
      <c r="AB444" s="4">
        <v>16</v>
      </c>
      <c r="AC444" s="4" t="s">
        <v>72</v>
      </c>
      <c r="AD444" s="4">
        <v>1</v>
      </c>
    </row>
    <row r="445" spans="1:30" ht="30">
      <c r="A445" s="4">
        <v>10</v>
      </c>
      <c r="B445" s="4" t="s">
        <v>59</v>
      </c>
      <c r="C445" s="4">
        <v>4360</v>
      </c>
      <c r="D445" s="5">
        <v>42924</v>
      </c>
      <c r="E445" s="4" t="s">
        <v>1557</v>
      </c>
      <c r="F445" s="4"/>
      <c r="G445" s="4" t="s">
        <v>2285</v>
      </c>
      <c r="H445" s="4" t="s">
        <v>3013</v>
      </c>
      <c r="I445" s="4" t="s">
        <v>66</v>
      </c>
      <c r="J445" s="5">
        <v>38914</v>
      </c>
      <c r="K445" s="4" t="s">
        <v>1048</v>
      </c>
      <c r="L445" s="4">
        <v>444</v>
      </c>
      <c r="M445" s="4"/>
      <c r="N445" s="4"/>
      <c r="O445" s="4" t="s">
        <v>62</v>
      </c>
      <c r="P445" s="4" t="s">
        <v>76</v>
      </c>
      <c r="Q445" s="4"/>
      <c r="R445" s="4" t="s">
        <v>63</v>
      </c>
      <c r="S445" s="4">
        <v>8140200308</v>
      </c>
      <c r="T445" s="4" t="s">
        <v>630</v>
      </c>
      <c r="U445" s="4"/>
      <c r="V445" s="4">
        <v>9828121140</v>
      </c>
      <c r="W445" s="4" t="s">
        <v>3741</v>
      </c>
      <c r="X445" s="4">
        <v>0</v>
      </c>
      <c r="Y445" s="4" t="s">
        <v>64</v>
      </c>
      <c r="Z445" s="4" t="s">
        <v>64</v>
      </c>
      <c r="AA445" s="4" t="s">
        <v>77</v>
      </c>
      <c r="AB445" s="4">
        <v>14</v>
      </c>
      <c r="AC445" s="4" t="s">
        <v>72</v>
      </c>
      <c r="AD445" s="4">
        <v>1</v>
      </c>
    </row>
    <row r="446" spans="1:30" ht="30">
      <c r="A446" s="4">
        <v>10</v>
      </c>
      <c r="B446" s="4" t="s">
        <v>59</v>
      </c>
      <c r="C446" s="4">
        <v>4670</v>
      </c>
      <c r="D446" s="5">
        <v>43654</v>
      </c>
      <c r="E446" s="4" t="s">
        <v>1558</v>
      </c>
      <c r="F446" s="4"/>
      <c r="G446" s="4" t="s">
        <v>2286</v>
      </c>
      <c r="H446" s="4" t="s">
        <v>3014</v>
      </c>
      <c r="I446" s="4" t="s">
        <v>61</v>
      </c>
      <c r="J446" s="5">
        <v>38785</v>
      </c>
      <c r="K446" s="4" t="s">
        <v>1047</v>
      </c>
      <c r="L446" s="4">
        <v>445</v>
      </c>
      <c r="M446" s="4"/>
      <c r="N446" s="4"/>
      <c r="O446" s="4" t="s">
        <v>62</v>
      </c>
      <c r="P446" s="4" t="s">
        <v>70</v>
      </c>
      <c r="Q446" s="4"/>
      <c r="R446" s="4" t="s">
        <v>63</v>
      </c>
      <c r="S446" s="4">
        <v>8140200308</v>
      </c>
      <c r="T446" s="4" t="s">
        <v>632</v>
      </c>
      <c r="U446" s="4" t="s">
        <v>633</v>
      </c>
      <c r="V446" s="4">
        <v>9828121141</v>
      </c>
      <c r="W446" s="4" t="s">
        <v>3742</v>
      </c>
      <c r="X446" s="4">
        <v>80000</v>
      </c>
      <c r="Y446" s="4" t="s">
        <v>64</v>
      </c>
      <c r="Z446" s="4" t="s">
        <v>64</v>
      </c>
      <c r="AA446" s="4" t="s">
        <v>71</v>
      </c>
      <c r="AB446" s="4">
        <v>14</v>
      </c>
      <c r="AC446" s="4" t="s">
        <v>72</v>
      </c>
      <c r="AD446" s="4">
        <v>1</v>
      </c>
    </row>
    <row r="447" spans="1:30" ht="30">
      <c r="A447" s="4">
        <v>10</v>
      </c>
      <c r="B447" s="4" t="s">
        <v>59</v>
      </c>
      <c r="C447" s="4">
        <v>4679</v>
      </c>
      <c r="D447" s="5">
        <v>43655</v>
      </c>
      <c r="E447" s="4" t="s">
        <v>1559</v>
      </c>
      <c r="F447" s="4"/>
      <c r="G447" s="4" t="s">
        <v>2287</v>
      </c>
      <c r="H447" s="4" t="s">
        <v>3015</v>
      </c>
      <c r="I447" s="4" t="s">
        <v>61</v>
      </c>
      <c r="J447" s="5">
        <v>38203</v>
      </c>
      <c r="K447" s="4" t="s">
        <v>1047</v>
      </c>
      <c r="L447" s="4">
        <v>446</v>
      </c>
      <c r="M447" s="4"/>
      <c r="N447" s="4"/>
      <c r="O447" s="4" t="s">
        <v>69</v>
      </c>
      <c r="P447" s="4" t="s">
        <v>70</v>
      </c>
      <c r="Q447" s="4"/>
      <c r="R447" s="4" t="s">
        <v>63</v>
      </c>
      <c r="S447" s="4">
        <v>8140200308</v>
      </c>
      <c r="T447" s="4" t="s">
        <v>635</v>
      </c>
      <c r="U447" s="4" t="s">
        <v>636</v>
      </c>
      <c r="V447" s="4">
        <v>9828121142</v>
      </c>
      <c r="W447" s="4" t="s">
        <v>3743</v>
      </c>
      <c r="X447" s="4">
        <v>60000</v>
      </c>
      <c r="Y447" s="4" t="s">
        <v>64</v>
      </c>
      <c r="Z447" s="4" t="s">
        <v>64</v>
      </c>
      <c r="AA447" s="4" t="s">
        <v>71</v>
      </c>
      <c r="AB447" s="4">
        <v>16</v>
      </c>
      <c r="AC447" s="4" t="s">
        <v>72</v>
      </c>
      <c r="AD447" s="4">
        <v>0</v>
      </c>
    </row>
    <row r="448" spans="1:30" ht="30">
      <c r="A448" s="4">
        <v>10</v>
      </c>
      <c r="B448" s="4" t="s">
        <v>59</v>
      </c>
      <c r="C448" s="4">
        <v>4570</v>
      </c>
      <c r="D448" s="5">
        <v>43295</v>
      </c>
      <c r="E448" s="4" t="s">
        <v>1560</v>
      </c>
      <c r="F448" s="4"/>
      <c r="G448" s="4" t="s">
        <v>2288</v>
      </c>
      <c r="H448" s="4" t="s">
        <v>3016</v>
      </c>
      <c r="I448" s="4" t="s">
        <v>61</v>
      </c>
      <c r="J448" s="5">
        <v>38585</v>
      </c>
      <c r="K448" s="4" t="s">
        <v>1048</v>
      </c>
      <c r="L448" s="4">
        <v>447</v>
      </c>
      <c r="M448" s="4"/>
      <c r="N448" s="4"/>
      <c r="O448" s="4" t="s">
        <v>74</v>
      </c>
      <c r="P448" s="4" t="s">
        <v>70</v>
      </c>
      <c r="Q448" s="4"/>
      <c r="R448" s="4" t="s">
        <v>63</v>
      </c>
      <c r="S448" s="4">
        <v>8140200308</v>
      </c>
      <c r="T448" s="4" t="s">
        <v>638</v>
      </c>
      <c r="U448" s="4" t="s">
        <v>639</v>
      </c>
      <c r="V448" s="4">
        <v>9828121143</v>
      </c>
      <c r="W448" s="4" t="s">
        <v>3744</v>
      </c>
      <c r="X448" s="4">
        <v>45000</v>
      </c>
      <c r="Y448" s="4" t="s">
        <v>64</v>
      </c>
      <c r="Z448" s="4" t="s">
        <v>64</v>
      </c>
      <c r="AA448" s="4" t="s">
        <v>71</v>
      </c>
      <c r="AB448" s="4">
        <v>15</v>
      </c>
      <c r="AC448" s="4" t="s">
        <v>72</v>
      </c>
      <c r="AD448" s="4">
        <v>1</v>
      </c>
    </row>
    <row r="449" spans="1:30" ht="30">
      <c r="A449" s="4">
        <v>10</v>
      </c>
      <c r="B449" s="4" t="s">
        <v>59</v>
      </c>
      <c r="C449" s="4">
        <v>3789</v>
      </c>
      <c r="D449" s="5">
        <v>42135</v>
      </c>
      <c r="E449" s="4" t="s">
        <v>1561</v>
      </c>
      <c r="F449" s="4"/>
      <c r="G449" s="4" t="s">
        <v>2289</v>
      </c>
      <c r="H449" s="4" t="s">
        <v>3017</v>
      </c>
      <c r="I449" s="4" t="s">
        <v>61</v>
      </c>
      <c r="J449" s="5">
        <v>38538</v>
      </c>
      <c r="K449" s="4" t="s">
        <v>1047</v>
      </c>
      <c r="L449" s="4">
        <v>448</v>
      </c>
      <c r="M449" s="4"/>
      <c r="N449" s="4"/>
      <c r="O449" s="4" t="s">
        <v>69</v>
      </c>
      <c r="P449" s="4" t="s">
        <v>70</v>
      </c>
      <c r="Q449" s="4"/>
      <c r="R449" s="4" t="s">
        <v>63</v>
      </c>
      <c r="S449" s="4">
        <v>8140200308</v>
      </c>
      <c r="T449" s="4" t="s">
        <v>640</v>
      </c>
      <c r="U449" s="4"/>
      <c r="V449" s="4">
        <v>9828121144</v>
      </c>
      <c r="W449" s="4" t="s">
        <v>3745</v>
      </c>
      <c r="X449" s="4">
        <v>0</v>
      </c>
      <c r="Y449" s="4" t="s">
        <v>64</v>
      </c>
      <c r="Z449" s="4" t="s">
        <v>64</v>
      </c>
      <c r="AA449" s="4" t="s">
        <v>71</v>
      </c>
      <c r="AB449" s="4">
        <v>15</v>
      </c>
      <c r="AC449" s="4" t="s">
        <v>72</v>
      </c>
      <c r="AD449" s="4">
        <v>1</v>
      </c>
    </row>
    <row r="450" spans="1:30" ht="30">
      <c r="A450" s="4">
        <v>10</v>
      </c>
      <c r="B450" s="4" t="s">
        <v>59</v>
      </c>
      <c r="C450" s="4">
        <v>4656</v>
      </c>
      <c r="D450" s="5">
        <v>43651</v>
      </c>
      <c r="E450" s="4" t="s">
        <v>1562</v>
      </c>
      <c r="F450" s="4"/>
      <c r="G450" s="4" t="s">
        <v>2290</v>
      </c>
      <c r="H450" s="4" t="s">
        <v>3018</v>
      </c>
      <c r="I450" s="4" t="s">
        <v>61</v>
      </c>
      <c r="J450" s="5">
        <v>38773</v>
      </c>
      <c r="K450" s="4" t="s">
        <v>1047</v>
      </c>
      <c r="L450" s="4">
        <v>449</v>
      </c>
      <c r="M450" s="4"/>
      <c r="N450" s="4"/>
      <c r="O450" s="4" t="s">
        <v>62</v>
      </c>
      <c r="P450" s="4" t="s">
        <v>70</v>
      </c>
      <c r="Q450" s="4"/>
      <c r="R450" s="4" t="s">
        <v>63</v>
      </c>
      <c r="S450" s="4">
        <v>8140200308</v>
      </c>
      <c r="T450" s="4" t="s">
        <v>642</v>
      </c>
      <c r="U450" s="4" t="s">
        <v>643</v>
      </c>
      <c r="V450" s="4">
        <v>9828121145</v>
      </c>
      <c r="W450" s="4" t="s">
        <v>3746</v>
      </c>
      <c r="X450" s="4">
        <v>40000</v>
      </c>
      <c r="Y450" s="4" t="s">
        <v>64</v>
      </c>
      <c r="Z450" s="4" t="s">
        <v>64</v>
      </c>
      <c r="AA450" s="4" t="s">
        <v>71</v>
      </c>
      <c r="AB450" s="4">
        <v>14</v>
      </c>
      <c r="AC450" s="4" t="s">
        <v>72</v>
      </c>
      <c r="AD450" s="4">
        <v>0</v>
      </c>
    </row>
    <row r="451" spans="1:30" ht="30">
      <c r="A451" s="4">
        <v>10</v>
      </c>
      <c r="B451" s="4" t="s">
        <v>59</v>
      </c>
      <c r="C451" s="4">
        <v>3813</v>
      </c>
      <c r="D451" s="5">
        <v>42135</v>
      </c>
      <c r="E451" s="4" t="s">
        <v>1563</v>
      </c>
      <c r="F451" s="4"/>
      <c r="G451" s="4" t="s">
        <v>2291</v>
      </c>
      <c r="H451" s="4" t="s">
        <v>3019</v>
      </c>
      <c r="I451" s="4" t="s">
        <v>61</v>
      </c>
      <c r="J451" s="5">
        <v>37999</v>
      </c>
      <c r="K451" s="4" t="s">
        <v>1048</v>
      </c>
      <c r="L451" s="4">
        <v>450</v>
      </c>
      <c r="M451" s="4"/>
      <c r="N451" s="4"/>
      <c r="O451" s="4" t="s">
        <v>74</v>
      </c>
      <c r="P451" s="4" t="s">
        <v>70</v>
      </c>
      <c r="Q451" s="4"/>
      <c r="R451" s="4" t="s">
        <v>63</v>
      </c>
      <c r="S451" s="4">
        <v>8140200308</v>
      </c>
      <c r="T451" s="4" t="s">
        <v>645</v>
      </c>
      <c r="U451" s="4"/>
      <c r="V451" s="4">
        <v>9828121146</v>
      </c>
      <c r="W451" s="4" t="s">
        <v>3747</v>
      </c>
      <c r="X451" s="4">
        <v>0</v>
      </c>
      <c r="Y451" s="4" t="s">
        <v>64</v>
      </c>
      <c r="Z451" s="4" t="s">
        <v>64</v>
      </c>
      <c r="AA451" s="4" t="s">
        <v>71</v>
      </c>
      <c r="AB451" s="4">
        <v>16</v>
      </c>
      <c r="AC451" s="4" t="s">
        <v>72</v>
      </c>
      <c r="AD451" s="4">
        <v>1</v>
      </c>
    </row>
    <row r="452" spans="1:30" ht="30">
      <c r="A452" s="4">
        <v>10</v>
      </c>
      <c r="B452" s="4" t="s">
        <v>59</v>
      </c>
      <c r="C452" s="4">
        <v>4647</v>
      </c>
      <c r="D452" s="5">
        <v>43650</v>
      </c>
      <c r="E452" s="4" t="s">
        <v>1564</v>
      </c>
      <c r="F452" s="4"/>
      <c r="G452" s="4" t="s">
        <v>2292</v>
      </c>
      <c r="H452" s="4" t="s">
        <v>3020</v>
      </c>
      <c r="I452" s="4" t="s">
        <v>66</v>
      </c>
      <c r="J452" s="5">
        <v>38547</v>
      </c>
      <c r="K452" s="4" t="s">
        <v>1047</v>
      </c>
      <c r="L452" s="4">
        <v>451</v>
      </c>
      <c r="M452" s="4"/>
      <c r="N452" s="4"/>
      <c r="O452" s="4" t="s">
        <v>62</v>
      </c>
      <c r="P452" s="4" t="s">
        <v>70</v>
      </c>
      <c r="Q452" s="4"/>
      <c r="R452" s="4" t="s">
        <v>63</v>
      </c>
      <c r="S452" s="4">
        <v>8140200308</v>
      </c>
      <c r="T452" s="4" t="s">
        <v>646</v>
      </c>
      <c r="U452" s="4" t="s">
        <v>647</v>
      </c>
      <c r="V452" s="4">
        <v>9828121147</v>
      </c>
      <c r="W452" s="4" t="s">
        <v>3748</v>
      </c>
      <c r="X452" s="4">
        <v>80000</v>
      </c>
      <c r="Y452" s="4" t="s">
        <v>64</v>
      </c>
      <c r="Z452" s="4" t="s">
        <v>64</v>
      </c>
      <c r="AA452" s="4" t="s">
        <v>71</v>
      </c>
      <c r="AB452" s="4">
        <v>15</v>
      </c>
      <c r="AC452" s="4" t="s">
        <v>72</v>
      </c>
      <c r="AD452" s="4">
        <v>1</v>
      </c>
    </row>
    <row r="453" spans="1:30" ht="30">
      <c r="A453" s="4">
        <v>10</v>
      </c>
      <c r="B453" s="4" t="s">
        <v>59</v>
      </c>
      <c r="C453" s="4">
        <v>4708</v>
      </c>
      <c r="D453" s="5">
        <v>43656</v>
      </c>
      <c r="E453" s="4" t="s">
        <v>1565</v>
      </c>
      <c r="F453" s="4"/>
      <c r="G453" s="4" t="s">
        <v>2293</v>
      </c>
      <c r="H453" s="4" t="s">
        <v>3021</v>
      </c>
      <c r="I453" s="4" t="s">
        <v>61</v>
      </c>
      <c r="J453" s="5">
        <v>38444</v>
      </c>
      <c r="K453" s="4" t="s">
        <v>1047</v>
      </c>
      <c r="L453" s="4">
        <v>452</v>
      </c>
      <c r="M453" s="4"/>
      <c r="N453" s="4"/>
      <c r="O453" s="4" t="s">
        <v>74</v>
      </c>
      <c r="P453" s="4" t="s">
        <v>70</v>
      </c>
      <c r="Q453" s="4"/>
      <c r="R453" s="4" t="s">
        <v>63</v>
      </c>
      <c r="S453" s="4">
        <v>8140200308</v>
      </c>
      <c r="T453" s="4" t="s">
        <v>649</v>
      </c>
      <c r="U453" s="4" t="s">
        <v>650</v>
      </c>
      <c r="V453" s="4">
        <v>9828121148</v>
      </c>
      <c r="W453" s="4" t="s">
        <v>3749</v>
      </c>
      <c r="X453" s="4">
        <v>80000</v>
      </c>
      <c r="Y453" s="4" t="s">
        <v>64</v>
      </c>
      <c r="Z453" s="4" t="s">
        <v>64</v>
      </c>
      <c r="AA453" s="4" t="s">
        <v>71</v>
      </c>
      <c r="AB453" s="4">
        <v>15</v>
      </c>
      <c r="AC453" s="4" t="s">
        <v>72</v>
      </c>
      <c r="AD453" s="4">
        <v>5</v>
      </c>
    </row>
    <row r="454" spans="1:30" ht="30">
      <c r="A454" s="4">
        <v>10</v>
      </c>
      <c r="B454" s="4" t="s">
        <v>59</v>
      </c>
      <c r="C454" s="4">
        <v>3792</v>
      </c>
      <c r="D454" s="5">
        <v>42135</v>
      </c>
      <c r="E454" s="4" t="s">
        <v>1566</v>
      </c>
      <c r="F454" s="4"/>
      <c r="G454" s="4" t="s">
        <v>2294</v>
      </c>
      <c r="H454" s="4" t="s">
        <v>3022</v>
      </c>
      <c r="I454" s="4" t="s">
        <v>61</v>
      </c>
      <c r="J454" s="5">
        <v>38477</v>
      </c>
      <c r="K454" s="4" t="s">
        <v>1048</v>
      </c>
      <c r="L454" s="4">
        <v>453</v>
      </c>
      <c r="M454" s="4"/>
      <c r="N454" s="4"/>
      <c r="O454" s="4" t="s">
        <v>62</v>
      </c>
      <c r="P454" s="4" t="s">
        <v>70</v>
      </c>
      <c r="Q454" s="4"/>
      <c r="R454" s="4" t="s">
        <v>63</v>
      </c>
      <c r="S454" s="4">
        <v>8140200308</v>
      </c>
      <c r="T454" s="4" t="s">
        <v>652</v>
      </c>
      <c r="U454" s="4"/>
      <c r="V454" s="4">
        <v>9828121149</v>
      </c>
      <c r="W454" s="4" t="s">
        <v>3750</v>
      </c>
      <c r="X454" s="4">
        <v>60000</v>
      </c>
      <c r="Y454" s="4" t="s">
        <v>64</v>
      </c>
      <c r="Z454" s="4" t="s">
        <v>64</v>
      </c>
      <c r="AA454" s="4" t="s">
        <v>71</v>
      </c>
      <c r="AB454" s="4">
        <v>15</v>
      </c>
      <c r="AC454" s="4" t="s">
        <v>72</v>
      </c>
      <c r="AD454" s="4">
        <v>1</v>
      </c>
    </row>
    <row r="455" spans="1:30" ht="30">
      <c r="A455" s="4">
        <v>10</v>
      </c>
      <c r="B455" s="4" t="s">
        <v>59</v>
      </c>
      <c r="C455" s="4">
        <v>3795</v>
      </c>
      <c r="D455" s="5">
        <v>42135</v>
      </c>
      <c r="E455" s="4" t="s">
        <v>1567</v>
      </c>
      <c r="F455" s="4"/>
      <c r="G455" s="4" t="s">
        <v>2295</v>
      </c>
      <c r="H455" s="4" t="s">
        <v>3023</v>
      </c>
      <c r="I455" s="4" t="s">
        <v>66</v>
      </c>
      <c r="J455" s="5">
        <v>38482</v>
      </c>
      <c r="K455" s="4" t="s">
        <v>1047</v>
      </c>
      <c r="L455" s="4">
        <v>454</v>
      </c>
      <c r="M455" s="4"/>
      <c r="N455" s="4"/>
      <c r="O455" s="4" t="s">
        <v>62</v>
      </c>
      <c r="P455" s="4" t="s">
        <v>76</v>
      </c>
      <c r="Q455" s="4"/>
      <c r="R455" s="4" t="s">
        <v>63</v>
      </c>
      <c r="S455" s="4">
        <v>8140200308</v>
      </c>
      <c r="T455" s="4" t="s">
        <v>654</v>
      </c>
      <c r="U455" s="4"/>
      <c r="V455" s="4">
        <v>9828121150</v>
      </c>
      <c r="W455" s="4" t="s">
        <v>3751</v>
      </c>
      <c r="X455" s="4">
        <v>0</v>
      </c>
      <c r="Y455" s="4" t="s">
        <v>64</v>
      </c>
      <c r="Z455" s="4" t="s">
        <v>64</v>
      </c>
      <c r="AA455" s="4" t="s">
        <v>77</v>
      </c>
      <c r="AB455" s="4">
        <v>15</v>
      </c>
      <c r="AC455" s="4" t="s">
        <v>72</v>
      </c>
      <c r="AD455" s="4">
        <v>1</v>
      </c>
    </row>
    <row r="456" spans="1:30" ht="30">
      <c r="A456" s="4">
        <v>10</v>
      </c>
      <c r="B456" s="4" t="s">
        <v>59</v>
      </c>
      <c r="C456" s="4">
        <v>3805</v>
      </c>
      <c r="D456" s="5">
        <v>42135</v>
      </c>
      <c r="E456" s="4" t="s">
        <v>1568</v>
      </c>
      <c r="F456" s="4"/>
      <c r="G456" s="4" t="s">
        <v>2296</v>
      </c>
      <c r="H456" s="4" t="s">
        <v>3024</v>
      </c>
      <c r="I456" s="4" t="s">
        <v>66</v>
      </c>
      <c r="J456" s="5">
        <v>38913</v>
      </c>
      <c r="K456" s="4" t="s">
        <v>1047</v>
      </c>
      <c r="L456" s="4">
        <v>455</v>
      </c>
      <c r="M456" s="4"/>
      <c r="N456" s="4"/>
      <c r="O456" s="4" t="s">
        <v>62</v>
      </c>
      <c r="P456" s="4" t="s">
        <v>76</v>
      </c>
      <c r="Q456" s="4"/>
      <c r="R456" s="4" t="s">
        <v>63</v>
      </c>
      <c r="S456" s="4">
        <v>8140200308</v>
      </c>
      <c r="T456" s="4" t="s">
        <v>656</v>
      </c>
      <c r="U456" s="4"/>
      <c r="V456" s="4">
        <v>9828121151</v>
      </c>
      <c r="W456" s="4" t="s">
        <v>3752</v>
      </c>
      <c r="X456" s="4">
        <v>0</v>
      </c>
      <c r="Y456" s="4" t="s">
        <v>64</v>
      </c>
      <c r="Z456" s="4" t="s">
        <v>64</v>
      </c>
      <c r="AA456" s="4" t="s">
        <v>77</v>
      </c>
      <c r="AB456" s="4">
        <v>14</v>
      </c>
      <c r="AC456" s="4" t="s">
        <v>72</v>
      </c>
      <c r="AD456" s="4">
        <v>1</v>
      </c>
    </row>
    <row r="457" spans="1:30" ht="30">
      <c r="A457" s="4">
        <v>10</v>
      </c>
      <c r="B457" s="4" t="s">
        <v>59</v>
      </c>
      <c r="C457" s="4">
        <v>3802</v>
      </c>
      <c r="D457" s="5">
        <v>42135</v>
      </c>
      <c r="E457" s="4" t="s">
        <v>1569</v>
      </c>
      <c r="F457" s="4"/>
      <c r="G457" s="4" t="s">
        <v>2297</v>
      </c>
      <c r="H457" s="4" t="s">
        <v>3025</v>
      </c>
      <c r="I457" s="4" t="s">
        <v>66</v>
      </c>
      <c r="J457" s="5">
        <v>38353</v>
      </c>
      <c r="K457" s="4" t="s">
        <v>1048</v>
      </c>
      <c r="L457" s="4">
        <v>456</v>
      </c>
      <c r="M457" s="4"/>
      <c r="N457" s="4"/>
      <c r="O457" s="4" t="s">
        <v>62</v>
      </c>
      <c r="P457" s="4" t="s">
        <v>76</v>
      </c>
      <c r="Q457" s="4"/>
      <c r="R457" s="4" t="s">
        <v>63</v>
      </c>
      <c r="S457" s="4">
        <v>8140200308</v>
      </c>
      <c r="T457" s="4" t="s">
        <v>658</v>
      </c>
      <c r="U457" s="4"/>
      <c r="V457" s="4">
        <v>9828121152</v>
      </c>
      <c r="W457" s="4" t="s">
        <v>3753</v>
      </c>
      <c r="X457" s="4">
        <v>100000</v>
      </c>
      <c r="Y457" s="4" t="s">
        <v>64</v>
      </c>
      <c r="Z457" s="4" t="s">
        <v>64</v>
      </c>
      <c r="AA457" s="4" t="s">
        <v>77</v>
      </c>
      <c r="AB457" s="4">
        <v>15</v>
      </c>
      <c r="AC457" s="4" t="s">
        <v>72</v>
      </c>
      <c r="AD457" s="4">
        <v>1</v>
      </c>
    </row>
    <row r="458" spans="1:30" ht="30">
      <c r="A458" s="4">
        <v>10</v>
      </c>
      <c r="B458" s="4" t="s">
        <v>59</v>
      </c>
      <c r="C458" s="4">
        <v>4706</v>
      </c>
      <c r="D458" s="5">
        <v>43656</v>
      </c>
      <c r="E458" s="4" t="s">
        <v>1570</v>
      </c>
      <c r="F458" s="4"/>
      <c r="G458" s="4" t="s">
        <v>2298</v>
      </c>
      <c r="H458" s="4" t="s">
        <v>3026</v>
      </c>
      <c r="I458" s="4" t="s">
        <v>66</v>
      </c>
      <c r="J458" s="5">
        <v>38926</v>
      </c>
      <c r="K458" s="4" t="s">
        <v>1047</v>
      </c>
      <c r="L458" s="4">
        <v>457</v>
      </c>
      <c r="M458" s="4"/>
      <c r="N458" s="4"/>
      <c r="O458" s="4" t="s">
        <v>62</v>
      </c>
      <c r="P458" s="4" t="s">
        <v>70</v>
      </c>
      <c r="Q458" s="4"/>
      <c r="R458" s="4" t="s">
        <v>63</v>
      </c>
      <c r="S458" s="4">
        <v>8140200308</v>
      </c>
      <c r="T458" s="4" t="s">
        <v>660</v>
      </c>
      <c r="U458" s="4" t="s">
        <v>661</v>
      </c>
      <c r="V458" s="4">
        <v>9828121153</v>
      </c>
      <c r="W458" s="4" t="s">
        <v>3754</v>
      </c>
      <c r="X458" s="4">
        <v>60000</v>
      </c>
      <c r="Y458" s="4" t="s">
        <v>64</v>
      </c>
      <c r="Z458" s="4" t="s">
        <v>64</v>
      </c>
      <c r="AA458" s="4" t="s">
        <v>71</v>
      </c>
      <c r="AB458" s="4">
        <v>14</v>
      </c>
      <c r="AC458" s="4" t="s">
        <v>72</v>
      </c>
      <c r="AD458" s="4">
        <v>1</v>
      </c>
    </row>
    <row r="459" spans="1:30" ht="30">
      <c r="A459" s="4">
        <v>10</v>
      </c>
      <c r="B459" s="4" t="s">
        <v>59</v>
      </c>
      <c r="C459" s="4">
        <v>4730</v>
      </c>
      <c r="D459" s="5">
        <v>40732</v>
      </c>
      <c r="E459" s="4" t="s">
        <v>1571</v>
      </c>
      <c r="F459" s="4"/>
      <c r="G459" s="4" t="s">
        <v>2299</v>
      </c>
      <c r="H459" s="4" t="s">
        <v>3027</v>
      </c>
      <c r="I459" s="4" t="s">
        <v>66</v>
      </c>
      <c r="J459" s="5">
        <v>38635</v>
      </c>
      <c r="K459" s="4" t="s">
        <v>1047</v>
      </c>
      <c r="L459" s="4">
        <v>458</v>
      </c>
      <c r="M459" s="4"/>
      <c r="N459" s="4"/>
      <c r="O459" s="4" t="s">
        <v>62</v>
      </c>
      <c r="P459" s="4" t="s">
        <v>76</v>
      </c>
      <c r="Q459" s="4"/>
      <c r="R459" s="4" t="s">
        <v>63</v>
      </c>
      <c r="S459" s="4">
        <v>8140200308</v>
      </c>
      <c r="T459" s="4" t="s">
        <v>663</v>
      </c>
      <c r="U459" s="4"/>
      <c r="V459" s="4">
        <v>9828121154</v>
      </c>
      <c r="W459" s="4" t="s">
        <v>3755</v>
      </c>
      <c r="X459" s="4">
        <v>60000</v>
      </c>
      <c r="Y459" s="4" t="s">
        <v>64</v>
      </c>
      <c r="Z459" s="4" t="s">
        <v>64</v>
      </c>
      <c r="AA459" s="4" t="s">
        <v>77</v>
      </c>
      <c r="AB459" s="4">
        <v>15</v>
      </c>
      <c r="AC459" s="4" t="s">
        <v>72</v>
      </c>
      <c r="AD459" s="4">
        <v>0</v>
      </c>
    </row>
    <row r="460" spans="1:30" ht="30">
      <c r="A460" s="4">
        <v>10</v>
      </c>
      <c r="B460" s="4" t="s">
        <v>59</v>
      </c>
      <c r="C460" s="4">
        <v>4229</v>
      </c>
      <c r="D460" s="5">
        <v>42571</v>
      </c>
      <c r="E460" s="4" t="s">
        <v>1572</v>
      </c>
      <c r="F460" s="4"/>
      <c r="G460" s="4" t="s">
        <v>2300</v>
      </c>
      <c r="H460" s="4" t="s">
        <v>3028</v>
      </c>
      <c r="I460" s="4" t="s">
        <v>66</v>
      </c>
      <c r="J460" s="5">
        <v>38998</v>
      </c>
      <c r="K460" s="4" t="s">
        <v>1048</v>
      </c>
      <c r="L460" s="4">
        <v>459</v>
      </c>
      <c r="M460" s="4"/>
      <c r="N460" s="4"/>
      <c r="O460" s="4" t="s">
        <v>62</v>
      </c>
      <c r="P460" s="4" t="s">
        <v>70</v>
      </c>
      <c r="Q460" s="4"/>
      <c r="R460" s="4" t="s">
        <v>63</v>
      </c>
      <c r="S460" s="4">
        <v>8140200308</v>
      </c>
      <c r="T460" s="4" t="s">
        <v>664</v>
      </c>
      <c r="U460" s="4"/>
      <c r="V460" s="4">
        <v>9828121155</v>
      </c>
      <c r="W460" s="4" t="s">
        <v>3756</v>
      </c>
      <c r="X460" s="4">
        <v>0</v>
      </c>
      <c r="Y460" s="4" t="s">
        <v>64</v>
      </c>
      <c r="Z460" s="4" t="s">
        <v>64</v>
      </c>
      <c r="AA460" s="4" t="s">
        <v>71</v>
      </c>
      <c r="AB460" s="4">
        <v>14</v>
      </c>
      <c r="AC460" s="4" t="s">
        <v>72</v>
      </c>
      <c r="AD460" s="4">
        <v>1</v>
      </c>
    </row>
    <row r="461" spans="1:30" ht="30">
      <c r="A461" s="4">
        <v>10</v>
      </c>
      <c r="B461" s="4" t="s">
        <v>59</v>
      </c>
      <c r="C461" s="4">
        <v>4688</v>
      </c>
      <c r="D461" s="5">
        <v>41459</v>
      </c>
      <c r="E461" s="4" t="s">
        <v>1573</v>
      </c>
      <c r="F461" s="4"/>
      <c r="G461" s="4" t="s">
        <v>2301</v>
      </c>
      <c r="H461" s="4" t="s">
        <v>3029</v>
      </c>
      <c r="I461" s="4" t="s">
        <v>66</v>
      </c>
      <c r="J461" s="5">
        <v>38599</v>
      </c>
      <c r="K461" s="4" t="s">
        <v>1047</v>
      </c>
      <c r="L461" s="4">
        <v>460</v>
      </c>
      <c r="M461" s="4"/>
      <c r="N461" s="4"/>
      <c r="O461" s="4" t="s">
        <v>62</v>
      </c>
      <c r="P461" s="4" t="s">
        <v>70</v>
      </c>
      <c r="Q461" s="4"/>
      <c r="R461" s="4" t="s">
        <v>63</v>
      </c>
      <c r="S461" s="4">
        <v>8140200308</v>
      </c>
      <c r="T461" s="4" t="s">
        <v>666</v>
      </c>
      <c r="U461" s="4" t="s">
        <v>667</v>
      </c>
      <c r="V461" s="4">
        <v>9828121156</v>
      </c>
      <c r="W461" s="4" t="s">
        <v>3757</v>
      </c>
      <c r="X461" s="4">
        <v>65000</v>
      </c>
      <c r="Y461" s="4" t="s">
        <v>64</v>
      </c>
      <c r="Z461" s="4" t="s">
        <v>64</v>
      </c>
      <c r="AA461" s="4" t="s">
        <v>71</v>
      </c>
      <c r="AB461" s="4">
        <v>15</v>
      </c>
      <c r="AC461" s="4" t="s">
        <v>72</v>
      </c>
      <c r="AD461" s="4">
        <v>2</v>
      </c>
    </row>
    <row r="462" spans="1:30" ht="30">
      <c r="A462" s="4">
        <v>10</v>
      </c>
      <c r="B462" s="4" t="s">
        <v>59</v>
      </c>
      <c r="C462" s="4">
        <v>4306</v>
      </c>
      <c r="D462" s="5">
        <v>42917</v>
      </c>
      <c r="E462" s="4" t="s">
        <v>1574</v>
      </c>
      <c r="F462" s="4"/>
      <c r="G462" s="4" t="s">
        <v>2302</v>
      </c>
      <c r="H462" s="4" t="s">
        <v>3030</v>
      </c>
      <c r="I462" s="4" t="s">
        <v>66</v>
      </c>
      <c r="J462" s="5">
        <v>38475</v>
      </c>
      <c r="K462" s="4" t="s">
        <v>1047</v>
      </c>
      <c r="L462" s="4">
        <v>461</v>
      </c>
      <c r="M462" s="4"/>
      <c r="N462" s="4"/>
      <c r="O462" s="4" t="s">
        <v>62</v>
      </c>
      <c r="P462" s="4" t="s">
        <v>70</v>
      </c>
      <c r="Q462" s="4"/>
      <c r="R462" s="4" t="s">
        <v>63</v>
      </c>
      <c r="S462" s="4">
        <v>8140200308</v>
      </c>
      <c r="T462" s="4" t="s">
        <v>669</v>
      </c>
      <c r="U462" s="4"/>
      <c r="V462" s="4">
        <v>9828121157</v>
      </c>
      <c r="W462" s="4" t="s">
        <v>3758</v>
      </c>
      <c r="X462" s="4">
        <v>0</v>
      </c>
      <c r="Y462" s="4" t="s">
        <v>64</v>
      </c>
      <c r="Z462" s="4" t="s">
        <v>64</v>
      </c>
      <c r="AA462" s="4" t="s">
        <v>71</v>
      </c>
      <c r="AB462" s="4">
        <v>15</v>
      </c>
      <c r="AC462" s="4" t="s">
        <v>72</v>
      </c>
      <c r="AD462" s="4">
        <v>1</v>
      </c>
    </row>
    <row r="463" spans="1:30" ht="30">
      <c r="A463" s="4">
        <v>10</v>
      </c>
      <c r="B463" s="4" t="s">
        <v>59</v>
      </c>
      <c r="C463" s="4">
        <v>4020</v>
      </c>
      <c r="D463" s="5">
        <v>42194</v>
      </c>
      <c r="E463" s="4" t="s">
        <v>1575</v>
      </c>
      <c r="F463" s="4"/>
      <c r="G463" s="4" t="s">
        <v>2303</v>
      </c>
      <c r="H463" s="4" t="s">
        <v>3031</v>
      </c>
      <c r="I463" s="4" t="s">
        <v>66</v>
      </c>
      <c r="J463" s="5">
        <v>38540</v>
      </c>
      <c r="K463" s="4" t="s">
        <v>1048</v>
      </c>
      <c r="L463" s="4">
        <v>462</v>
      </c>
      <c r="M463" s="4"/>
      <c r="N463" s="4"/>
      <c r="O463" s="4" t="s">
        <v>62</v>
      </c>
      <c r="P463" s="4" t="s">
        <v>70</v>
      </c>
      <c r="Q463" s="4"/>
      <c r="R463" s="4" t="s">
        <v>63</v>
      </c>
      <c r="S463" s="4">
        <v>8140200308</v>
      </c>
      <c r="T463" s="4" t="s">
        <v>671</v>
      </c>
      <c r="U463" s="4" t="s">
        <v>672</v>
      </c>
      <c r="V463" s="4">
        <v>9828121158</v>
      </c>
      <c r="W463" s="4" t="s">
        <v>3759</v>
      </c>
      <c r="X463" s="4">
        <v>60000</v>
      </c>
      <c r="Y463" s="4" t="s">
        <v>64</v>
      </c>
      <c r="Z463" s="4" t="s">
        <v>64</v>
      </c>
      <c r="AA463" s="4" t="s">
        <v>71</v>
      </c>
      <c r="AB463" s="4">
        <v>15</v>
      </c>
      <c r="AC463" s="4" t="s">
        <v>72</v>
      </c>
      <c r="AD463" s="4">
        <v>1</v>
      </c>
    </row>
    <row r="464" spans="1:30" ht="30">
      <c r="A464" s="4">
        <v>10</v>
      </c>
      <c r="B464" s="4" t="s">
        <v>59</v>
      </c>
      <c r="C464" s="4">
        <v>4704</v>
      </c>
      <c r="D464" s="5">
        <v>43656</v>
      </c>
      <c r="E464" s="4" t="s">
        <v>1576</v>
      </c>
      <c r="F464" s="4"/>
      <c r="G464" s="4" t="s">
        <v>2304</v>
      </c>
      <c r="H464" s="4" t="s">
        <v>3032</v>
      </c>
      <c r="I464" s="4" t="s">
        <v>61</v>
      </c>
      <c r="J464" s="5">
        <v>38508</v>
      </c>
      <c r="K464" s="4" t="s">
        <v>1047</v>
      </c>
      <c r="L464" s="4">
        <v>463</v>
      </c>
      <c r="M464" s="4"/>
      <c r="N464" s="4"/>
      <c r="O464" s="4" t="s">
        <v>62</v>
      </c>
      <c r="P464" s="4" t="s">
        <v>76</v>
      </c>
      <c r="Q464" s="4"/>
      <c r="R464" s="4" t="s">
        <v>63</v>
      </c>
      <c r="S464" s="4">
        <v>8140200308</v>
      </c>
      <c r="T464" s="4" t="s">
        <v>674</v>
      </c>
      <c r="U464" s="4" t="s">
        <v>675</v>
      </c>
      <c r="V464" s="4">
        <v>9828121159</v>
      </c>
      <c r="W464" s="4" t="s">
        <v>3760</v>
      </c>
      <c r="X464" s="4">
        <v>60000</v>
      </c>
      <c r="Y464" s="4" t="s">
        <v>64</v>
      </c>
      <c r="Z464" s="4" t="s">
        <v>64</v>
      </c>
      <c r="AA464" s="4" t="s">
        <v>77</v>
      </c>
      <c r="AB464" s="4">
        <v>15</v>
      </c>
      <c r="AC464" s="4" t="s">
        <v>72</v>
      </c>
      <c r="AD464" s="4">
        <v>0</v>
      </c>
    </row>
    <row r="465" spans="1:30" ht="30">
      <c r="A465" s="4">
        <v>10</v>
      </c>
      <c r="B465" s="4" t="s">
        <v>59</v>
      </c>
      <c r="C465" s="4">
        <v>4769</v>
      </c>
      <c r="D465" s="5">
        <v>42546</v>
      </c>
      <c r="E465" s="4" t="s">
        <v>1577</v>
      </c>
      <c r="F465" s="4"/>
      <c r="G465" s="4" t="s">
        <v>2305</v>
      </c>
      <c r="H465" s="4" t="s">
        <v>3033</v>
      </c>
      <c r="I465" s="4" t="s">
        <v>61</v>
      </c>
      <c r="J465" s="5">
        <v>38596</v>
      </c>
      <c r="K465" s="4" t="s">
        <v>1047</v>
      </c>
      <c r="L465" s="4">
        <v>464</v>
      </c>
      <c r="M465" s="4"/>
      <c r="N465" s="4"/>
      <c r="O465" s="4" t="s">
        <v>69</v>
      </c>
      <c r="P465" s="4"/>
      <c r="Q465" s="4"/>
      <c r="R465" s="4" t="s">
        <v>63</v>
      </c>
      <c r="S465" s="4">
        <v>8140200308</v>
      </c>
      <c r="T465" s="4" t="s">
        <v>677</v>
      </c>
      <c r="U465" s="4" t="s">
        <v>300</v>
      </c>
      <c r="V465" s="4">
        <v>9828121160</v>
      </c>
      <c r="W465" s="4" t="s">
        <v>3761</v>
      </c>
      <c r="X465" s="4">
        <v>45000</v>
      </c>
      <c r="Y465" s="4" t="s">
        <v>64</v>
      </c>
      <c r="Z465" s="4" t="s">
        <v>64</v>
      </c>
      <c r="AA465" s="4"/>
      <c r="AB465" s="4">
        <v>15</v>
      </c>
      <c r="AC465" s="4" t="s">
        <v>72</v>
      </c>
      <c r="AD465" s="4">
        <v>0</v>
      </c>
    </row>
    <row r="466" spans="1:30" ht="30">
      <c r="A466" s="4">
        <v>10</v>
      </c>
      <c r="B466" s="4" t="s">
        <v>59</v>
      </c>
      <c r="C466" s="4">
        <v>4741</v>
      </c>
      <c r="D466" s="5">
        <v>43662</v>
      </c>
      <c r="E466" s="4" t="s">
        <v>1578</v>
      </c>
      <c r="F466" s="4"/>
      <c r="G466" s="4" t="s">
        <v>2306</v>
      </c>
      <c r="H466" s="4" t="s">
        <v>3034</v>
      </c>
      <c r="I466" s="4" t="s">
        <v>61</v>
      </c>
      <c r="J466" s="5">
        <v>38548</v>
      </c>
      <c r="K466" s="4" t="s">
        <v>1048</v>
      </c>
      <c r="L466" s="4">
        <v>465</v>
      </c>
      <c r="M466" s="4"/>
      <c r="N466" s="4"/>
      <c r="O466" s="4" t="s">
        <v>62</v>
      </c>
      <c r="P466" s="4" t="s">
        <v>70</v>
      </c>
      <c r="Q466" s="4"/>
      <c r="R466" s="4" t="s">
        <v>63</v>
      </c>
      <c r="S466" s="4">
        <v>8140200308</v>
      </c>
      <c r="T466" s="4" t="s">
        <v>678</v>
      </c>
      <c r="U466" s="4" t="s">
        <v>679</v>
      </c>
      <c r="V466" s="4">
        <v>9828121161</v>
      </c>
      <c r="W466" s="4" t="s">
        <v>3762</v>
      </c>
      <c r="X466" s="4">
        <v>60000</v>
      </c>
      <c r="Y466" s="4" t="s">
        <v>64</v>
      </c>
      <c r="Z466" s="4" t="s">
        <v>64</v>
      </c>
      <c r="AA466" s="4" t="s">
        <v>71</v>
      </c>
      <c r="AB466" s="4">
        <v>15</v>
      </c>
      <c r="AC466" s="4" t="s">
        <v>72</v>
      </c>
      <c r="AD466" s="4">
        <v>0</v>
      </c>
    </row>
    <row r="467" spans="1:30" ht="30">
      <c r="A467" s="4">
        <v>10</v>
      </c>
      <c r="B467" s="4" t="s">
        <v>59</v>
      </c>
      <c r="C467" s="4">
        <v>4137</v>
      </c>
      <c r="D467" s="5">
        <v>42552</v>
      </c>
      <c r="E467" s="4" t="s">
        <v>1579</v>
      </c>
      <c r="F467" s="4"/>
      <c r="G467" s="4" t="s">
        <v>2307</v>
      </c>
      <c r="H467" s="4" t="s">
        <v>3035</v>
      </c>
      <c r="I467" s="4" t="s">
        <v>61</v>
      </c>
      <c r="J467" s="5">
        <v>38173</v>
      </c>
      <c r="K467" s="4" t="s">
        <v>1047</v>
      </c>
      <c r="L467" s="4">
        <v>466</v>
      </c>
      <c r="M467" s="4"/>
      <c r="N467" s="4"/>
      <c r="O467" s="4" t="s">
        <v>62</v>
      </c>
      <c r="P467" s="4" t="s">
        <v>70</v>
      </c>
      <c r="Q467" s="4"/>
      <c r="R467" s="4" t="s">
        <v>63</v>
      </c>
      <c r="S467" s="4">
        <v>8140200308</v>
      </c>
      <c r="T467" s="4" t="s">
        <v>681</v>
      </c>
      <c r="U467" s="4"/>
      <c r="V467" s="4">
        <v>9828121162</v>
      </c>
      <c r="W467" s="4" t="s">
        <v>3763</v>
      </c>
      <c r="X467" s="4">
        <v>0</v>
      </c>
      <c r="Y467" s="4" t="s">
        <v>64</v>
      </c>
      <c r="Z467" s="4" t="s">
        <v>64</v>
      </c>
      <c r="AA467" s="4" t="s">
        <v>71</v>
      </c>
      <c r="AB467" s="4">
        <v>16</v>
      </c>
      <c r="AC467" s="4" t="s">
        <v>72</v>
      </c>
      <c r="AD467" s="4">
        <v>1</v>
      </c>
    </row>
    <row r="468" spans="1:30" ht="30">
      <c r="A468" s="4">
        <v>10</v>
      </c>
      <c r="B468" s="4" t="s">
        <v>59</v>
      </c>
      <c r="C468" s="4">
        <v>4464</v>
      </c>
      <c r="D468" s="5">
        <v>43284</v>
      </c>
      <c r="E468" s="4" t="s">
        <v>1580</v>
      </c>
      <c r="F468" s="4"/>
      <c r="G468" s="4" t="s">
        <v>2308</v>
      </c>
      <c r="H468" s="4" t="s">
        <v>3036</v>
      </c>
      <c r="I468" s="4" t="s">
        <v>66</v>
      </c>
      <c r="J468" s="5">
        <v>38567</v>
      </c>
      <c r="K468" s="4" t="s">
        <v>1047</v>
      </c>
      <c r="L468" s="4">
        <v>467</v>
      </c>
      <c r="M468" s="4"/>
      <c r="N468" s="4"/>
      <c r="O468" s="4" t="s">
        <v>62</v>
      </c>
      <c r="P468" s="4" t="s">
        <v>70</v>
      </c>
      <c r="Q468" s="4"/>
      <c r="R468" s="4" t="s">
        <v>63</v>
      </c>
      <c r="S468" s="4">
        <v>8140200308</v>
      </c>
      <c r="T468" s="4" t="s">
        <v>683</v>
      </c>
      <c r="U468" s="4" t="s">
        <v>684</v>
      </c>
      <c r="V468" s="4">
        <v>9828121163</v>
      </c>
      <c r="W468" s="4" t="s">
        <v>3764</v>
      </c>
      <c r="X468" s="4">
        <v>45000</v>
      </c>
      <c r="Y468" s="4" t="s">
        <v>64</v>
      </c>
      <c r="Z468" s="4" t="s">
        <v>64</v>
      </c>
      <c r="AA468" s="4" t="s">
        <v>71</v>
      </c>
      <c r="AB468" s="4">
        <v>15</v>
      </c>
      <c r="AC468" s="4" t="s">
        <v>72</v>
      </c>
      <c r="AD468" s="4">
        <v>1</v>
      </c>
    </row>
    <row r="469" spans="1:30" ht="30">
      <c r="A469" s="4">
        <v>10</v>
      </c>
      <c r="B469" s="4" t="s">
        <v>59</v>
      </c>
      <c r="C469" s="4">
        <v>4165</v>
      </c>
      <c r="D469" s="5">
        <v>42555</v>
      </c>
      <c r="E469" s="4" t="s">
        <v>1581</v>
      </c>
      <c r="F469" s="4"/>
      <c r="G469" s="4" t="s">
        <v>2309</v>
      </c>
      <c r="H469" s="4" t="s">
        <v>3037</v>
      </c>
      <c r="I469" s="4" t="s">
        <v>66</v>
      </c>
      <c r="J469" s="5">
        <v>38670</v>
      </c>
      <c r="K469" s="4" t="s">
        <v>1048</v>
      </c>
      <c r="L469" s="4">
        <v>468</v>
      </c>
      <c r="M469" s="4"/>
      <c r="N469" s="4"/>
      <c r="O469" s="4" t="s">
        <v>69</v>
      </c>
      <c r="P469" s="4" t="s">
        <v>70</v>
      </c>
      <c r="Q469" s="4"/>
      <c r="R469" s="4" t="s">
        <v>63</v>
      </c>
      <c r="S469" s="4">
        <v>8140200308</v>
      </c>
      <c r="T469" s="4" t="s">
        <v>686</v>
      </c>
      <c r="U469" s="4" t="s">
        <v>687</v>
      </c>
      <c r="V469" s="4">
        <v>9828121164</v>
      </c>
      <c r="W469" s="4" t="s">
        <v>3765</v>
      </c>
      <c r="X469" s="4">
        <v>36000</v>
      </c>
      <c r="Y469" s="4" t="s">
        <v>64</v>
      </c>
      <c r="Z469" s="4" t="s">
        <v>64</v>
      </c>
      <c r="AA469" s="4" t="s">
        <v>71</v>
      </c>
      <c r="AB469" s="4">
        <v>15</v>
      </c>
      <c r="AC469" s="4" t="s">
        <v>72</v>
      </c>
      <c r="AD469" s="4">
        <v>1</v>
      </c>
    </row>
    <row r="470" spans="1:30" ht="30">
      <c r="A470" s="4">
        <v>10</v>
      </c>
      <c r="B470" s="4" t="s">
        <v>59</v>
      </c>
      <c r="C470" s="4">
        <v>4448</v>
      </c>
      <c r="D470" s="5">
        <v>43283</v>
      </c>
      <c r="E470" s="4" t="s">
        <v>1582</v>
      </c>
      <c r="F470" s="4"/>
      <c r="G470" s="4" t="s">
        <v>2310</v>
      </c>
      <c r="H470" s="4" t="s">
        <v>3038</v>
      </c>
      <c r="I470" s="4" t="s">
        <v>66</v>
      </c>
      <c r="J470" s="5">
        <v>37757</v>
      </c>
      <c r="K470" s="4" t="s">
        <v>1047</v>
      </c>
      <c r="L470" s="4">
        <v>469</v>
      </c>
      <c r="M470" s="4"/>
      <c r="N470" s="4"/>
      <c r="O470" s="4" t="s">
        <v>62</v>
      </c>
      <c r="P470" s="4" t="s">
        <v>70</v>
      </c>
      <c r="Q470" s="4"/>
      <c r="R470" s="4" t="s">
        <v>63</v>
      </c>
      <c r="S470" s="4">
        <v>8140200308</v>
      </c>
      <c r="T470" s="4" t="s">
        <v>689</v>
      </c>
      <c r="U470" s="4"/>
      <c r="V470" s="4">
        <v>9828121165</v>
      </c>
      <c r="W470" s="4" t="s">
        <v>3766</v>
      </c>
      <c r="X470" s="4">
        <v>60000</v>
      </c>
      <c r="Y470" s="4" t="s">
        <v>64</v>
      </c>
      <c r="Z470" s="4" t="s">
        <v>64</v>
      </c>
      <c r="AA470" s="4" t="s">
        <v>71</v>
      </c>
      <c r="AB470" s="4">
        <v>17</v>
      </c>
      <c r="AC470" s="4" t="s">
        <v>72</v>
      </c>
      <c r="AD470" s="4">
        <v>2</v>
      </c>
    </row>
    <row r="471" spans="1:30" ht="30">
      <c r="A471" s="4">
        <v>10</v>
      </c>
      <c r="B471" s="4" t="s">
        <v>59</v>
      </c>
      <c r="C471" s="4">
        <v>4703</v>
      </c>
      <c r="D471" s="5">
        <v>40731</v>
      </c>
      <c r="E471" s="4" t="s">
        <v>1583</v>
      </c>
      <c r="F471" s="4"/>
      <c r="G471" s="4" t="s">
        <v>2311</v>
      </c>
      <c r="H471" s="4" t="s">
        <v>3039</v>
      </c>
      <c r="I471" s="4" t="s">
        <v>61</v>
      </c>
      <c r="J471" s="5">
        <v>38993</v>
      </c>
      <c r="K471" s="4" t="s">
        <v>1047</v>
      </c>
      <c r="L471" s="4">
        <v>470</v>
      </c>
      <c r="M471" s="4"/>
      <c r="N471" s="4"/>
      <c r="O471" s="4" t="s">
        <v>62</v>
      </c>
      <c r="P471" s="4" t="s">
        <v>70</v>
      </c>
      <c r="Q471" s="4"/>
      <c r="R471" s="4" t="s">
        <v>63</v>
      </c>
      <c r="S471" s="4">
        <v>8140200308</v>
      </c>
      <c r="T471" s="4" t="s">
        <v>691</v>
      </c>
      <c r="U471" s="4"/>
      <c r="V471" s="4">
        <v>9828121166</v>
      </c>
      <c r="W471" s="4" t="s">
        <v>3767</v>
      </c>
      <c r="X471" s="4">
        <v>60000</v>
      </c>
      <c r="Y471" s="4" t="s">
        <v>64</v>
      </c>
      <c r="Z471" s="4" t="s">
        <v>64</v>
      </c>
      <c r="AA471" s="4" t="s">
        <v>71</v>
      </c>
      <c r="AB471" s="4">
        <v>14</v>
      </c>
      <c r="AC471" s="4" t="s">
        <v>72</v>
      </c>
      <c r="AD471" s="4">
        <v>0.5</v>
      </c>
    </row>
    <row r="472" spans="1:30" ht="30">
      <c r="A472" s="4">
        <v>10</v>
      </c>
      <c r="B472" s="4" t="s">
        <v>59</v>
      </c>
      <c r="C472" s="4">
        <v>3784</v>
      </c>
      <c r="D472" s="5">
        <v>42135</v>
      </c>
      <c r="E472" s="4" t="s">
        <v>1584</v>
      </c>
      <c r="F472" s="4"/>
      <c r="G472" s="4" t="s">
        <v>2312</v>
      </c>
      <c r="H472" s="4" t="s">
        <v>3040</v>
      </c>
      <c r="I472" s="4" t="s">
        <v>66</v>
      </c>
      <c r="J472" s="5">
        <v>38391</v>
      </c>
      <c r="K472" s="4" t="s">
        <v>1048</v>
      </c>
      <c r="L472" s="4">
        <v>471</v>
      </c>
      <c r="M472" s="4"/>
      <c r="N472" s="4"/>
      <c r="O472" s="4" t="s">
        <v>69</v>
      </c>
      <c r="P472" s="4" t="s">
        <v>70</v>
      </c>
      <c r="Q472" s="4"/>
      <c r="R472" s="4" t="s">
        <v>63</v>
      </c>
      <c r="S472" s="4">
        <v>8140200308</v>
      </c>
      <c r="T472" s="4" t="s">
        <v>693</v>
      </c>
      <c r="U472" s="4"/>
      <c r="V472" s="4">
        <v>9828121167</v>
      </c>
      <c r="W472" s="4" t="s">
        <v>3768</v>
      </c>
      <c r="X472" s="4">
        <v>0</v>
      </c>
      <c r="Y472" s="4" t="s">
        <v>64</v>
      </c>
      <c r="Z472" s="4" t="s">
        <v>64</v>
      </c>
      <c r="AA472" s="4" t="s">
        <v>71</v>
      </c>
      <c r="AB472" s="4">
        <v>15</v>
      </c>
      <c r="AC472" s="4" t="s">
        <v>72</v>
      </c>
      <c r="AD472" s="4">
        <v>1</v>
      </c>
    </row>
    <row r="473" spans="1:30" ht="30">
      <c r="A473" s="4">
        <v>10</v>
      </c>
      <c r="B473" s="4" t="s">
        <v>59</v>
      </c>
      <c r="C473" s="4">
        <v>3743</v>
      </c>
      <c r="D473" s="5">
        <v>42135</v>
      </c>
      <c r="E473" s="4" t="s">
        <v>1585</v>
      </c>
      <c r="F473" s="4"/>
      <c r="G473" s="4" t="s">
        <v>2313</v>
      </c>
      <c r="H473" s="4" t="s">
        <v>3041</v>
      </c>
      <c r="I473" s="4" t="s">
        <v>61</v>
      </c>
      <c r="J473" s="5">
        <v>38578</v>
      </c>
      <c r="K473" s="4" t="s">
        <v>1047</v>
      </c>
      <c r="L473" s="4">
        <v>472</v>
      </c>
      <c r="M473" s="4"/>
      <c r="N473" s="4"/>
      <c r="O473" s="4" t="s">
        <v>69</v>
      </c>
      <c r="P473" s="4" t="s">
        <v>70</v>
      </c>
      <c r="Q473" s="4"/>
      <c r="R473" s="4" t="s">
        <v>63</v>
      </c>
      <c r="S473" s="4">
        <v>8140200308</v>
      </c>
      <c r="T473" s="4" t="s">
        <v>694</v>
      </c>
      <c r="U473" s="4"/>
      <c r="V473" s="4">
        <v>9828121168</v>
      </c>
      <c r="W473" s="4" t="s">
        <v>3769</v>
      </c>
      <c r="X473" s="4">
        <v>0</v>
      </c>
      <c r="Y473" s="4" t="s">
        <v>64</v>
      </c>
      <c r="Z473" s="4" t="s">
        <v>64</v>
      </c>
      <c r="AA473" s="4" t="s">
        <v>71</v>
      </c>
      <c r="AB473" s="4">
        <v>15</v>
      </c>
      <c r="AC473" s="4" t="s">
        <v>72</v>
      </c>
      <c r="AD473" s="4">
        <v>0</v>
      </c>
    </row>
    <row r="474" spans="1:30" ht="30">
      <c r="A474" s="4">
        <v>10</v>
      </c>
      <c r="B474" s="4" t="s">
        <v>59</v>
      </c>
      <c r="C474" s="4">
        <v>4180</v>
      </c>
      <c r="D474" s="5">
        <v>42559</v>
      </c>
      <c r="E474" s="4" t="s">
        <v>1586</v>
      </c>
      <c r="F474" s="4"/>
      <c r="G474" s="4" t="s">
        <v>2314</v>
      </c>
      <c r="H474" s="4" t="s">
        <v>3042</v>
      </c>
      <c r="I474" s="4" t="s">
        <v>66</v>
      </c>
      <c r="J474" s="5">
        <v>38908</v>
      </c>
      <c r="K474" s="4" t="s">
        <v>1047</v>
      </c>
      <c r="L474" s="4">
        <v>473</v>
      </c>
      <c r="M474" s="4"/>
      <c r="N474" s="4"/>
      <c r="O474" s="4" t="s">
        <v>62</v>
      </c>
      <c r="P474" s="4" t="s">
        <v>70</v>
      </c>
      <c r="Q474" s="4"/>
      <c r="R474" s="4" t="s">
        <v>63</v>
      </c>
      <c r="S474" s="4">
        <v>8140200308</v>
      </c>
      <c r="T474" s="4" t="s">
        <v>696</v>
      </c>
      <c r="U474" s="4"/>
      <c r="V474" s="4">
        <v>9828121169</v>
      </c>
      <c r="W474" s="4" t="s">
        <v>3770</v>
      </c>
      <c r="X474" s="4">
        <v>0</v>
      </c>
      <c r="Y474" s="4" t="s">
        <v>64</v>
      </c>
      <c r="Z474" s="4" t="s">
        <v>64</v>
      </c>
      <c r="AA474" s="4" t="s">
        <v>71</v>
      </c>
      <c r="AB474" s="4">
        <v>14</v>
      </c>
      <c r="AC474" s="4" t="s">
        <v>72</v>
      </c>
      <c r="AD474" s="4">
        <v>2</v>
      </c>
    </row>
    <row r="475" spans="1:30" ht="30">
      <c r="A475" s="4">
        <v>10</v>
      </c>
      <c r="B475" s="4" t="s">
        <v>59</v>
      </c>
      <c r="C475" s="4">
        <v>4348</v>
      </c>
      <c r="D475" s="5">
        <v>42922</v>
      </c>
      <c r="E475" s="4" t="s">
        <v>1587</v>
      </c>
      <c r="F475" s="4"/>
      <c r="G475" s="4" t="s">
        <v>2315</v>
      </c>
      <c r="H475" s="4" t="s">
        <v>3043</v>
      </c>
      <c r="I475" s="4" t="s">
        <v>66</v>
      </c>
      <c r="J475" s="5">
        <v>38935</v>
      </c>
      <c r="K475" s="4" t="s">
        <v>1048</v>
      </c>
      <c r="L475" s="4">
        <v>474</v>
      </c>
      <c r="M475" s="4"/>
      <c r="N475" s="4"/>
      <c r="O475" s="4" t="s">
        <v>62</v>
      </c>
      <c r="P475" s="4" t="s">
        <v>70</v>
      </c>
      <c r="Q475" s="4"/>
      <c r="R475" s="4" t="s">
        <v>63</v>
      </c>
      <c r="S475" s="4">
        <v>8140200308</v>
      </c>
      <c r="T475" s="4" t="s">
        <v>698</v>
      </c>
      <c r="U475" s="4"/>
      <c r="V475" s="4">
        <v>9828121170</v>
      </c>
      <c r="W475" s="4" t="s">
        <v>3771</v>
      </c>
      <c r="X475" s="4">
        <v>0</v>
      </c>
      <c r="Y475" s="4" t="s">
        <v>64</v>
      </c>
      <c r="Z475" s="4" t="s">
        <v>64</v>
      </c>
      <c r="AA475" s="4" t="s">
        <v>71</v>
      </c>
      <c r="AB475" s="4">
        <v>14</v>
      </c>
      <c r="AC475" s="4" t="s">
        <v>72</v>
      </c>
      <c r="AD475" s="4">
        <v>1</v>
      </c>
    </row>
    <row r="476" spans="1:30" ht="30">
      <c r="A476" s="4">
        <v>10</v>
      </c>
      <c r="B476" s="4" t="s">
        <v>59</v>
      </c>
      <c r="C476" s="4">
        <v>4669</v>
      </c>
      <c r="D476" s="5">
        <v>43654</v>
      </c>
      <c r="E476" s="4" t="s">
        <v>1588</v>
      </c>
      <c r="F476" s="4"/>
      <c r="G476" s="4" t="s">
        <v>2316</v>
      </c>
      <c r="H476" s="4" t="s">
        <v>3044</v>
      </c>
      <c r="I476" s="4" t="s">
        <v>66</v>
      </c>
      <c r="J476" s="5">
        <v>38660</v>
      </c>
      <c r="K476" s="4" t="s">
        <v>1047</v>
      </c>
      <c r="L476" s="4">
        <v>475</v>
      </c>
      <c r="M476" s="4"/>
      <c r="N476" s="4"/>
      <c r="O476" s="4" t="s">
        <v>62</v>
      </c>
      <c r="P476" s="4" t="s">
        <v>70</v>
      </c>
      <c r="Q476" s="4"/>
      <c r="R476" s="4" t="s">
        <v>63</v>
      </c>
      <c r="S476" s="4">
        <v>8140200308</v>
      </c>
      <c r="T476" s="4" t="s">
        <v>700</v>
      </c>
      <c r="U476" s="4" t="s">
        <v>701</v>
      </c>
      <c r="V476" s="4">
        <v>9828121171</v>
      </c>
      <c r="W476" s="4" t="s">
        <v>3772</v>
      </c>
      <c r="X476" s="4">
        <v>80000</v>
      </c>
      <c r="Y476" s="4" t="s">
        <v>64</v>
      </c>
      <c r="Z476" s="4" t="s">
        <v>64</v>
      </c>
      <c r="AA476" s="4" t="s">
        <v>71</v>
      </c>
      <c r="AB476" s="4">
        <v>15</v>
      </c>
      <c r="AC476" s="4" t="s">
        <v>72</v>
      </c>
      <c r="AD476" s="4">
        <v>1</v>
      </c>
    </row>
    <row r="477" spans="1:30" ht="30">
      <c r="A477" s="4">
        <v>10</v>
      </c>
      <c r="B477" s="4" t="s">
        <v>59</v>
      </c>
      <c r="C477" s="4">
        <v>4241</v>
      </c>
      <c r="D477" s="5">
        <v>42577</v>
      </c>
      <c r="E477" s="4" t="s">
        <v>1589</v>
      </c>
      <c r="F477" s="4"/>
      <c r="G477" s="4" t="s">
        <v>2317</v>
      </c>
      <c r="H477" s="4" t="s">
        <v>3045</v>
      </c>
      <c r="I477" s="4" t="s">
        <v>66</v>
      </c>
      <c r="J477" s="5">
        <v>38510</v>
      </c>
      <c r="K477" s="4" t="s">
        <v>1047</v>
      </c>
      <c r="L477" s="4">
        <v>476</v>
      </c>
      <c r="M477" s="4"/>
      <c r="N477" s="4"/>
      <c r="O477" s="4" t="s">
        <v>69</v>
      </c>
      <c r="P477" s="4" t="s">
        <v>70</v>
      </c>
      <c r="Q477" s="4"/>
      <c r="R477" s="4" t="s">
        <v>63</v>
      </c>
      <c r="S477" s="4">
        <v>8140200308</v>
      </c>
      <c r="T477" s="4" t="s">
        <v>703</v>
      </c>
      <c r="U477" s="4"/>
      <c r="V477" s="4">
        <v>9828121172</v>
      </c>
      <c r="W477" s="4" t="s">
        <v>3773</v>
      </c>
      <c r="X477" s="4">
        <v>0</v>
      </c>
      <c r="Y477" s="4" t="s">
        <v>64</v>
      </c>
      <c r="Z477" s="4" t="s">
        <v>64</v>
      </c>
      <c r="AA477" s="4" t="s">
        <v>71</v>
      </c>
      <c r="AB477" s="4">
        <v>15</v>
      </c>
      <c r="AC477" s="4" t="s">
        <v>72</v>
      </c>
      <c r="AD477" s="4">
        <v>1</v>
      </c>
    </row>
    <row r="478" spans="1:30" ht="30">
      <c r="A478" s="4">
        <v>10</v>
      </c>
      <c r="B478" s="4" t="s">
        <v>59</v>
      </c>
      <c r="C478" s="4">
        <v>4685</v>
      </c>
      <c r="D478" s="5">
        <v>43655</v>
      </c>
      <c r="E478" s="4" t="s">
        <v>1590</v>
      </c>
      <c r="F478" s="4"/>
      <c r="G478" s="4" t="s">
        <v>2318</v>
      </c>
      <c r="H478" s="4" t="s">
        <v>3046</v>
      </c>
      <c r="I478" s="4" t="s">
        <v>66</v>
      </c>
      <c r="J478" s="5">
        <v>38092</v>
      </c>
      <c r="K478" s="4" t="s">
        <v>1048</v>
      </c>
      <c r="L478" s="4">
        <v>477</v>
      </c>
      <c r="M478" s="4"/>
      <c r="N478" s="4"/>
      <c r="O478" s="4" t="s">
        <v>62</v>
      </c>
      <c r="P478" s="4" t="s">
        <v>70</v>
      </c>
      <c r="Q478" s="4"/>
      <c r="R478" s="4" t="s">
        <v>63</v>
      </c>
      <c r="S478" s="4">
        <v>8140200308</v>
      </c>
      <c r="T478" s="4" t="s">
        <v>327</v>
      </c>
      <c r="U478" s="4" t="s">
        <v>705</v>
      </c>
      <c r="V478" s="4">
        <v>9828121173</v>
      </c>
      <c r="W478" s="4" t="s">
        <v>3774</v>
      </c>
      <c r="X478" s="4">
        <v>80000</v>
      </c>
      <c r="Y478" s="4" t="s">
        <v>64</v>
      </c>
      <c r="Z478" s="4" t="s">
        <v>64</v>
      </c>
      <c r="AA478" s="4" t="s">
        <v>71</v>
      </c>
      <c r="AB478" s="4">
        <v>16</v>
      </c>
      <c r="AC478" s="4" t="s">
        <v>72</v>
      </c>
      <c r="AD478" s="4">
        <v>0</v>
      </c>
    </row>
    <row r="479" spans="1:30" ht="30">
      <c r="A479" s="4">
        <v>10</v>
      </c>
      <c r="B479" s="4" t="s">
        <v>59</v>
      </c>
      <c r="C479" s="4">
        <v>4388</v>
      </c>
      <c r="D479" s="5">
        <v>42930</v>
      </c>
      <c r="E479" s="4" t="s">
        <v>1591</v>
      </c>
      <c r="F479" s="4"/>
      <c r="G479" s="4" t="s">
        <v>2319</v>
      </c>
      <c r="H479" s="4" t="s">
        <v>3047</v>
      </c>
      <c r="I479" s="4" t="s">
        <v>66</v>
      </c>
      <c r="J479" s="5">
        <v>39269</v>
      </c>
      <c r="K479" s="4" t="s">
        <v>1047</v>
      </c>
      <c r="L479" s="4">
        <v>478</v>
      </c>
      <c r="M479" s="4"/>
      <c r="N479" s="4"/>
      <c r="O479" s="4" t="s">
        <v>67</v>
      </c>
      <c r="P479" s="4" t="s">
        <v>70</v>
      </c>
      <c r="Q479" s="4"/>
      <c r="R479" s="4" t="s">
        <v>63</v>
      </c>
      <c r="S479" s="4">
        <v>8140200308</v>
      </c>
      <c r="T479" s="4" t="s">
        <v>707</v>
      </c>
      <c r="U479" s="4"/>
      <c r="V479" s="4">
        <v>9828121174</v>
      </c>
      <c r="W479" s="4" t="s">
        <v>3775</v>
      </c>
      <c r="X479" s="4">
        <v>0</v>
      </c>
      <c r="Y479" s="4" t="s">
        <v>64</v>
      </c>
      <c r="Z479" s="4" t="s">
        <v>64</v>
      </c>
      <c r="AA479" s="4" t="s">
        <v>71</v>
      </c>
      <c r="AB479" s="4">
        <v>13</v>
      </c>
      <c r="AC479" s="4" t="s">
        <v>72</v>
      </c>
      <c r="AD479" s="4">
        <v>1</v>
      </c>
    </row>
    <row r="480" spans="1:30" ht="30">
      <c r="A480" s="4">
        <v>10</v>
      </c>
      <c r="B480" s="4" t="s">
        <v>59</v>
      </c>
      <c r="C480" s="4">
        <v>4573</v>
      </c>
      <c r="D480" s="5">
        <v>43297</v>
      </c>
      <c r="E480" s="4" t="s">
        <v>1592</v>
      </c>
      <c r="F480" s="4"/>
      <c r="G480" s="4" t="s">
        <v>2320</v>
      </c>
      <c r="H480" s="4" t="s">
        <v>3048</v>
      </c>
      <c r="I480" s="4" t="s">
        <v>66</v>
      </c>
      <c r="J480" s="5">
        <v>39207</v>
      </c>
      <c r="K480" s="4" t="s">
        <v>1047</v>
      </c>
      <c r="L480" s="4">
        <v>479</v>
      </c>
      <c r="M480" s="4"/>
      <c r="N480" s="4"/>
      <c r="O480" s="4" t="s">
        <v>69</v>
      </c>
      <c r="P480" s="4" t="s">
        <v>70</v>
      </c>
      <c r="Q480" s="4"/>
      <c r="R480" s="4" t="s">
        <v>63</v>
      </c>
      <c r="S480" s="4">
        <v>8140200308</v>
      </c>
      <c r="T480" s="4" t="s">
        <v>709</v>
      </c>
      <c r="U480" s="4" t="s">
        <v>710</v>
      </c>
      <c r="V480" s="4">
        <v>9828121175</v>
      </c>
      <c r="W480" s="4" t="s">
        <v>3776</v>
      </c>
      <c r="X480" s="4">
        <v>36000</v>
      </c>
      <c r="Y480" s="4" t="s">
        <v>64</v>
      </c>
      <c r="Z480" s="4" t="s">
        <v>64</v>
      </c>
      <c r="AA480" s="4" t="s">
        <v>71</v>
      </c>
      <c r="AB480" s="4">
        <v>13</v>
      </c>
      <c r="AC480" s="4" t="s">
        <v>72</v>
      </c>
      <c r="AD480" s="4">
        <v>1</v>
      </c>
    </row>
    <row r="481" spans="1:30" ht="30">
      <c r="A481" s="4">
        <v>10</v>
      </c>
      <c r="B481" s="4" t="s">
        <v>59</v>
      </c>
      <c r="C481" s="4">
        <v>3785</v>
      </c>
      <c r="D481" s="5">
        <v>42135</v>
      </c>
      <c r="E481" s="4" t="s">
        <v>1593</v>
      </c>
      <c r="F481" s="4"/>
      <c r="G481" s="4" t="s">
        <v>2321</v>
      </c>
      <c r="H481" s="4" t="s">
        <v>3049</v>
      </c>
      <c r="I481" s="4" t="s">
        <v>66</v>
      </c>
      <c r="J481" s="5">
        <v>38580</v>
      </c>
      <c r="K481" s="4" t="s">
        <v>1048</v>
      </c>
      <c r="L481" s="4">
        <v>480</v>
      </c>
      <c r="M481" s="4"/>
      <c r="N481" s="4"/>
      <c r="O481" s="4" t="s">
        <v>62</v>
      </c>
      <c r="P481" s="4" t="s">
        <v>76</v>
      </c>
      <c r="Q481" s="4"/>
      <c r="R481" s="4" t="s">
        <v>63</v>
      </c>
      <c r="S481" s="4">
        <v>8140200308</v>
      </c>
      <c r="T481" s="4" t="s">
        <v>712</v>
      </c>
      <c r="U481" s="4"/>
      <c r="V481" s="4">
        <v>9828121176</v>
      </c>
      <c r="W481" s="4" t="s">
        <v>3777</v>
      </c>
      <c r="X481" s="4">
        <v>0</v>
      </c>
      <c r="Y481" s="4" t="s">
        <v>64</v>
      </c>
      <c r="Z481" s="4" t="s">
        <v>64</v>
      </c>
      <c r="AA481" s="4" t="s">
        <v>77</v>
      </c>
      <c r="AB481" s="4">
        <v>15</v>
      </c>
      <c r="AC481" s="4" t="s">
        <v>72</v>
      </c>
      <c r="AD481" s="4">
        <v>1</v>
      </c>
    </row>
    <row r="482" spans="1:30" ht="30">
      <c r="A482" s="4">
        <v>10</v>
      </c>
      <c r="B482" s="4" t="s">
        <v>59</v>
      </c>
      <c r="C482" s="4">
        <v>3793</v>
      </c>
      <c r="D482" s="5">
        <v>42135</v>
      </c>
      <c r="E482" s="4" t="s">
        <v>1594</v>
      </c>
      <c r="F482" s="4"/>
      <c r="G482" s="4" t="s">
        <v>2322</v>
      </c>
      <c r="H482" s="4" t="s">
        <v>3050</v>
      </c>
      <c r="I482" s="4" t="s">
        <v>66</v>
      </c>
      <c r="J482" s="5">
        <v>38508</v>
      </c>
      <c r="K482" s="4" t="s">
        <v>1047</v>
      </c>
      <c r="L482" s="4">
        <v>481</v>
      </c>
      <c r="M482" s="4"/>
      <c r="N482" s="4"/>
      <c r="O482" s="4" t="s">
        <v>62</v>
      </c>
      <c r="P482" s="4" t="s">
        <v>76</v>
      </c>
      <c r="Q482" s="4"/>
      <c r="R482" s="4" t="s">
        <v>63</v>
      </c>
      <c r="S482" s="4">
        <v>8140200308</v>
      </c>
      <c r="T482" s="4" t="s">
        <v>714</v>
      </c>
      <c r="U482" s="4"/>
      <c r="V482" s="4">
        <v>9828121177</v>
      </c>
      <c r="W482" s="4" t="s">
        <v>3778</v>
      </c>
      <c r="X482" s="4">
        <v>0</v>
      </c>
      <c r="Y482" s="4" t="s">
        <v>64</v>
      </c>
      <c r="Z482" s="4" t="s">
        <v>64</v>
      </c>
      <c r="AA482" s="4" t="s">
        <v>77</v>
      </c>
      <c r="AB482" s="4">
        <v>15</v>
      </c>
      <c r="AC482" s="4" t="s">
        <v>72</v>
      </c>
      <c r="AD482" s="4">
        <v>1</v>
      </c>
    </row>
    <row r="483" spans="1:30" ht="30">
      <c r="A483" s="4">
        <v>10</v>
      </c>
      <c r="B483" s="4" t="s">
        <v>59</v>
      </c>
      <c r="C483" s="4">
        <v>4451</v>
      </c>
      <c r="D483" s="5">
        <v>43283</v>
      </c>
      <c r="E483" s="4" t="s">
        <v>1595</v>
      </c>
      <c r="F483" s="4"/>
      <c r="G483" s="4" t="s">
        <v>2323</v>
      </c>
      <c r="H483" s="4" t="s">
        <v>3051</v>
      </c>
      <c r="I483" s="4" t="s">
        <v>61</v>
      </c>
      <c r="J483" s="5">
        <v>38909</v>
      </c>
      <c r="K483" s="4" t="s">
        <v>1047</v>
      </c>
      <c r="L483" s="4">
        <v>482</v>
      </c>
      <c r="M483" s="4"/>
      <c r="N483" s="4"/>
      <c r="O483" s="4" t="s">
        <v>69</v>
      </c>
      <c r="P483" s="4" t="s">
        <v>70</v>
      </c>
      <c r="Q483" s="4"/>
      <c r="R483" s="4" t="s">
        <v>63</v>
      </c>
      <c r="S483" s="4">
        <v>8140200308</v>
      </c>
      <c r="T483" s="4" t="s">
        <v>716</v>
      </c>
      <c r="U483" s="4" t="s">
        <v>717</v>
      </c>
      <c r="V483" s="4">
        <v>9828121178</v>
      </c>
      <c r="W483" s="4" t="s">
        <v>3779</v>
      </c>
      <c r="X483" s="4">
        <v>36000</v>
      </c>
      <c r="Y483" s="4" t="s">
        <v>64</v>
      </c>
      <c r="Z483" s="4" t="s">
        <v>64</v>
      </c>
      <c r="AA483" s="4" t="s">
        <v>71</v>
      </c>
      <c r="AB483" s="4">
        <v>14</v>
      </c>
      <c r="AC483" s="4" t="s">
        <v>72</v>
      </c>
      <c r="AD483" s="4">
        <v>2</v>
      </c>
    </row>
    <row r="484" spans="1:30" ht="30">
      <c r="A484" s="4">
        <v>10</v>
      </c>
      <c r="B484" s="4" t="s">
        <v>59</v>
      </c>
      <c r="C484" s="4">
        <v>4525</v>
      </c>
      <c r="D484" s="5">
        <v>43288</v>
      </c>
      <c r="E484" s="4" t="s">
        <v>1596</v>
      </c>
      <c r="F484" s="4"/>
      <c r="G484" s="4" t="s">
        <v>2324</v>
      </c>
      <c r="H484" s="4" t="s">
        <v>3052</v>
      </c>
      <c r="I484" s="4" t="s">
        <v>61</v>
      </c>
      <c r="J484" s="5">
        <v>38980</v>
      </c>
      <c r="K484" s="4" t="s">
        <v>1048</v>
      </c>
      <c r="L484" s="4">
        <v>483</v>
      </c>
      <c r="M484" s="4"/>
      <c r="N484" s="4"/>
      <c r="O484" s="4" t="s">
        <v>62</v>
      </c>
      <c r="P484" s="4" t="s">
        <v>70</v>
      </c>
      <c r="Q484" s="4"/>
      <c r="R484" s="4" t="s">
        <v>63</v>
      </c>
      <c r="S484" s="4">
        <v>8140200308</v>
      </c>
      <c r="T484" s="4" t="s">
        <v>718</v>
      </c>
      <c r="U484" s="4" t="s">
        <v>220</v>
      </c>
      <c r="V484" s="4">
        <v>9828121179</v>
      </c>
      <c r="W484" s="4" t="s">
        <v>3780</v>
      </c>
      <c r="X484" s="4">
        <v>36000</v>
      </c>
      <c r="Y484" s="4" t="s">
        <v>64</v>
      </c>
      <c r="Z484" s="4" t="s">
        <v>64</v>
      </c>
      <c r="AA484" s="4" t="s">
        <v>71</v>
      </c>
      <c r="AB484" s="4">
        <v>14</v>
      </c>
      <c r="AC484" s="4" t="s">
        <v>72</v>
      </c>
      <c r="AD484" s="4">
        <v>4</v>
      </c>
    </row>
    <row r="485" spans="1:30" ht="30">
      <c r="A485" s="4">
        <v>10</v>
      </c>
      <c r="B485" s="4" t="s">
        <v>59</v>
      </c>
      <c r="C485" s="4">
        <v>4552</v>
      </c>
      <c r="D485" s="5">
        <v>43292</v>
      </c>
      <c r="E485" s="4" t="s">
        <v>1597</v>
      </c>
      <c r="F485" s="4"/>
      <c r="G485" s="4" t="s">
        <v>2325</v>
      </c>
      <c r="H485" s="4" t="s">
        <v>3053</v>
      </c>
      <c r="I485" s="4" t="s">
        <v>66</v>
      </c>
      <c r="J485" s="5">
        <v>39365</v>
      </c>
      <c r="K485" s="4" t="s">
        <v>1047</v>
      </c>
      <c r="L485" s="4">
        <v>484</v>
      </c>
      <c r="M485" s="4"/>
      <c r="N485" s="4"/>
      <c r="O485" s="4" t="s">
        <v>67</v>
      </c>
      <c r="P485" s="4" t="s">
        <v>70</v>
      </c>
      <c r="Q485" s="4"/>
      <c r="R485" s="4" t="s">
        <v>63</v>
      </c>
      <c r="S485" s="4">
        <v>8140200308</v>
      </c>
      <c r="T485" s="4" t="s">
        <v>720</v>
      </c>
      <c r="U485" s="4" t="s">
        <v>721</v>
      </c>
      <c r="V485" s="4">
        <v>9828121180</v>
      </c>
      <c r="W485" s="4" t="s">
        <v>3781</v>
      </c>
      <c r="X485" s="4">
        <v>45000</v>
      </c>
      <c r="Y485" s="4" t="s">
        <v>64</v>
      </c>
      <c r="Z485" s="4" t="s">
        <v>64</v>
      </c>
      <c r="AA485" s="4" t="s">
        <v>71</v>
      </c>
      <c r="AB485" s="4">
        <v>13</v>
      </c>
      <c r="AC485" s="4" t="s">
        <v>72</v>
      </c>
      <c r="AD485" s="4">
        <v>1</v>
      </c>
    </row>
    <row r="486" spans="1:30" ht="30">
      <c r="A486" s="4">
        <v>10</v>
      </c>
      <c r="B486" s="4" t="s">
        <v>59</v>
      </c>
      <c r="C486" s="4">
        <v>3806</v>
      </c>
      <c r="D486" s="5">
        <v>42135</v>
      </c>
      <c r="E486" s="4" t="s">
        <v>1598</v>
      </c>
      <c r="F486" s="4"/>
      <c r="G486" s="4" t="s">
        <v>2326</v>
      </c>
      <c r="H486" s="4" t="s">
        <v>3054</v>
      </c>
      <c r="I486" s="4" t="s">
        <v>61</v>
      </c>
      <c r="J486" s="5">
        <v>38558</v>
      </c>
      <c r="K486" s="4" t="s">
        <v>1047</v>
      </c>
      <c r="L486" s="4">
        <v>485</v>
      </c>
      <c r="M486" s="4"/>
      <c r="N486" s="4"/>
      <c r="O486" s="4" t="s">
        <v>69</v>
      </c>
      <c r="P486" s="4" t="s">
        <v>70</v>
      </c>
      <c r="Q486" s="4"/>
      <c r="R486" s="4" t="s">
        <v>63</v>
      </c>
      <c r="S486" s="4">
        <v>8140200308</v>
      </c>
      <c r="T486" s="4" t="s">
        <v>723</v>
      </c>
      <c r="U486" s="4"/>
      <c r="V486" s="4">
        <v>9828121181</v>
      </c>
      <c r="W486" s="4" t="s">
        <v>3782</v>
      </c>
      <c r="X486" s="4">
        <v>0</v>
      </c>
      <c r="Y486" s="4" t="s">
        <v>64</v>
      </c>
      <c r="Z486" s="4" t="s">
        <v>64</v>
      </c>
      <c r="AA486" s="4" t="s">
        <v>71</v>
      </c>
      <c r="AB486" s="4">
        <v>15</v>
      </c>
      <c r="AC486" s="4" t="s">
        <v>72</v>
      </c>
      <c r="AD486" s="4">
        <v>1</v>
      </c>
    </row>
    <row r="487" spans="1:30" ht="30">
      <c r="A487" s="4">
        <v>10</v>
      </c>
      <c r="B487" s="4" t="s">
        <v>59</v>
      </c>
      <c r="C487" s="4">
        <v>3758</v>
      </c>
      <c r="D487" s="5">
        <v>42135</v>
      </c>
      <c r="E487" s="4" t="s">
        <v>1599</v>
      </c>
      <c r="F487" s="4"/>
      <c r="G487" s="4" t="s">
        <v>2327</v>
      </c>
      <c r="H487" s="4" t="s">
        <v>3055</v>
      </c>
      <c r="I487" s="4" t="s">
        <v>66</v>
      </c>
      <c r="J487" s="5">
        <v>38605</v>
      </c>
      <c r="K487" s="4" t="s">
        <v>1048</v>
      </c>
      <c r="L487" s="4">
        <v>486</v>
      </c>
      <c r="M487" s="4"/>
      <c r="N487" s="4"/>
      <c r="O487" s="4" t="s">
        <v>62</v>
      </c>
      <c r="P487" s="4" t="s">
        <v>76</v>
      </c>
      <c r="Q487" s="4"/>
      <c r="R487" s="4" t="s">
        <v>63</v>
      </c>
      <c r="S487" s="4">
        <v>8140200308</v>
      </c>
      <c r="T487" s="4" t="s">
        <v>725</v>
      </c>
      <c r="U487" s="4"/>
      <c r="V487" s="4">
        <v>9828121182</v>
      </c>
      <c r="W487" s="4" t="s">
        <v>3783</v>
      </c>
      <c r="X487" s="4">
        <v>0</v>
      </c>
      <c r="Y487" s="4" t="s">
        <v>64</v>
      </c>
      <c r="Z487" s="4" t="s">
        <v>64</v>
      </c>
      <c r="AA487" s="4" t="s">
        <v>77</v>
      </c>
      <c r="AB487" s="4">
        <v>15</v>
      </c>
      <c r="AC487" s="4" t="s">
        <v>72</v>
      </c>
      <c r="AD487" s="4">
        <v>1</v>
      </c>
    </row>
    <row r="488" spans="1:30" ht="30">
      <c r="A488" s="4">
        <v>10</v>
      </c>
      <c r="B488" s="4" t="s">
        <v>59</v>
      </c>
      <c r="C488" s="4">
        <v>4553</v>
      </c>
      <c r="D488" s="5">
        <v>43292</v>
      </c>
      <c r="E488" s="4" t="s">
        <v>1600</v>
      </c>
      <c r="F488" s="4"/>
      <c r="G488" s="4" t="s">
        <v>2328</v>
      </c>
      <c r="H488" s="4" t="s">
        <v>3056</v>
      </c>
      <c r="I488" s="4" t="s">
        <v>66</v>
      </c>
      <c r="J488" s="5">
        <v>39212</v>
      </c>
      <c r="K488" s="4" t="s">
        <v>1047</v>
      </c>
      <c r="L488" s="4">
        <v>487</v>
      </c>
      <c r="M488" s="4"/>
      <c r="N488" s="4"/>
      <c r="O488" s="4" t="s">
        <v>62</v>
      </c>
      <c r="P488" s="4" t="s">
        <v>70</v>
      </c>
      <c r="Q488" s="4"/>
      <c r="R488" s="4" t="s">
        <v>63</v>
      </c>
      <c r="S488" s="4">
        <v>8140200308</v>
      </c>
      <c r="T488" s="4" t="s">
        <v>727</v>
      </c>
      <c r="U488" s="4" t="s">
        <v>728</v>
      </c>
      <c r="V488" s="4">
        <v>9828121183</v>
      </c>
      <c r="W488" s="4" t="s">
        <v>3784</v>
      </c>
      <c r="X488" s="4">
        <v>45000</v>
      </c>
      <c r="Y488" s="4" t="s">
        <v>64</v>
      </c>
      <c r="Z488" s="4" t="s">
        <v>64</v>
      </c>
      <c r="AA488" s="4" t="s">
        <v>71</v>
      </c>
      <c r="AB488" s="4">
        <v>13</v>
      </c>
      <c r="AC488" s="4" t="s">
        <v>72</v>
      </c>
      <c r="AD488" s="4">
        <v>5</v>
      </c>
    </row>
    <row r="489" spans="1:30" ht="30">
      <c r="A489" s="4">
        <v>10</v>
      </c>
      <c r="B489" s="4" t="s">
        <v>59</v>
      </c>
      <c r="C489" s="4">
        <v>4764</v>
      </c>
      <c r="D489" s="5">
        <v>43670</v>
      </c>
      <c r="E489" s="4" t="s">
        <v>1601</v>
      </c>
      <c r="F489" s="4"/>
      <c r="G489" s="4" t="s">
        <v>2329</v>
      </c>
      <c r="H489" s="4" t="s">
        <v>3057</v>
      </c>
      <c r="I489" s="4" t="s">
        <v>66</v>
      </c>
      <c r="J489" s="5">
        <v>39509</v>
      </c>
      <c r="K489" s="4" t="s">
        <v>1047</v>
      </c>
      <c r="L489" s="4">
        <v>488</v>
      </c>
      <c r="M489" s="4"/>
      <c r="N489" s="4"/>
      <c r="O489" s="4" t="s">
        <v>62</v>
      </c>
      <c r="P489" s="4" t="s">
        <v>70</v>
      </c>
      <c r="Q489" s="4"/>
      <c r="R489" s="4" t="s">
        <v>63</v>
      </c>
      <c r="S489" s="4">
        <v>8140200308</v>
      </c>
      <c r="T489" s="4" t="s">
        <v>730</v>
      </c>
      <c r="U489" s="4" t="s">
        <v>731</v>
      </c>
      <c r="V489" s="4">
        <v>9828121184</v>
      </c>
      <c r="W489" s="4" t="s">
        <v>3785</v>
      </c>
      <c r="X489" s="4">
        <v>80000</v>
      </c>
      <c r="Y489" s="4" t="s">
        <v>64</v>
      </c>
      <c r="Z489" s="4" t="s">
        <v>64</v>
      </c>
      <c r="AA489" s="4" t="s">
        <v>71</v>
      </c>
      <c r="AB489" s="4">
        <v>12</v>
      </c>
      <c r="AC489" s="4" t="s">
        <v>72</v>
      </c>
      <c r="AD489" s="4">
        <v>1</v>
      </c>
    </row>
    <row r="490" spans="1:30" ht="30">
      <c r="A490" s="4">
        <v>10</v>
      </c>
      <c r="B490" s="4" t="s">
        <v>59</v>
      </c>
      <c r="C490" s="4">
        <v>4661</v>
      </c>
      <c r="D490" s="5">
        <v>43652</v>
      </c>
      <c r="E490" s="4" t="s">
        <v>1602</v>
      </c>
      <c r="F490" s="4"/>
      <c r="G490" s="4" t="s">
        <v>2330</v>
      </c>
      <c r="H490" s="4" t="s">
        <v>3058</v>
      </c>
      <c r="I490" s="4" t="s">
        <v>61</v>
      </c>
      <c r="J490" s="5">
        <v>38711</v>
      </c>
      <c r="K490" s="4" t="s">
        <v>1048</v>
      </c>
      <c r="L490" s="4">
        <v>489</v>
      </c>
      <c r="M490" s="4"/>
      <c r="N490" s="4"/>
      <c r="O490" s="4" t="s">
        <v>62</v>
      </c>
      <c r="P490" s="4" t="s">
        <v>70</v>
      </c>
      <c r="Q490" s="4"/>
      <c r="R490" s="4" t="s">
        <v>63</v>
      </c>
      <c r="S490" s="4">
        <v>8140200308</v>
      </c>
      <c r="T490" s="4" t="s">
        <v>733</v>
      </c>
      <c r="U490" s="4" t="s">
        <v>734</v>
      </c>
      <c r="V490" s="4">
        <v>9828121185</v>
      </c>
      <c r="W490" s="4" t="s">
        <v>3786</v>
      </c>
      <c r="X490" s="4">
        <v>225000</v>
      </c>
      <c r="Y490" s="4" t="s">
        <v>64</v>
      </c>
      <c r="Z490" s="4" t="s">
        <v>64</v>
      </c>
      <c r="AA490" s="4" t="s">
        <v>71</v>
      </c>
      <c r="AB490" s="4">
        <v>15</v>
      </c>
      <c r="AC490" s="4" t="s">
        <v>72</v>
      </c>
      <c r="AD490" s="4">
        <v>0</v>
      </c>
    </row>
    <row r="491" spans="1:30" ht="30">
      <c r="A491" s="4">
        <v>10</v>
      </c>
      <c r="B491" s="4" t="s">
        <v>59</v>
      </c>
      <c r="C491" s="4">
        <v>4259</v>
      </c>
      <c r="D491" s="5">
        <v>42913</v>
      </c>
      <c r="E491" s="4" t="s">
        <v>1603</v>
      </c>
      <c r="F491" s="4"/>
      <c r="G491" s="4" t="s">
        <v>2331</v>
      </c>
      <c r="H491" s="4" t="s">
        <v>3059</v>
      </c>
      <c r="I491" s="4" t="s">
        <v>66</v>
      </c>
      <c r="J491" s="5">
        <v>38590</v>
      </c>
      <c r="K491" s="4" t="s">
        <v>1047</v>
      </c>
      <c r="L491" s="4">
        <v>490</v>
      </c>
      <c r="M491" s="4"/>
      <c r="N491" s="4"/>
      <c r="O491" s="4" t="s">
        <v>67</v>
      </c>
      <c r="P491" s="4" t="s">
        <v>70</v>
      </c>
      <c r="Q491" s="4"/>
      <c r="R491" s="4" t="s">
        <v>63</v>
      </c>
      <c r="S491" s="4">
        <v>8140200308</v>
      </c>
      <c r="T491" s="4" t="s">
        <v>736</v>
      </c>
      <c r="U491" s="4"/>
      <c r="V491" s="4">
        <v>9828121186</v>
      </c>
      <c r="W491" s="4" t="s">
        <v>3787</v>
      </c>
      <c r="X491" s="4">
        <v>0</v>
      </c>
      <c r="Y491" s="4" t="s">
        <v>64</v>
      </c>
      <c r="Z491" s="4" t="s">
        <v>64</v>
      </c>
      <c r="AA491" s="4" t="s">
        <v>71</v>
      </c>
      <c r="AB491" s="4">
        <v>15</v>
      </c>
      <c r="AC491" s="4" t="s">
        <v>72</v>
      </c>
      <c r="AD491" s="4">
        <v>1</v>
      </c>
    </row>
    <row r="492" spans="1:30" ht="30">
      <c r="A492" s="4">
        <v>10</v>
      </c>
      <c r="B492" s="4" t="s">
        <v>59</v>
      </c>
      <c r="C492" s="4">
        <v>4705</v>
      </c>
      <c r="D492" s="5">
        <v>41461</v>
      </c>
      <c r="E492" s="4" t="s">
        <v>1604</v>
      </c>
      <c r="F492" s="4"/>
      <c r="G492" s="4" t="s">
        <v>2332</v>
      </c>
      <c r="H492" s="4" t="s">
        <v>3060</v>
      </c>
      <c r="I492" s="4" t="s">
        <v>66</v>
      </c>
      <c r="J492" s="5">
        <v>38538</v>
      </c>
      <c r="K492" s="4" t="s">
        <v>1047</v>
      </c>
      <c r="L492" s="4">
        <v>491</v>
      </c>
      <c r="M492" s="4"/>
      <c r="N492" s="4"/>
      <c r="O492" s="4" t="s">
        <v>62</v>
      </c>
      <c r="P492" s="4" t="s">
        <v>70</v>
      </c>
      <c r="Q492" s="4"/>
      <c r="R492" s="4" t="s">
        <v>63</v>
      </c>
      <c r="S492" s="4">
        <v>8140200308</v>
      </c>
      <c r="T492" s="4" t="s">
        <v>738</v>
      </c>
      <c r="U492" s="4" t="s">
        <v>739</v>
      </c>
      <c r="V492" s="4">
        <v>9828121187</v>
      </c>
      <c r="W492" s="4" t="s">
        <v>3788</v>
      </c>
      <c r="X492" s="4">
        <v>60000</v>
      </c>
      <c r="Y492" s="4" t="s">
        <v>64</v>
      </c>
      <c r="Z492" s="4" t="s">
        <v>64</v>
      </c>
      <c r="AA492" s="4" t="s">
        <v>71</v>
      </c>
      <c r="AB492" s="4">
        <v>15</v>
      </c>
      <c r="AC492" s="4" t="s">
        <v>72</v>
      </c>
      <c r="AD492" s="4">
        <v>0.5</v>
      </c>
    </row>
    <row r="493" spans="1:30" ht="30">
      <c r="A493" s="4">
        <v>10</v>
      </c>
      <c r="B493" s="4" t="s">
        <v>59</v>
      </c>
      <c r="C493" s="4">
        <v>4390</v>
      </c>
      <c r="D493" s="5">
        <v>42930</v>
      </c>
      <c r="E493" s="4" t="s">
        <v>1605</v>
      </c>
      <c r="F493" s="4"/>
      <c r="G493" s="4" t="s">
        <v>2333</v>
      </c>
      <c r="H493" s="4" t="s">
        <v>3061</v>
      </c>
      <c r="I493" s="4" t="s">
        <v>66</v>
      </c>
      <c r="J493" s="5">
        <v>38169</v>
      </c>
      <c r="K493" s="4" t="s">
        <v>1048</v>
      </c>
      <c r="L493" s="4">
        <v>492</v>
      </c>
      <c r="M493" s="4"/>
      <c r="N493" s="4"/>
      <c r="O493" s="4" t="s">
        <v>67</v>
      </c>
      <c r="P493" s="4" t="s">
        <v>70</v>
      </c>
      <c r="Q493" s="4"/>
      <c r="R493" s="4" t="s">
        <v>63</v>
      </c>
      <c r="S493" s="4">
        <v>8140200308</v>
      </c>
      <c r="T493" s="4" t="s">
        <v>741</v>
      </c>
      <c r="U493" s="4"/>
      <c r="V493" s="4">
        <v>9828121188</v>
      </c>
      <c r="W493" s="4" t="s">
        <v>3789</v>
      </c>
      <c r="X493" s="4">
        <v>0</v>
      </c>
      <c r="Y493" s="4" t="s">
        <v>64</v>
      </c>
      <c r="Z493" s="4" t="s">
        <v>64</v>
      </c>
      <c r="AA493" s="4" t="s">
        <v>71</v>
      </c>
      <c r="AB493" s="4">
        <v>16</v>
      </c>
      <c r="AC493" s="4" t="s">
        <v>72</v>
      </c>
      <c r="AD493" s="4">
        <v>1</v>
      </c>
    </row>
    <row r="494" spans="1:30" ht="30">
      <c r="A494" s="4">
        <v>10</v>
      </c>
      <c r="B494" s="4" t="s">
        <v>59</v>
      </c>
      <c r="C494" s="4">
        <v>4108</v>
      </c>
      <c r="D494" s="5">
        <v>42546</v>
      </c>
      <c r="E494" s="4" t="s">
        <v>1606</v>
      </c>
      <c r="F494" s="4"/>
      <c r="G494" s="4" t="s">
        <v>2334</v>
      </c>
      <c r="H494" s="4" t="s">
        <v>3062</v>
      </c>
      <c r="I494" s="4" t="s">
        <v>66</v>
      </c>
      <c r="J494" s="5">
        <v>38200</v>
      </c>
      <c r="K494" s="4" t="s">
        <v>1047</v>
      </c>
      <c r="L494" s="4">
        <v>493</v>
      </c>
      <c r="M494" s="4"/>
      <c r="N494" s="4"/>
      <c r="O494" s="4" t="s">
        <v>69</v>
      </c>
      <c r="P494" s="4" t="s">
        <v>70</v>
      </c>
      <c r="Q494" s="4"/>
      <c r="R494" s="4" t="s">
        <v>63</v>
      </c>
      <c r="S494" s="4">
        <v>8140200308</v>
      </c>
      <c r="T494" s="4" t="s">
        <v>743</v>
      </c>
      <c r="U494" s="4"/>
      <c r="V494" s="4">
        <v>9828121189</v>
      </c>
      <c r="W494" s="4" t="s">
        <v>3790</v>
      </c>
      <c r="X494" s="4">
        <v>0</v>
      </c>
      <c r="Y494" s="4" t="s">
        <v>64</v>
      </c>
      <c r="Z494" s="4" t="s">
        <v>64</v>
      </c>
      <c r="AA494" s="4" t="s">
        <v>71</v>
      </c>
      <c r="AB494" s="4">
        <v>16</v>
      </c>
      <c r="AC494" s="4" t="s">
        <v>72</v>
      </c>
      <c r="AD494" s="4">
        <v>2</v>
      </c>
    </row>
    <row r="495" spans="1:30" ht="30">
      <c r="A495" s="4">
        <v>10</v>
      </c>
      <c r="B495" s="4" t="s">
        <v>59</v>
      </c>
      <c r="C495" s="4">
        <v>4320</v>
      </c>
      <c r="D495" s="5">
        <v>42920</v>
      </c>
      <c r="E495" s="4" t="s">
        <v>1607</v>
      </c>
      <c r="F495" s="4"/>
      <c r="G495" s="4" t="s">
        <v>2335</v>
      </c>
      <c r="H495" s="4" t="s">
        <v>3063</v>
      </c>
      <c r="I495" s="4" t="s">
        <v>66</v>
      </c>
      <c r="J495" s="5">
        <v>37866</v>
      </c>
      <c r="K495" s="4" t="s">
        <v>1047</v>
      </c>
      <c r="L495" s="4">
        <v>494</v>
      </c>
      <c r="M495" s="4"/>
      <c r="N495" s="4"/>
      <c r="O495" s="4" t="s">
        <v>62</v>
      </c>
      <c r="P495" s="4" t="s">
        <v>70</v>
      </c>
      <c r="Q495" s="4"/>
      <c r="R495" s="4" t="s">
        <v>63</v>
      </c>
      <c r="S495" s="4">
        <v>8140200308</v>
      </c>
      <c r="T495" s="4" t="s">
        <v>745</v>
      </c>
      <c r="U495" s="4"/>
      <c r="V495" s="4">
        <v>9828121190</v>
      </c>
      <c r="W495" s="4" t="s">
        <v>3791</v>
      </c>
      <c r="X495" s="4">
        <v>0</v>
      </c>
      <c r="Y495" s="4" t="s">
        <v>64</v>
      </c>
      <c r="Z495" s="4" t="s">
        <v>64</v>
      </c>
      <c r="AA495" s="4" t="s">
        <v>71</v>
      </c>
      <c r="AB495" s="4">
        <v>17</v>
      </c>
      <c r="AC495" s="4" t="s">
        <v>72</v>
      </c>
      <c r="AD495" s="4">
        <v>1</v>
      </c>
    </row>
    <row r="496" spans="1:30" ht="30">
      <c r="A496" s="4">
        <v>10</v>
      </c>
      <c r="B496" s="4" t="s">
        <v>522</v>
      </c>
      <c r="C496" s="4">
        <v>3810</v>
      </c>
      <c r="D496" s="5">
        <v>42135</v>
      </c>
      <c r="E496" s="4" t="s">
        <v>1608</v>
      </c>
      <c r="F496" s="4"/>
      <c r="G496" s="4" t="s">
        <v>2336</v>
      </c>
      <c r="H496" s="4" t="s">
        <v>3064</v>
      </c>
      <c r="I496" s="4" t="s">
        <v>66</v>
      </c>
      <c r="J496" s="5">
        <v>37903</v>
      </c>
      <c r="K496" s="4" t="s">
        <v>1048</v>
      </c>
      <c r="L496" s="4">
        <v>495</v>
      </c>
      <c r="M496" s="4"/>
      <c r="N496" s="4"/>
      <c r="O496" s="4" t="s">
        <v>62</v>
      </c>
      <c r="P496" s="4" t="s">
        <v>76</v>
      </c>
      <c r="Q496" s="4"/>
      <c r="R496" s="4" t="s">
        <v>63</v>
      </c>
      <c r="S496" s="4">
        <v>8140200308</v>
      </c>
      <c r="T496" s="4" t="s">
        <v>746</v>
      </c>
      <c r="U496" s="4"/>
      <c r="V496" s="4">
        <v>9828121191</v>
      </c>
      <c r="W496" s="4" t="s">
        <v>3792</v>
      </c>
      <c r="X496" s="4">
        <v>60000</v>
      </c>
      <c r="Y496" s="4" t="s">
        <v>64</v>
      </c>
      <c r="Z496" s="4" t="s">
        <v>64</v>
      </c>
      <c r="AA496" s="4" t="s">
        <v>77</v>
      </c>
      <c r="AB496" s="4">
        <v>17</v>
      </c>
      <c r="AC496" s="4" t="s">
        <v>72</v>
      </c>
      <c r="AD496" s="4">
        <v>1</v>
      </c>
    </row>
    <row r="497" spans="1:30" ht="30">
      <c r="A497" s="4">
        <v>10</v>
      </c>
      <c r="B497" s="4" t="s">
        <v>522</v>
      </c>
      <c r="C497" s="4">
        <v>4684</v>
      </c>
      <c r="D497" s="5">
        <v>41829</v>
      </c>
      <c r="E497" s="4" t="s">
        <v>1609</v>
      </c>
      <c r="F497" s="4"/>
      <c r="G497" s="4" t="s">
        <v>2337</v>
      </c>
      <c r="H497" s="4" t="s">
        <v>3065</v>
      </c>
      <c r="I497" s="4" t="s">
        <v>61</v>
      </c>
      <c r="J497" s="5">
        <v>37686</v>
      </c>
      <c r="K497" s="4" t="s">
        <v>1047</v>
      </c>
      <c r="L497" s="4">
        <v>496</v>
      </c>
      <c r="M497" s="4"/>
      <c r="N497" s="4"/>
      <c r="O497" s="4" t="s">
        <v>62</v>
      </c>
      <c r="P497" s="4" t="s">
        <v>70</v>
      </c>
      <c r="Q497" s="4"/>
      <c r="R497" s="4" t="s">
        <v>63</v>
      </c>
      <c r="S497" s="4">
        <v>8140200308</v>
      </c>
      <c r="T497" s="4" t="s">
        <v>747</v>
      </c>
      <c r="U497" s="4" t="s">
        <v>748</v>
      </c>
      <c r="V497" s="4">
        <v>9828121192</v>
      </c>
      <c r="W497" s="4" t="s">
        <v>3793</v>
      </c>
      <c r="X497" s="4">
        <v>0</v>
      </c>
      <c r="Y497" s="4" t="s">
        <v>64</v>
      </c>
      <c r="Z497" s="4" t="s">
        <v>64</v>
      </c>
      <c r="AA497" s="4" t="s">
        <v>71</v>
      </c>
      <c r="AB497" s="4">
        <v>17</v>
      </c>
      <c r="AC497" s="4" t="s">
        <v>72</v>
      </c>
      <c r="AD497" s="4">
        <v>2.5</v>
      </c>
    </row>
    <row r="498" spans="1:30" ht="30">
      <c r="A498" s="4">
        <v>10</v>
      </c>
      <c r="B498" s="4" t="s">
        <v>522</v>
      </c>
      <c r="C498" s="4">
        <v>4351</v>
      </c>
      <c r="D498" s="5">
        <v>42923</v>
      </c>
      <c r="E498" s="4" t="s">
        <v>1610</v>
      </c>
      <c r="F498" s="4"/>
      <c r="G498" s="4" t="s">
        <v>2338</v>
      </c>
      <c r="H498" s="4" t="s">
        <v>3066</v>
      </c>
      <c r="I498" s="4" t="s">
        <v>61</v>
      </c>
      <c r="J498" s="5">
        <v>37809</v>
      </c>
      <c r="K498" s="4" t="s">
        <v>1047</v>
      </c>
      <c r="L498" s="4">
        <v>497</v>
      </c>
      <c r="M498" s="4"/>
      <c r="N498" s="4"/>
      <c r="O498" s="4" t="s">
        <v>69</v>
      </c>
      <c r="P498" s="4" t="s">
        <v>70</v>
      </c>
      <c r="Q498" s="4"/>
      <c r="R498" s="4" t="s">
        <v>63</v>
      </c>
      <c r="S498" s="4">
        <v>8140200308</v>
      </c>
      <c r="T498" s="4" t="s">
        <v>749</v>
      </c>
      <c r="U498" s="4"/>
      <c r="V498" s="4">
        <v>9828121193</v>
      </c>
      <c r="W498" s="4" t="s">
        <v>3794</v>
      </c>
      <c r="X498" s="4">
        <v>36000</v>
      </c>
      <c r="Y498" s="4" t="s">
        <v>64</v>
      </c>
      <c r="Z498" s="4" t="s">
        <v>64</v>
      </c>
      <c r="AA498" s="4" t="s">
        <v>71</v>
      </c>
      <c r="AB498" s="4">
        <v>17</v>
      </c>
      <c r="AC498" s="4" t="s">
        <v>72</v>
      </c>
      <c r="AD498" s="4">
        <v>1</v>
      </c>
    </row>
    <row r="499" spans="1:30" ht="30">
      <c r="A499" s="4">
        <v>10</v>
      </c>
      <c r="B499" s="4" t="s">
        <v>522</v>
      </c>
      <c r="C499" s="4">
        <v>4539</v>
      </c>
      <c r="D499" s="5">
        <v>43291</v>
      </c>
      <c r="E499" s="4" t="s">
        <v>1611</v>
      </c>
      <c r="F499" s="4"/>
      <c r="G499" s="4" t="s">
        <v>2339</v>
      </c>
      <c r="H499" s="4" t="s">
        <v>3067</v>
      </c>
      <c r="I499" s="4" t="s">
        <v>61</v>
      </c>
      <c r="J499" s="5">
        <v>37469</v>
      </c>
      <c r="K499" s="4" t="s">
        <v>1048</v>
      </c>
      <c r="L499" s="4">
        <v>498</v>
      </c>
      <c r="M499" s="4"/>
      <c r="N499" s="4"/>
      <c r="O499" s="4" t="s">
        <v>69</v>
      </c>
      <c r="P499" s="4" t="s">
        <v>70</v>
      </c>
      <c r="Q499" s="4"/>
      <c r="R499" s="4" t="s">
        <v>63</v>
      </c>
      <c r="S499" s="4">
        <v>8140200308</v>
      </c>
      <c r="T499" s="4" t="s">
        <v>750</v>
      </c>
      <c r="U499" s="4" t="s">
        <v>751</v>
      </c>
      <c r="V499" s="4">
        <v>9828121194</v>
      </c>
      <c r="W499" s="4" t="s">
        <v>3795</v>
      </c>
      <c r="X499" s="4">
        <v>100000</v>
      </c>
      <c r="Y499" s="4" t="s">
        <v>64</v>
      </c>
      <c r="Z499" s="4" t="s">
        <v>64</v>
      </c>
      <c r="AA499" s="4" t="s">
        <v>71</v>
      </c>
      <c r="AB499" s="4">
        <v>18</v>
      </c>
      <c r="AC499" s="4" t="s">
        <v>72</v>
      </c>
      <c r="AD499" s="4">
        <v>1</v>
      </c>
    </row>
    <row r="500" spans="1:30" ht="30">
      <c r="A500" s="4">
        <v>10</v>
      </c>
      <c r="B500" s="4" t="s">
        <v>522</v>
      </c>
      <c r="C500" s="4">
        <v>3777</v>
      </c>
      <c r="D500" s="5">
        <v>42135</v>
      </c>
      <c r="E500" s="4" t="s">
        <v>1612</v>
      </c>
      <c r="F500" s="4"/>
      <c r="G500" s="4" t="s">
        <v>2340</v>
      </c>
      <c r="H500" s="4" t="s">
        <v>3068</v>
      </c>
      <c r="I500" s="4" t="s">
        <v>66</v>
      </c>
      <c r="J500" s="5">
        <v>38517</v>
      </c>
      <c r="K500" s="4" t="s">
        <v>1047</v>
      </c>
      <c r="L500" s="4">
        <v>499</v>
      </c>
      <c r="M500" s="4"/>
      <c r="N500" s="4"/>
      <c r="O500" s="4" t="s">
        <v>69</v>
      </c>
      <c r="P500" s="4" t="s">
        <v>70</v>
      </c>
      <c r="Q500" s="4"/>
      <c r="R500" s="4" t="s">
        <v>63</v>
      </c>
      <c r="S500" s="4">
        <v>8140200308</v>
      </c>
      <c r="T500" s="4" t="s">
        <v>752</v>
      </c>
      <c r="U500" s="4"/>
      <c r="V500" s="4">
        <v>9828121195</v>
      </c>
      <c r="W500" s="4" t="s">
        <v>3796</v>
      </c>
      <c r="X500" s="4">
        <v>0</v>
      </c>
      <c r="Y500" s="4" t="s">
        <v>64</v>
      </c>
      <c r="Z500" s="4" t="s">
        <v>64</v>
      </c>
      <c r="AA500" s="4" t="s">
        <v>71</v>
      </c>
      <c r="AB500" s="4">
        <v>15</v>
      </c>
      <c r="AC500" s="4" t="s">
        <v>72</v>
      </c>
      <c r="AD500" s="4">
        <v>2</v>
      </c>
    </row>
    <row r="501" spans="1:30" ht="30">
      <c r="A501" s="4">
        <v>10</v>
      </c>
      <c r="B501" s="4" t="s">
        <v>522</v>
      </c>
      <c r="C501" s="4">
        <v>4318</v>
      </c>
      <c r="D501" s="5">
        <v>42920</v>
      </c>
      <c r="E501" s="4" t="s">
        <v>1613</v>
      </c>
      <c r="F501" s="4"/>
      <c r="G501" s="4" t="s">
        <v>2341</v>
      </c>
      <c r="H501" s="4" t="s">
        <v>3069</v>
      </c>
      <c r="I501" s="4" t="s">
        <v>66</v>
      </c>
      <c r="J501" s="5">
        <v>38630</v>
      </c>
      <c r="K501" s="4" t="s">
        <v>1047</v>
      </c>
      <c r="L501" s="4">
        <v>500</v>
      </c>
      <c r="M501" s="4"/>
      <c r="N501" s="4"/>
      <c r="O501" s="4" t="s">
        <v>69</v>
      </c>
      <c r="P501" s="4" t="s">
        <v>70</v>
      </c>
      <c r="Q501" s="4"/>
      <c r="R501" s="4" t="s">
        <v>63</v>
      </c>
      <c r="S501" s="4">
        <v>8140200308</v>
      </c>
      <c r="T501" s="4" t="s">
        <v>753</v>
      </c>
      <c r="U501" s="4"/>
      <c r="V501" s="4">
        <v>9828121196</v>
      </c>
      <c r="W501" s="4" t="s">
        <v>3797</v>
      </c>
      <c r="X501" s="4">
        <v>0</v>
      </c>
      <c r="Y501" s="4" t="s">
        <v>64</v>
      </c>
      <c r="Z501" s="4" t="s">
        <v>64</v>
      </c>
      <c r="AA501" s="4" t="s">
        <v>71</v>
      </c>
      <c r="AB501" s="4">
        <v>15</v>
      </c>
      <c r="AC501" s="4" t="s">
        <v>72</v>
      </c>
      <c r="AD501" s="4">
        <v>1</v>
      </c>
    </row>
    <row r="502" spans="1:30" ht="30">
      <c r="A502" s="4">
        <v>10</v>
      </c>
      <c r="B502" s="4" t="s">
        <v>522</v>
      </c>
      <c r="C502" s="4">
        <v>4770</v>
      </c>
      <c r="D502" s="5">
        <v>43668</v>
      </c>
      <c r="E502" s="4" t="s">
        <v>1614</v>
      </c>
      <c r="F502" s="4"/>
      <c r="G502" s="4" t="s">
        <v>2342</v>
      </c>
      <c r="H502" s="4" t="s">
        <v>3070</v>
      </c>
      <c r="I502" s="4" t="s">
        <v>66</v>
      </c>
      <c r="J502" s="5">
        <v>38541</v>
      </c>
      <c r="K502" s="4" t="s">
        <v>1048</v>
      </c>
      <c r="L502" s="4">
        <v>501</v>
      </c>
      <c r="M502" s="4"/>
      <c r="N502" s="4"/>
      <c r="O502" s="4" t="s">
        <v>74</v>
      </c>
      <c r="P502" s="4" t="s">
        <v>70</v>
      </c>
      <c r="Q502" s="4"/>
      <c r="R502" s="4" t="s">
        <v>63</v>
      </c>
      <c r="S502" s="4">
        <v>8140200308</v>
      </c>
      <c r="T502" s="4" t="s">
        <v>754</v>
      </c>
      <c r="U502" s="4"/>
      <c r="V502" s="4">
        <v>9828121197</v>
      </c>
      <c r="W502" s="4" t="s">
        <v>3798</v>
      </c>
      <c r="X502" s="4">
        <v>60000</v>
      </c>
      <c r="Y502" s="4" t="s">
        <v>64</v>
      </c>
      <c r="Z502" s="4" t="s">
        <v>64</v>
      </c>
      <c r="AA502" s="4" t="s">
        <v>71</v>
      </c>
      <c r="AB502" s="4">
        <v>15</v>
      </c>
      <c r="AC502" s="4" t="s">
        <v>72</v>
      </c>
      <c r="AD502" s="4">
        <v>4</v>
      </c>
    </row>
    <row r="503" spans="1:30" ht="30">
      <c r="A503" s="4">
        <v>10</v>
      </c>
      <c r="B503" s="4" t="s">
        <v>522</v>
      </c>
      <c r="C503" s="4">
        <v>4644</v>
      </c>
      <c r="D503" s="5">
        <v>43650</v>
      </c>
      <c r="E503" s="4" t="s">
        <v>1615</v>
      </c>
      <c r="F503" s="4"/>
      <c r="G503" s="4" t="s">
        <v>2343</v>
      </c>
      <c r="H503" s="4" t="s">
        <v>3071</v>
      </c>
      <c r="I503" s="4" t="s">
        <v>66</v>
      </c>
      <c r="J503" s="5">
        <v>38205</v>
      </c>
      <c r="K503" s="4" t="s">
        <v>1047</v>
      </c>
      <c r="L503" s="4">
        <v>502</v>
      </c>
      <c r="M503" s="4"/>
      <c r="N503" s="4"/>
      <c r="O503" s="4" t="s">
        <v>62</v>
      </c>
      <c r="P503" s="4" t="s">
        <v>70</v>
      </c>
      <c r="Q503" s="4"/>
      <c r="R503" s="4" t="s">
        <v>63</v>
      </c>
      <c r="S503" s="4">
        <v>8140200308</v>
      </c>
      <c r="T503" s="4" t="s">
        <v>755</v>
      </c>
      <c r="U503" s="4" t="s">
        <v>756</v>
      </c>
      <c r="V503" s="4">
        <v>9828121198</v>
      </c>
      <c r="W503" s="4" t="s">
        <v>3799</v>
      </c>
      <c r="X503" s="4">
        <v>80000</v>
      </c>
      <c r="Y503" s="4" t="s">
        <v>64</v>
      </c>
      <c r="Z503" s="4" t="s">
        <v>64</v>
      </c>
      <c r="AA503" s="4" t="s">
        <v>71</v>
      </c>
      <c r="AB503" s="4">
        <v>16</v>
      </c>
      <c r="AC503" s="4" t="s">
        <v>72</v>
      </c>
      <c r="AD503" s="4">
        <v>0</v>
      </c>
    </row>
    <row r="504" spans="1:30" ht="30">
      <c r="A504" s="4">
        <v>10</v>
      </c>
      <c r="B504" s="4" t="s">
        <v>522</v>
      </c>
      <c r="C504" s="4">
        <v>4378</v>
      </c>
      <c r="D504" s="5">
        <v>42928</v>
      </c>
      <c r="E504" s="4" t="s">
        <v>1616</v>
      </c>
      <c r="F504" s="4"/>
      <c r="G504" s="4" t="s">
        <v>2344</v>
      </c>
      <c r="H504" s="4" t="s">
        <v>3072</v>
      </c>
      <c r="I504" s="4" t="s">
        <v>66</v>
      </c>
      <c r="J504" s="5">
        <v>38847</v>
      </c>
      <c r="K504" s="4" t="s">
        <v>1047</v>
      </c>
      <c r="L504" s="4">
        <v>503</v>
      </c>
      <c r="M504" s="4"/>
      <c r="N504" s="4"/>
      <c r="O504" s="4" t="s">
        <v>67</v>
      </c>
      <c r="P504" s="4" t="s">
        <v>70</v>
      </c>
      <c r="Q504" s="4"/>
      <c r="R504" s="4" t="s">
        <v>63</v>
      </c>
      <c r="S504" s="4">
        <v>8140200308</v>
      </c>
      <c r="T504" s="4" t="s">
        <v>757</v>
      </c>
      <c r="U504" s="4"/>
      <c r="V504" s="4">
        <v>9828121199</v>
      </c>
      <c r="W504" s="4" t="s">
        <v>3800</v>
      </c>
      <c r="X504" s="4">
        <v>0</v>
      </c>
      <c r="Y504" s="4" t="s">
        <v>64</v>
      </c>
      <c r="Z504" s="4" t="s">
        <v>64</v>
      </c>
      <c r="AA504" s="4" t="s">
        <v>71</v>
      </c>
      <c r="AB504" s="4">
        <v>14</v>
      </c>
      <c r="AC504" s="4" t="s">
        <v>72</v>
      </c>
      <c r="AD504" s="4">
        <v>1</v>
      </c>
    </row>
    <row r="505" spans="1:30" ht="30">
      <c r="A505" s="4">
        <v>10</v>
      </c>
      <c r="B505" s="4" t="s">
        <v>522</v>
      </c>
      <c r="C505" s="4">
        <v>4648</v>
      </c>
      <c r="D505" s="5">
        <v>43650</v>
      </c>
      <c r="E505" s="4" t="s">
        <v>1617</v>
      </c>
      <c r="F505" s="4"/>
      <c r="G505" s="4" t="s">
        <v>2345</v>
      </c>
      <c r="H505" s="4" t="s">
        <v>3073</v>
      </c>
      <c r="I505" s="4" t="s">
        <v>61</v>
      </c>
      <c r="J505" s="5">
        <v>38722</v>
      </c>
      <c r="K505" s="4" t="s">
        <v>1048</v>
      </c>
      <c r="L505" s="4">
        <v>504</v>
      </c>
      <c r="M505" s="4"/>
      <c r="N505" s="4"/>
      <c r="O505" s="4" t="s">
        <v>67</v>
      </c>
      <c r="P505" s="4" t="s">
        <v>70</v>
      </c>
      <c r="Q505" s="4"/>
      <c r="R505" s="4" t="s">
        <v>63</v>
      </c>
      <c r="S505" s="4">
        <v>8140200308</v>
      </c>
      <c r="T505" s="4" t="s">
        <v>758</v>
      </c>
      <c r="U505" s="4" t="s">
        <v>759</v>
      </c>
      <c r="V505" s="4">
        <v>9828121200</v>
      </c>
      <c r="W505" s="4" t="s">
        <v>3801</v>
      </c>
      <c r="X505" s="4">
        <v>80000</v>
      </c>
      <c r="Y505" s="4" t="s">
        <v>64</v>
      </c>
      <c r="Z505" s="4" t="s">
        <v>64</v>
      </c>
      <c r="AA505" s="4" t="s">
        <v>71</v>
      </c>
      <c r="AB505" s="4">
        <v>14</v>
      </c>
      <c r="AC505" s="4" t="s">
        <v>72</v>
      </c>
      <c r="AD505" s="4">
        <v>1</v>
      </c>
    </row>
    <row r="506" spans="1:30" ht="30">
      <c r="A506" s="4">
        <v>10</v>
      </c>
      <c r="B506" s="4" t="s">
        <v>522</v>
      </c>
      <c r="C506" s="4">
        <v>4758</v>
      </c>
      <c r="D506" s="5">
        <v>43287</v>
      </c>
      <c r="E506" s="4" t="s">
        <v>1618</v>
      </c>
      <c r="F506" s="4"/>
      <c r="G506" s="4" t="s">
        <v>2346</v>
      </c>
      <c r="H506" s="4" t="s">
        <v>3074</v>
      </c>
      <c r="I506" s="4" t="s">
        <v>66</v>
      </c>
      <c r="J506" s="5">
        <v>38880</v>
      </c>
      <c r="K506" s="4" t="s">
        <v>1047</v>
      </c>
      <c r="L506" s="4">
        <v>505</v>
      </c>
      <c r="M506" s="4"/>
      <c r="N506" s="4"/>
      <c r="O506" s="4" t="s">
        <v>62</v>
      </c>
      <c r="P506" s="4" t="s">
        <v>70</v>
      </c>
      <c r="Q506" s="4"/>
      <c r="R506" s="4" t="s">
        <v>63</v>
      </c>
      <c r="S506" s="4">
        <v>8140200308</v>
      </c>
      <c r="T506" s="4" t="s">
        <v>760</v>
      </c>
      <c r="U506" s="4" t="s">
        <v>761</v>
      </c>
      <c r="V506" s="4">
        <v>9828121201</v>
      </c>
      <c r="W506" s="4" t="s">
        <v>3802</v>
      </c>
      <c r="X506" s="4">
        <v>35000</v>
      </c>
      <c r="Y506" s="4" t="s">
        <v>64</v>
      </c>
      <c r="Z506" s="4" t="s">
        <v>64</v>
      </c>
      <c r="AA506" s="4" t="s">
        <v>71</v>
      </c>
      <c r="AB506" s="4">
        <v>14</v>
      </c>
      <c r="AC506" s="4" t="s">
        <v>72</v>
      </c>
      <c r="AD506" s="4">
        <v>1</v>
      </c>
    </row>
    <row r="507" spans="1:30" ht="30">
      <c r="A507" s="4">
        <v>10</v>
      </c>
      <c r="B507" s="4" t="s">
        <v>522</v>
      </c>
      <c r="C507" s="4">
        <v>4554</v>
      </c>
      <c r="D507" s="5">
        <v>43292</v>
      </c>
      <c r="E507" s="4" t="s">
        <v>1619</v>
      </c>
      <c r="F507" s="4"/>
      <c r="G507" s="4" t="s">
        <v>2347</v>
      </c>
      <c r="H507" s="4" t="s">
        <v>3075</v>
      </c>
      <c r="I507" s="4" t="s">
        <v>66</v>
      </c>
      <c r="J507" s="5">
        <v>37482</v>
      </c>
      <c r="K507" s="4" t="s">
        <v>1047</v>
      </c>
      <c r="L507" s="4">
        <v>506</v>
      </c>
      <c r="M507" s="4"/>
      <c r="N507" s="4"/>
      <c r="O507" s="4" t="s">
        <v>67</v>
      </c>
      <c r="P507" s="4" t="s">
        <v>70</v>
      </c>
      <c r="Q507" s="4"/>
      <c r="R507" s="4" t="s">
        <v>63</v>
      </c>
      <c r="S507" s="4">
        <v>8140200308</v>
      </c>
      <c r="T507" s="4" t="s">
        <v>762</v>
      </c>
      <c r="U507" s="4" t="s">
        <v>763</v>
      </c>
      <c r="V507" s="4">
        <v>9828121202</v>
      </c>
      <c r="W507" s="4" t="s">
        <v>3803</v>
      </c>
      <c r="X507" s="4">
        <v>45000</v>
      </c>
      <c r="Y507" s="4" t="s">
        <v>64</v>
      </c>
      <c r="Z507" s="4" t="s">
        <v>64</v>
      </c>
      <c r="AA507" s="4" t="s">
        <v>71</v>
      </c>
      <c r="AB507" s="4">
        <v>18</v>
      </c>
      <c r="AC507" s="4" t="s">
        <v>72</v>
      </c>
      <c r="AD507" s="4">
        <v>1</v>
      </c>
    </row>
    <row r="508" spans="1:30" ht="30">
      <c r="A508" s="4">
        <v>10</v>
      </c>
      <c r="B508" s="4" t="s">
        <v>522</v>
      </c>
      <c r="C508" s="4">
        <v>4575</v>
      </c>
      <c r="D508" s="5">
        <v>43297</v>
      </c>
      <c r="E508" s="4" t="s">
        <v>1620</v>
      </c>
      <c r="F508" s="4"/>
      <c r="G508" s="4" t="s">
        <v>2348</v>
      </c>
      <c r="H508" s="4" t="s">
        <v>3076</v>
      </c>
      <c r="I508" s="4" t="s">
        <v>66</v>
      </c>
      <c r="J508" s="5">
        <v>38479</v>
      </c>
      <c r="K508" s="4" t="s">
        <v>1048</v>
      </c>
      <c r="L508" s="4">
        <v>507</v>
      </c>
      <c r="M508" s="4"/>
      <c r="N508" s="4"/>
      <c r="O508" s="4" t="s">
        <v>69</v>
      </c>
      <c r="P508" s="4" t="s">
        <v>70</v>
      </c>
      <c r="Q508" s="4"/>
      <c r="R508" s="4" t="s">
        <v>63</v>
      </c>
      <c r="S508" s="4">
        <v>8140200308</v>
      </c>
      <c r="T508" s="4" t="s">
        <v>764</v>
      </c>
      <c r="U508" s="4"/>
      <c r="V508" s="4">
        <v>9828121203</v>
      </c>
      <c r="W508" s="4" t="s">
        <v>3804</v>
      </c>
      <c r="X508" s="4">
        <v>40000</v>
      </c>
      <c r="Y508" s="4" t="s">
        <v>64</v>
      </c>
      <c r="Z508" s="4" t="s">
        <v>64</v>
      </c>
      <c r="AA508" s="4" t="s">
        <v>71</v>
      </c>
      <c r="AB508" s="4">
        <v>15</v>
      </c>
      <c r="AC508" s="4" t="s">
        <v>72</v>
      </c>
      <c r="AD508" s="4">
        <v>1</v>
      </c>
    </row>
    <row r="509" spans="1:30" ht="30">
      <c r="A509" s="4">
        <v>10</v>
      </c>
      <c r="B509" s="4" t="s">
        <v>522</v>
      </c>
      <c r="C509" s="4">
        <v>4760</v>
      </c>
      <c r="D509" s="5">
        <v>43668</v>
      </c>
      <c r="E509" s="4" t="s">
        <v>1621</v>
      </c>
      <c r="F509" s="4"/>
      <c r="G509" s="4" t="s">
        <v>2349</v>
      </c>
      <c r="H509" s="4" t="s">
        <v>3077</v>
      </c>
      <c r="I509" s="4" t="s">
        <v>66</v>
      </c>
      <c r="J509" s="5">
        <v>38142</v>
      </c>
      <c r="K509" s="4" t="s">
        <v>1047</v>
      </c>
      <c r="L509" s="4">
        <v>508</v>
      </c>
      <c r="M509" s="4"/>
      <c r="N509" s="4"/>
      <c r="O509" s="4" t="s">
        <v>74</v>
      </c>
      <c r="P509" s="4" t="s">
        <v>70</v>
      </c>
      <c r="Q509" s="4"/>
      <c r="R509" s="4" t="s">
        <v>63</v>
      </c>
      <c r="S509" s="4">
        <v>8140200308</v>
      </c>
      <c r="T509" s="4" t="s">
        <v>765</v>
      </c>
      <c r="U509" s="4" t="s">
        <v>766</v>
      </c>
      <c r="V509" s="4">
        <v>9828121204</v>
      </c>
      <c r="W509" s="4" t="s">
        <v>3805</v>
      </c>
      <c r="X509" s="4">
        <v>60000</v>
      </c>
      <c r="Y509" s="4" t="s">
        <v>64</v>
      </c>
      <c r="Z509" s="4" t="s">
        <v>64</v>
      </c>
      <c r="AA509" s="4" t="s">
        <v>71</v>
      </c>
      <c r="AB509" s="4">
        <v>16</v>
      </c>
      <c r="AC509" s="4" t="s">
        <v>72</v>
      </c>
      <c r="AD509" s="4">
        <v>6</v>
      </c>
    </row>
    <row r="510" spans="1:30" ht="30">
      <c r="A510" s="4">
        <v>10</v>
      </c>
      <c r="B510" s="4" t="s">
        <v>522</v>
      </c>
      <c r="C510" s="4">
        <v>3961</v>
      </c>
      <c r="D510" s="5">
        <v>42186</v>
      </c>
      <c r="E510" s="4" t="s">
        <v>1622</v>
      </c>
      <c r="F510" s="4"/>
      <c r="G510" s="4" t="s">
        <v>2350</v>
      </c>
      <c r="H510" s="4" t="s">
        <v>3078</v>
      </c>
      <c r="I510" s="4" t="s">
        <v>66</v>
      </c>
      <c r="J510" s="5">
        <v>39096</v>
      </c>
      <c r="K510" s="4" t="s">
        <v>1047</v>
      </c>
      <c r="L510" s="4">
        <v>509</v>
      </c>
      <c r="M510" s="4"/>
      <c r="N510" s="4"/>
      <c r="O510" s="4" t="s">
        <v>62</v>
      </c>
      <c r="P510" s="4" t="s">
        <v>70</v>
      </c>
      <c r="Q510" s="4"/>
      <c r="R510" s="4" t="s">
        <v>63</v>
      </c>
      <c r="S510" s="4">
        <v>8140200308</v>
      </c>
      <c r="T510" s="4" t="s">
        <v>767</v>
      </c>
      <c r="U510" s="4" t="s">
        <v>768</v>
      </c>
      <c r="V510" s="4">
        <v>9828121205</v>
      </c>
      <c r="W510" s="4" t="s">
        <v>3806</v>
      </c>
      <c r="X510" s="4">
        <v>36000</v>
      </c>
      <c r="Y510" s="4" t="s">
        <v>64</v>
      </c>
      <c r="Z510" s="4" t="s">
        <v>64</v>
      </c>
      <c r="AA510" s="4" t="s">
        <v>71</v>
      </c>
      <c r="AB510" s="4">
        <v>13</v>
      </c>
      <c r="AC510" s="4" t="s">
        <v>72</v>
      </c>
      <c r="AD510" s="4">
        <v>0</v>
      </c>
    </row>
    <row r="511" spans="1:30" ht="30">
      <c r="A511" s="4">
        <v>10</v>
      </c>
      <c r="B511" s="4" t="s">
        <v>522</v>
      </c>
      <c r="C511" s="4">
        <v>4551</v>
      </c>
      <c r="D511" s="5">
        <v>43292</v>
      </c>
      <c r="E511" s="4" t="s">
        <v>1623</v>
      </c>
      <c r="F511" s="4"/>
      <c r="G511" s="4" t="s">
        <v>2351</v>
      </c>
      <c r="H511" s="4" t="s">
        <v>3079</v>
      </c>
      <c r="I511" s="4" t="s">
        <v>61</v>
      </c>
      <c r="J511" s="5">
        <v>38875</v>
      </c>
      <c r="K511" s="4" t="s">
        <v>1048</v>
      </c>
      <c r="L511" s="4">
        <v>510</v>
      </c>
      <c r="M511" s="4"/>
      <c r="N511" s="4"/>
      <c r="O511" s="4" t="s">
        <v>67</v>
      </c>
      <c r="P511" s="4" t="s">
        <v>70</v>
      </c>
      <c r="Q511" s="4"/>
      <c r="R511" s="4" t="s">
        <v>63</v>
      </c>
      <c r="S511" s="4">
        <v>8140200308</v>
      </c>
      <c r="T511" s="4" t="s">
        <v>129</v>
      </c>
      <c r="U511" s="4" t="s">
        <v>721</v>
      </c>
      <c r="V511" s="4">
        <v>9828121206</v>
      </c>
      <c r="W511" s="4" t="s">
        <v>3807</v>
      </c>
      <c r="X511" s="4">
        <v>50000</v>
      </c>
      <c r="Y511" s="4" t="s">
        <v>64</v>
      </c>
      <c r="Z511" s="4" t="s">
        <v>64</v>
      </c>
      <c r="AA511" s="4" t="s">
        <v>71</v>
      </c>
      <c r="AB511" s="4">
        <v>14</v>
      </c>
      <c r="AC511" s="4" t="s">
        <v>72</v>
      </c>
      <c r="AD511" s="4">
        <v>1</v>
      </c>
    </row>
    <row r="512" spans="1:30" ht="30">
      <c r="A512" s="4">
        <v>10</v>
      </c>
      <c r="B512" s="4" t="s">
        <v>522</v>
      </c>
      <c r="C512" s="4">
        <v>4023</v>
      </c>
      <c r="D512" s="5">
        <v>42194</v>
      </c>
      <c r="E512" s="4" t="s">
        <v>1624</v>
      </c>
      <c r="F512" s="4"/>
      <c r="G512" s="4" t="s">
        <v>2352</v>
      </c>
      <c r="H512" s="4" t="s">
        <v>3080</v>
      </c>
      <c r="I512" s="4" t="s">
        <v>66</v>
      </c>
      <c r="J512" s="5">
        <v>38497</v>
      </c>
      <c r="K512" s="4" t="s">
        <v>1047</v>
      </c>
      <c r="L512" s="4">
        <v>511</v>
      </c>
      <c r="M512" s="4"/>
      <c r="N512" s="4"/>
      <c r="O512" s="4" t="s">
        <v>62</v>
      </c>
      <c r="P512" s="4" t="s">
        <v>70</v>
      </c>
      <c r="Q512" s="4"/>
      <c r="R512" s="4" t="s">
        <v>63</v>
      </c>
      <c r="S512" s="4">
        <v>8140200308</v>
      </c>
      <c r="T512" s="4" t="s">
        <v>769</v>
      </c>
      <c r="U512" s="4"/>
      <c r="V512" s="4">
        <v>9828121207</v>
      </c>
      <c r="W512" s="4" t="s">
        <v>3808</v>
      </c>
      <c r="X512" s="4">
        <v>0</v>
      </c>
      <c r="Y512" s="4" t="s">
        <v>64</v>
      </c>
      <c r="Z512" s="4" t="s">
        <v>64</v>
      </c>
      <c r="AA512" s="4" t="s">
        <v>71</v>
      </c>
      <c r="AB512" s="4">
        <v>15</v>
      </c>
      <c r="AC512" s="4" t="s">
        <v>72</v>
      </c>
      <c r="AD512" s="4">
        <v>2</v>
      </c>
    </row>
    <row r="513" spans="1:30" ht="30">
      <c r="A513" s="4">
        <v>10</v>
      </c>
      <c r="B513" s="4" t="s">
        <v>522</v>
      </c>
      <c r="C513" s="4">
        <v>4577</v>
      </c>
      <c r="D513" s="5">
        <v>43297</v>
      </c>
      <c r="E513" s="4" t="s">
        <v>1625</v>
      </c>
      <c r="F513" s="4"/>
      <c r="G513" s="4" t="s">
        <v>2353</v>
      </c>
      <c r="H513" s="4" t="s">
        <v>3081</v>
      </c>
      <c r="I513" s="4" t="s">
        <v>61</v>
      </c>
      <c r="J513" s="5">
        <v>38900</v>
      </c>
      <c r="K513" s="4" t="s">
        <v>1047</v>
      </c>
      <c r="L513" s="4">
        <v>512</v>
      </c>
      <c r="M513" s="4"/>
      <c r="N513" s="4"/>
      <c r="O513" s="4" t="s">
        <v>62</v>
      </c>
      <c r="P513" s="4" t="s">
        <v>70</v>
      </c>
      <c r="Q513" s="4"/>
      <c r="R513" s="4" t="s">
        <v>63</v>
      </c>
      <c r="S513" s="4">
        <v>8140200308</v>
      </c>
      <c r="T513" s="4" t="s">
        <v>770</v>
      </c>
      <c r="U513" s="4" t="s">
        <v>320</v>
      </c>
      <c r="V513" s="4">
        <v>9828121208</v>
      </c>
      <c r="W513" s="4" t="s">
        <v>3809</v>
      </c>
      <c r="X513" s="4">
        <v>42000</v>
      </c>
      <c r="Y513" s="4" t="s">
        <v>64</v>
      </c>
      <c r="Z513" s="4" t="s">
        <v>64</v>
      </c>
      <c r="AA513" s="4" t="s">
        <v>71</v>
      </c>
      <c r="AB513" s="4">
        <v>14</v>
      </c>
      <c r="AC513" s="4" t="s">
        <v>72</v>
      </c>
      <c r="AD513" s="4">
        <v>1</v>
      </c>
    </row>
    <row r="514" spans="1:30" ht="30">
      <c r="A514" s="4">
        <v>10</v>
      </c>
      <c r="B514" s="4" t="s">
        <v>522</v>
      </c>
      <c r="C514" s="4">
        <v>3776</v>
      </c>
      <c r="D514" s="5">
        <v>42654</v>
      </c>
      <c r="E514" s="4" t="s">
        <v>1626</v>
      </c>
      <c r="F514" s="4"/>
      <c r="G514" s="4" t="s">
        <v>2354</v>
      </c>
      <c r="H514" s="4" t="s">
        <v>3082</v>
      </c>
      <c r="I514" s="4" t="s">
        <v>61</v>
      </c>
      <c r="J514" s="5">
        <v>38482</v>
      </c>
      <c r="K514" s="4" t="s">
        <v>1048</v>
      </c>
      <c r="L514" s="4">
        <v>513</v>
      </c>
      <c r="M514" s="4"/>
      <c r="N514" s="4"/>
      <c r="O514" s="4" t="s">
        <v>62</v>
      </c>
      <c r="P514" s="4" t="s">
        <v>70</v>
      </c>
      <c r="Q514" s="4"/>
      <c r="R514" s="4" t="s">
        <v>63</v>
      </c>
      <c r="S514" s="4">
        <v>8140200308</v>
      </c>
      <c r="T514" s="4" t="s">
        <v>771</v>
      </c>
      <c r="U514" s="4"/>
      <c r="V514" s="4">
        <v>9828121209</v>
      </c>
      <c r="W514" s="4" t="s">
        <v>3810</v>
      </c>
      <c r="X514" s="4">
        <v>0</v>
      </c>
      <c r="Y514" s="4" t="s">
        <v>64</v>
      </c>
      <c r="Z514" s="4" t="s">
        <v>64</v>
      </c>
      <c r="AA514" s="4" t="s">
        <v>71</v>
      </c>
      <c r="AB514" s="4">
        <v>15</v>
      </c>
      <c r="AC514" s="4" t="s">
        <v>72</v>
      </c>
      <c r="AD514" s="4">
        <v>1</v>
      </c>
    </row>
    <row r="515" spans="1:30" ht="30">
      <c r="A515" s="4">
        <v>10</v>
      </c>
      <c r="B515" s="4" t="s">
        <v>522</v>
      </c>
      <c r="C515" s="4">
        <v>4759</v>
      </c>
      <c r="D515" s="5">
        <v>43668</v>
      </c>
      <c r="E515" s="4" t="s">
        <v>1627</v>
      </c>
      <c r="F515" s="4"/>
      <c r="G515" s="4" t="s">
        <v>2355</v>
      </c>
      <c r="H515" s="4" t="s">
        <v>3083</v>
      </c>
      <c r="I515" s="4" t="s">
        <v>66</v>
      </c>
      <c r="J515" s="5">
        <v>38905</v>
      </c>
      <c r="K515" s="4" t="s">
        <v>1047</v>
      </c>
      <c r="L515" s="4">
        <v>514</v>
      </c>
      <c r="M515" s="4"/>
      <c r="N515" s="4"/>
      <c r="O515" s="4" t="s">
        <v>62</v>
      </c>
      <c r="P515" s="4" t="s">
        <v>70</v>
      </c>
      <c r="Q515" s="4"/>
      <c r="R515" s="4" t="s">
        <v>63</v>
      </c>
      <c r="S515" s="4">
        <v>8140200308</v>
      </c>
      <c r="T515" s="4" t="s">
        <v>772</v>
      </c>
      <c r="U515" s="4" t="s">
        <v>773</v>
      </c>
      <c r="V515" s="4">
        <v>9828121210</v>
      </c>
      <c r="W515" s="4" t="s">
        <v>3811</v>
      </c>
      <c r="X515" s="4">
        <v>60000</v>
      </c>
      <c r="Y515" s="4" t="s">
        <v>64</v>
      </c>
      <c r="Z515" s="4" t="s">
        <v>64</v>
      </c>
      <c r="AA515" s="4" t="s">
        <v>71</v>
      </c>
      <c r="AB515" s="4">
        <v>14</v>
      </c>
      <c r="AC515" s="4" t="s">
        <v>72</v>
      </c>
      <c r="AD515" s="4">
        <v>0</v>
      </c>
    </row>
    <row r="516" spans="1:30" ht="30">
      <c r="A516" s="4">
        <v>10</v>
      </c>
      <c r="B516" s="4" t="s">
        <v>522</v>
      </c>
      <c r="C516" s="4">
        <v>4687</v>
      </c>
      <c r="D516" s="5">
        <v>43655</v>
      </c>
      <c r="E516" s="4" t="s">
        <v>1628</v>
      </c>
      <c r="F516" s="4"/>
      <c r="G516" s="4" t="s">
        <v>2356</v>
      </c>
      <c r="H516" s="4" t="s">
        <v>3084</v>
      </c>
      <c r="I516" s="4" t="s">
        <v>61</v>
      </c>
      <c r="J516" s="5">
        <v>38870</v>
      </c>
      <c r="K516" s="4" t="s">
        <v>1047</v>
      </c>
      <c r="L516" s="4">
        <v>515</v>
      </c>
      <c r="M516" s="4"/>
      <c r="N516" s="4"/>
      <c r="O516" s="4" t="s">
        <v>69</v>
      </c>
      <c r="P516" s="4" t="s">
        <v>70</v>
      </c>
      <c r="Q516" s="4"/>
      <c r="R516" s="4" t="s">
        <v>63</v>
      </c>
      <c r="S516" s="4">
        <v>8140200308</v>
      </c>
      <c r="T516" s="4"/>
      <c r="U516" s="4" t="s">
        <v>774</v>
      </c>
      <c r="V516" s="4">
        <v>9828121211</v>
      </c>
      <c r="W516" s="4" t="s">
        <v>3812</v>
      </c>
      <c r="X516" s="4">
        <v>50000</v>
      </c>
      <c r="Y516" s="4" t="s">
        <v>64</v>
      </c>
      <c r="Z516" s="4" t="s">
        <v>64</v>
      </c>
      <c r="AA516" s="4" t="s">
        <v>71</v>
      </c>
      <c r="AB516" s="4">
        <v>14</v>
      </c>
      <c r="AC516" s="4" t="s">
        <v>72</v>
      </c>
      <c r="AD516" s="4">
        <v>1</v>
      </c>
    </row>
    <row r="517" spans="1:30" ht="30">
      <c r="A517" s="4">
        <v>10</v>
      </c>
      <c r="B517" s="4" t="s">
        <v>522</v>
      </c>
      <c r="C517" s="4">
        <v>4686</v>
      </c>
      <c r="D517" s="5">
        <v>40738</v>
      </c>
      <c r="E517" s="4" t="s">
        <v>1629</v>
      </c>
      <c r="F517" s="4"/>
      <c r="G517" s="4" t="s">
        <v>2357</v>
      </c>
      <c r="H517" s="4" t="s">
        <v>3085</v>
      </c>
      <c r="I517" s="4" t="s">
        <v>61</v>
      </c>
      <c r="J517" s="5">
        <v>38937</v>
      </c>
      <c r="K517" s="4" t="s">
        <v>1048</v>
      </c>
      <c r="L517" s="4">
        <v>516</v>
      </c>
      <c r="M517" s="4"/>
      <c r="N517" s="4"/>
      <c r="O517" s="4" t="s">
        <v>69</v>
      </c>
      <c r="P517" s="4" t="s">
        <v>70</v>
      </c>
      <c r="Q517" s="4"/>
      <c r="R517" s="4" t="s">
        <v>63</v>
      </c>
      <c r="S517" s="4">
        <v>8140200308</v>
      </c>
      <c r="T517" s="4" t="s">
        <v>775</v>
      </c>
      <c r="U517" s="4"/>
      <c r="V517" s="4">
        <v>9828121212</v>
      </c>
      <c r="W517" s="4" t="s">
        <v>3813</v>
      </c>
      <c r="X517" s="4">
        <v>40000</v>
      </c>
      <c r="Y517" s="4" t="s">
        <v>64</v>
      </c>
      <c r="Z517" s="4" t="s">
        <v>64</v>
      </c>
      <c r="AA517" s="4" t="s">
        <v>71</v>
      </c>
      <c r="AB517" s="4">
        <v>14</v>
      </c>
      <c r="AC517" s="4" t="s">
        <v>72</v>
      </c>
      <c r="AD517" s="4">
        <v>1</v>
      </c>
    </row>
    <row r="518" spans="1:30" ht="30">
      <c r="A518" s="4">
        <v>10</v>
      </c>
      <c r="B518" s="4" t="s">
        <v>522</v>
      </c>
      <c r="C518" s="4">
        <v>4177</v>
      </c>
      <c r="D518" s="5">
        <v>42557</v>
      </c>
      <c r="E518" s="4" t="s">
        <v>1630</v>
      </c>
      <c r="F518" s="4"/>
      <c r="G518" s="4" t="s">
        <v>2358</v>
      </c>
      <c r="H518" s="4" t="s">
        <v>3086</v>
      </c>
      <c r="I518" s="4" t="s">
        <v>66</v>
      </c>
      <c r="J518" s="5">
        <v>39630</v>
      </c>
      <c r="K518" s="4" t="s">
        <v>1047</v>
      </c>
      <c r="L518" s="4">
        <v>517</v>
      </c>
      <c r="M518" s="4"/>
      <c r="N518" s="4"/>
      <c r="O518" s="4" t="s">
        <v>62</v>
      </c>
      <c r="P518" s="4"/>
      <c r="Q518" s="4"/>
      <c r="R518" s="4" t="s">
        <v>63</v>
      </c>
      <c r="S518" s="4">
        <v>8140200308</v>
      </c>
      <c r="T518" s="4" t="s">
        <v>776</v>
      </c>
      <c r="U518" s="4"/>
      <c r="V518" s="4">
        <v>9828121213</v>
      </c>
      <c r="W518" s="4" t="s">
        <v>3814</v>
      </c>
      <c r="X518" s="4">
        <v>0</v>
      </c>
      <c r="Y518" s="4" t="s">
        <v>64</v>
      </c>
      <c r="Z518" s="4" t="s">
        <v>64</v>
      </c>
      <c r="AA518" s="4"/>
      <c r="AB518" s="4">
        <v>12</v>
      </c>
      <c r="AC518" s="4" t="s">
        <v>72</v>
      </c>
      <c r="AD518" s="4">
        <v>2</v>
      </c>
    </row>
    <row r="519" spans="1:30" ht="30">
      <c r="A519" s="4">
        <v>10</v>
      </c>
      <c r="B519" s="4" t="s">
        <v>522</v>
      </c>
      <c r="C519" s="4">
        <v>4707</v>
      </c>
      <c r="D519" s="5">
        <v>43656</v>
      </c>
      <c r="E519" s="4" t="s">
        <v>1631</v>
      </c>
      <c r="F519" s="4"/>
      <c r="G519" s="4" t="s">
        <v>2359</v>
      </c>
      <c r="H519" s="4" t="s">
        <v>3087</v>
      </c>
      <c r="I519" s="4" t="s">
        <v>61</v>
      </c>
      <c r="J519" s="5">
        <v>38939</v>
      </c>
      <c r="K519" s="4" t="s">
        <v>1047</v>
      </c>
      <c r="L519" s="4">
        <v>518</v>
      </c>
      <c r="M519" s="4"/>
      <c r="N519" s="4"/>
      <c r="O519" s="4" t="s">
        <v>74</v>
      </c>
      <c r="P519" s="4" t="s">
        <v>70</v>
      </c>
      <c r="Q519" s="4"/>
      <c r="R519" s="4" t="s">
        <v>63</v>
      </c>
      <c r="S519" s="4">
        <v>8140200308</v>
      </c>
      <c r="T519" s="4" t="s">
        <v>777</v>
      </c>
      <c r="U519" s="4" t="s">
        <v>778</v>
      </c>
      <c r="V519" s="4">
        <v>9828121214</v>
      </c>
      <c r="W519" s="4" t="s">
        <v>3815</v>
      </c>
      <c r="X519" s="4">
        <v>80000</v>
      </c>
      <c r="Y519" s="4" t="s">
        <v>64</v>
      </c>
      <c r="Z519" s="4" t="s">
        <v>64</v>
      </c>
      <c r="AA519" s="4" t="s">
        <v>71</v>
      </c>
      <c r="AB519" s="4">
        <v>14</v>
      </c>
      <c r="AC519" s="4" t="s">
        <v>72</v>
      </c>
      <c r="AD519" s="4">
        <v>1</v>
      </c>
    </row>
    <row r="520" spans="1:30" ht="30">
      <c r="A520" s="4">
        <v>10</v>
      </c>
      <c r="B520" s="4" t="s">
        <v>522</v>
      </c>
      <c r="C520" s="4">
        <v>4663</v>
      </c>
      <c r="D520" s="5">
        <v>43652</v>
      </c>
      <c r="E520" s="4" t="s">
        <v>1632</v>
      </c>
      <c r="F520" s="4"/>
      <c r="G520" s="4" t="s">
        <v>2360</v>
      </c>
      <c r="H520" s="4" t="s">
        <v>3088</v>
      </c>
      <c r="I520" s="4" t="s">
        <v>66</v>
      </c>
      <c r="J520" s="5">
        <v>38732</v>
      </c>
      <c r="K520" s="4" t="s">
        <v>1048</v>
      </c>
      <c r="L520" s="4">
        <v>519</v>
      </c>
      <c r="M520" s="4"/>
      <c r="N520" s="4"/>
      <c r="O520" s="4" t="s">
        <v>62</v>
      </c>
      <c r="P520" s="4" t="s">
        <v>70</v>
      </c>
      <c r="Q520" s="4"/>
      <c r="R520" s="4" t="s">
        <v>63</v>
      </c>
      <c r="S520" s="4">
        <v>8140200308</v>
      </c>
      <c r="T520" s="4" t="s">
        <v>779</v>
      </c>
      <c r="U520" s="4" t="s">
        <v>780</v>
      </c>
      <c r="V520" s="4">
        <v>9828121215</v>
      </c>
      <c r="W520" s="4" t="s">
        <v>3816</v>
      </c>
      <c r="X520" s="4">
        <v>80000</v>
      </c>
      <c r="Y520" s="4" t="s">
        <v>64</v>
      </c>
      <c r="Z520" s="4" t="s">
        <v>64</v>
      </c>
      <c r="AA520" s="4" t="s">
        <v>71</v>
      </c>
      <c r="AB520" s="4">
        <v>14</v>
      </c>
      <c r="AC520" s="4" t="s">
        <v>72</v>
      </c>
      <c r="AD520" s="4">
        <v>1</v>
      </c>
    </row>
    <row r="521" spans="1:30" ht="30">
      <c r="A521" s="4">
        <v>10</v>
      </c>
      <c r="B521" s="4" t="s">
        <v>522</v>
      </c>
      <c r="C521" s="4">
        <v>4612</v>
      </c>
      <c r="D521" s="5">
        <v>43320</v>
      </c>
      <c r="E521" s="4" t="s">
        <v>1633</v>
      </c>
      <c r="F521" s="4"/>
      <c r="G521" s="4" t="s">
        <v>2361</v>
      </c>
      <c r="H521" s="4" t="s">
        <v>3089</v>
      </c>
      <c r="I521" s="4" t="s">
        <v>66</v>
      </c>
      <c r="J521" s="5">
        <v>39031</v>
      </c>
      <c r="K521" s="4" t="s">
        <v>1047</v>
      </c>
      <c r="L521" s="4">
        <v>520</v>
      </c>
      <c r="M521" s="4"/>
      <c r="N521" s="4"/>
      <c r="O521" s="4" t="s">
        <v>69</v>
      </c>
      <c r="P521" s="4" t="s">
        <v>70</v>
      </c>
      <c r="Q521" s="4"/>
      <c r="R521" s="4" t="s">
        <v>63</v>
      </c>
      <c r="S521" s="4">
        <v>8140200308</v>
      </c>
      <c r="T521" s="4" t="s">
        <v>781</v>
      </c>
      <c r="U521" s="4"/>
      <c r="V521" s="4">
        <v>9828121216</v>
      </c>
      <c r="W521" s="4" t="s">
        <v>3817</v>
      </c>
      <c r="X521" s="4">
        <v>45000</v>
      </c>
      <c r="Y521" s="4" t="s">
        <v>64</v>
      </c>
      <c r="Z521" s="4" t="s">
        <v>64</v>
      </c>
      <c r="AA521" s="4" t="s">
        <v>71</v>
      </c>
      <c r="AB521" s="4">
        <v>14</v>
      </c>
      <c r="AC521" s="4" t="s">
        <v>72</v>
      </c>
      <c r="AD521" s="4">
        <v>0</v>
      </c>
    </row>
    <row r="522" spans="1:30" ht="30">
      <c r="A522" s="4">
        <v>10</v>
      </c>
      <c r="B522" s="4" t="s">
        <v>522</v>
      </c>
      <c r="C522" s="4">
        <v>4671</v>
      </c>
      <c r="D522" s="5">
        <v>43654</v>
      </c>
      <c r="E522" s="4" t="s">
        <v>1634</v>
      </c>
      <c r="F522" s="4"/>
      <c r="G522" s="4" t="s">
        <v>2362</v>
      </c>
      <c r="H522" s="4" t="s">
        <v>3090</v>
      </c>
      <c r="I522" s="4" t="s">
        <v>66</v>
      </c>
      <c r="J522" s="5">
        <v>38446</v>
      </c>
      <c r="K522" s="4" t="s">
        <v>1047</v>
      </c>
      <c r="L522" s="4">
        <v>521</v>
      </c>
      <c r="M522" s="4"/>
      <c r="N522" s="4"/>
      <c r="O522" s="4" t="s">
        <v>69</v>
      </c>
      <c r="P522" s="4" t="s">
        <v>70</v>
      </c>
      <c r="Q522" s="4"/>
      <c r="R522" s="4" t="s">
        <v>63</v>
      </c>
      <c r="S522" s="4">
        <v>8140200308</v>
      </c>
      <c r="T522" s="4" t="s">
        <v>782</v>
      </c>
      <c r="U522" s="4"/>
      <c r="V522" s="4">
        <v>9828121217</v>
      </c>
      <c r="W522" s="4" t="s">
        <v>3818</v>
      </c>
      <c r="X522" s="4">
        <v>60000</v>
      </c>
      <c r="Y522" s="4" t="s">
        <v>64</v>
      </c>
      <c r="Z522" s="4" t="s">
        <v>64</v>
      </c>
      <c r="AA522" s="4" t="s">
        <v>71</v>
      </c>
      <c r="AB522" s="4">
        <v>15</v>
      </c>
      <c r="AC522" s="4" t="s">
        <v>72</v>
      </c>
      <c r="AD522" s="4">
        <v>0</v>
      </c>
    </row>
    <row r="523" spans="1:30" ht="30">
      <c r="A523" s="4">
        <v>10</v>
      </c>
      <c r="B523" s="4" t="s">
        <v>522</v>
      </c>
      <c r="C523" s="4">
        <v>4646</v>
      </c>
      <c r="D523" s="5">
        <v>43650</v>
      </c>
      <c r="E523" s="4" t="s">
        <v>1635</v>
      </c>
      <c r="F523" s="4"/>
      <c r="G523" s="4" t="s">
        <v>2363</v>
      </c>
      <c r="H523" s="4" t="s">
        <v>3091</v>
      </c>
      <c r="I523" s="4" t="s">
        <v>66</v>
      </c>
      <c r="J523" s="5">
        <v>38309</v>
      </c>
      <c r="K523" s="4" t="s">
        <v>1048</v>
      </c>
      <c r="L523" s="4">
        <v>522</v>
      </c>
      <c r="M523" s="4"/>
      <c r="N523" s="4"/>
      <c r="O523" s="4" t="s">
        <v>62</v>
      </c>
      <c r="P523" s="4" t="s">
        <v>70</v>
      </c>
      <c r="Q523" s="4"/>
      <c r="R523" s="4" t="s">
        <v>63</v>
      </c>
      <c r="S523" s="4">
        <v>8140200308</v>
      </c>
      <c r="T523" s="4" t="s">
        <v>783</v>
      </c>
      <c r="U523" s="4" t="s">
        <v>784</v>
      </c>
      <c r="V523" s="4">
        <v>9828121218</v>
      </c>
      <c r="W523" s="4" t="s">
        <v>3819</v>
      </c>
      <c r="X523" s="4">
        <v>60000</v>
      </c>
      <c r="Y523" s="4" t="s">
        <v>64</v>
      </c>
      <c r="Z523" s="4" t="s">
        <v>64</v>
      </c>
      <c r="AA523" s="4" t="s">
        <v>71</v>
      </c>
      <c r="AB523" s="4">
        <v>16</v>
      </c>
      <c r="AC523" s="4" t="s">
        <v>72</v>
      </c>
      <c r="AD523" s="4">
        <v>0</v>
      </c>
    </row>
    <row r="524" spans="1:30" ht="30">
      <c r="A524" s="4">
        <v>10</v>
      </c>
      <c r="B524" s="4" t="s">
        <v>522</v>
      </c>
      <c r="C524" s="4">
        <v>4483</v>
      </c>
      <c r="D524" s="5">
        <v>43285</v>
      </c>
      <c r="E524" s="4" t="s">
        <v>1636</v>
      </c>
      <c r="F524" s="4"/>
      <c r="G524" s="4" t="s">
        <v>2364</v>
      </c>
      <c r="H524" s="4" t="s">
        <v>3092</v>
      </c>
      <c r="I524" s="4" t="s">
        <v>66</v>
      </c>
      <c r="J524" s="5">
        <v>38304</v>
      </c>
      <c r="K524" s="4" t="s">
        <v>1047</v>
      </c>
      <c r="L524" s="4">
        <v>523</v>
      </c>
      <c r="M524" s="4"/>
      <c r="N524" s="4"/>
      <c r="O524" s="4" t="s">
        <v>62</v>
      </c>
      <c r="P524" s="4" t="s">
        <v>76</v>
      </c>
      <c r="Q524" s="4"/>
      <c r="R524" s="4" t="s">
        <v>63</v>
      </c>
      <c r="S524" s="4">
        <v>8140200308</v>
      </c>
      <c r="T524" s="4" t="s">
        <v>785</v>
      </c>
      <c r="U524" s="4"/>
      <c r="V524" s="4">
        <v>9828121219</v>
      </c>
      <c r="W524" s="4" t="s">
        <v>3820</v>
      </c>
      <c r="X524" s="4">
        <v>45000</v>
      </c>
      <c r="Y524" s="4" t="s">
        <v>64</v>
      </c>
      <c r="Z524" s="4" t="s">
        <v>64</v>
      </c>
      <c r="AA524" s="4" t="s">
        <v>77</v>
      </c>
      <c r="AB524" s="4">
        <v>16</v>
      </c>
      <c r="AC524" s="4" t="s">
        <v>72</v>
      </c>
      <c r="AD524" s="4">
        <v>1</v>
      </c>
    </row>
    <row r="525" spans="1:30" ht="30">
      <c r="A525" s="4">
        <v>10</v>
      </c>
      <c r="B525" s="4" t="s">
        <v>522</v>
      </c>
      <c r="C525" s="4">
        <v>4531</v>
      </c>
      <c r="D525" s="5">
        <v>43288</v>
      </c>
      <c r="E525" s="4" t="s">
        <v>1637</v>
      </c>
      <c r="F525" s="4"/>
      <c r="G525" s="4" t="s">
        <v>2365</v>
      </c>
      <c r="H525" s="4" t="s">
        <v>3093</v>
      </c>
      <c r="I525" s="4" t="s">
        <v>61</v>
      </c>
      <c r="J525" s="5">
        <v>38821</v>
      </c>
      <c r="K525" s="4" t="s">
        <v>1047</v>
      </c>
      <c r="L525" s="4">
        <v>524</v>
      </c>
      <c r="M525" s="4"/>
      <c r="N525" s="4"/>
      <c r="O525" s="4" t="s">
        <v>62</v>
      </c>
      <c r="P525" s="4" t="s">
        <v>70</v>
      </c>
      <c r="Q525" s="4"/>
      <c r="R525" s="4" t="s">
        <v>63</v>
      </c>
      <c r="S525" s="4">
        <v>8140200308</v>
      </c>
      <c r="T525" s="4" t="s">
        <v>786</v>
      </c>
      <c r="U525" s="4" t="s">
        <v>787</v>
      </c>
      <c r="V525" s="4">
        <v>9828121220</v>
      </c>
      <c r="W525" s="4" t="s">
        <v>3821</v>
      </c>
      <c r="X525" s="4">
        <v>100000</v>
      </c>
      <c r="Y525" s="4" t="s">
        <v>64</v>
      </c>
      <c r="Z525" s="4" t="s">
        <v>64</v>
      </c>
      <c r="AA525" s="4" t="s">
        <v>71</v>
      </c>
      <c r="AB525" s="4">
        <v>14</v>
      </c>
      <c r="AC525" s="4" t="s">
        <v>72</v>
      </c>
      <c r="AD525" s="4">
        <v>1</v>
      </c>
    </row>
    <row r="526" spans="1:30" ht="30">
      <c r="A526" s="4">
        <v>10</v>
      </c>
      <c r="B526" s="4" t="s">
        <v>522</v>
      </c>
      <c r="C526" s="4">
        <v>4660</v>
      </c>
      <c r="D526" s="5">
        <v>43652</v>
      </c>
      <c r="E526" s="4" t="s">
        <v>1638</v>
      </c>
      <c r="F526" s="4"/>
      <c r="G526" s="4" t="s">
        <v>2366</v>
      </c>
      <c r="H526" s="4" t="s">
        <v>3094</v>
      </c>
      <c r="I526" s="4" t="s">
        <v>61</v>
      </c>
      <c r="J526" s="5">
        <v>38808</v>
      </c>
      <c r="K526" s="4" t="s">
        <v>1048</v>
      </c>
      <c r="L526" s="4">
        <v>525</v>
      </c>
      <c r="M526" s="4"/>
      <c r="N526" s="4"/>
      <c r="O526" s="4" t="s">
        <v>62</v>
      </c>
      <c r="P526" s="4" t="s">
        <v>70</v>
      </c>
      <c r="Q526" s="4"/>
      <c r="R526" s="4" t="s">
        <v>63</v>
      </c>
      <c r="S526" s="4">
        <v>8140200308</v>
      </c>
      <c r="T526" s="4" t="s">
        <v>788</v>
      </c>
      <c r="U526" s="4" t="s">
        <v>584</v>
      </c>
      <c r="V526" s="4">
        <v>9828121221</v>
      </c>
      <c r="W526" s="4" t="s">
        <v>3822</v>
      </c>
      <c r="X526" s="4">
        <v>60000</v>
      </c>
      <c r="Y526" s="4" t="s">
        <v>64</v>
      </c>
      <c r="Z526" s="4" t="s">
        <v>64</v>
      </c>
      <c r="AA526" s="4" t="s">
        <v>71</v>
      </c>
      <c r="AB526" s="4">
        <v>14</v>
      </c>
      <c r="AC526" s="4" t="s">
        <v>72</v>
      </c>
      <c r="AD526" s="4">
        <v>2</v>
      </c>
    </row>
    <row r="527" spans="1:30" ht="30">
      <c r="A527" s="4">
        <v>10</v>
      </c>
      <c r="B527" s="4" t="s">
        <v>522</v>
      </c>
      <c r="C527" s="4">
        <v>4838</v>
      </c>
      <c r="D527" s="5">
        <v>42944</v>
      </c>
      <c r="E527" s="4" t="s">
        <v>1639</v>
      </c>
      <c r="F527" s="4"/>
      <c r="G527" s="4" t="s">
        <v>2367</v>
      </c>
      <c r="H527" s="4" t="s">
        <v>3095</v>
      </c>
      <c r="I527" s="4" t="s">
        <v>61</v>
      </c>
      <c r="J527" s="5">
        <v>38513</v>
      </c>
      <c r="K527" s="4" t="s">
        <v>1047</v>
      </c>
      <c r="L527" s="4">
        <v>526</v>
      </c>
      <c r="M527" s="4"/>
      <c r="N527" s="4"/>
      <c r="O527" s="4" t="s">
        <v>62</v>
      </c>
      <c r="P527" s="4" t="s">
        <v>76</v>
      </c>
      <c r="Q527" s="4"/>
      <c r="R527" s="4" t="s">
        <v>63</v>
      </c>
      <c r="S527" s="4">
        <v>8140200308</v>
      </c>
      <c r="T527" s="4" t="s">
        <v>789</v>
      </c>
      <c r="U527" s="4" t="s">
        <v>790</v>
      </c>
      <c r="V527" s="4">
        <v>9828121222</v>
      </c>
      <c r="W527" s="4" t="s">
        <v>3823</v>
      </c>
      <c r="X527" s="4">
        <v>0</v>
      </c>
      <c r="Y527" s="4" t="s">
        <v>64</v>
      </c>
      <c r="Z527" s="4" t="s">
        <v>64</v>
      </c>
      <c r="AA527" s="4" t="s">
        <v>77</v>
      </c>
      <c r="AB527" s="4">
        <v>15</v>
      </c>
      <c r="AC527" s="4" t="s">
        <v>72</v>
      </c>
      <c r="AD527" s="4">
        <v>1</v>
      </c>
    </row>
    <row r="528" spans="1:30" ht="30">
      <c r="A528" s="4">
        <v>10</v>
      </c>
      <c r="B528" s="4" t="s">
        <v>522</v>
      </c>
      <c r="C528" s="4">
        <v>4662</v>
      </c>
      <c r="D528" s="5">
        <v>43297</v>
      </c>
      <c r="E528" s="4" t="s">
        <v>1640</v>
      </c>
      <c r="F528" s="4"/>
      <c r="G528" s="4" t="s">
        <v>2368</v>
      </c>
      <c r="H528" s="4" t="s">
        <v>3096</v>
      </c>
      <c r="I528" s="4" t="s">
        <v>61</v>
      </c>
      <c r="J528" s="5">
        <v>38718</v>
      </c>
      <c r="K528" s="4" t="s">
        <v>1047</v>
      </c>
      <c r="L528" s="4">
        <v>527</v>
      </c>
      <c r="M528" s="4"/>
      <c r="N528" s="4"/>
      <c r="O528" s="4" t="s">
        <v>62</v>
      </c>
      <c r="P528" s="4" t="s">
        <v>76</v>
      </c>
      <c r="Q528" s="4"/>
      <c r="R528" s="4" t="s">
        <v>63</v>
      </c>
      <c r="S528" s="4">
        <v>8140200308</v>
      </c>
      <c r="T528" s="4" t="s">
        <v>791</v>
      </c>
      <c r="U528" s="4"/>
      <c r="V528" s="4">
        <v>9828121223</v>
      </c>
      <c r="W528" s="4" t="s">
        <v>3824</v>
      </c>
      <c r="X528" s="4">
        <v>60000</v>
      </c>
      <c r="Y528" s="4" t="s">
        <v>64</v>
      </c>
      <c r="Z528" s="4" t="s">
        <v>64</v>
      </c>
      <c r="AA528" s="4" t="s">
        <v>77</v>
      </c>
      <c r="AB528" s="4">
        <v>14</v>
      </c>
      <c r="AC528" s="4" t="s">
        <v>72</v>
      </c>
      <c r="AD528" s="4">
        <v>0</v>
      </c>
    </row>
    <row r="529" spans="1:30" ht="30">
      <c r="A529" s="4">
        <v>10</v>
      </c>
      <c r="B529" s="4" t="s">
        <v>522</v>
      </c>
      <c r="C529" s="4">
        <v>3572</v>
      </c>
      <c r="D529" s="5">
        <v>41772</v>
      </c>
      <c r="E529" s="4" t="s">
        <v>1641</v>
      </c>
      <c r="F529" s="4"/>
      <c r="G529" s="4" t="s">
        <v>2369</v>
      </c>
      <c r="H529" s="4" t="s">
        <v>3097</v>
      </c>
      <c r="I529" s="4" t="s">
        <v>61</v>
      </c>
      <c r="J529" s="5">
        <v>38117</v>
      </c>
      <c r="K529" s="4" t="s">
        <v>1048</v>
      </c>
      <c r="L529" s="4">
        <v>528</v>
      </c>
      <c r="M529" s="4"/>
      <c r="N529" s="4"/>
      <c r="O529" s="4" t="s">
        <v>62</v>
      </c>
      <c r="P529" s="4" t="s">
        <v>76</v>
      </c>
      <c r="Q529" s="4"/>
      <c r="R529" s="4" t="s">
        <v>63</v>
      </c>
      <c r="S529" s="4">
        <v>8140200308</v>
      </c>
      <c r="T529" s="4" t="s">
        <v>792</v>
      </c>
      <c r="U529" s="4"/>
      <c r="V529" s="4">
        <v>9828121224</v>
      </c>
      <c r="W529" s="4" t="s">
        <v>3825</v>
      </c>
      <c r="X529" s="4">
        <v>14000</v>
      </c>
      <c r="Y529" s="4" t="s">
        <v>64</v>
      </c>
      <c r="Z529" s="4" t="s">
        <v>64</v>
      </c>
      <c r="AA529" s="4" t="s">
        <v>77</v>
      </c>
      <c r="AB529" s="4">
        <v>16</v>
      </c>
      <c r="AC529" s="4" t="s">
        <v>72</v>
      </c>
      <c r="AD529" s="4">
        <v>1</v>
      </c>
    </row>
    <row r="530" spans="1:30" ht="30">
      <c r="A530" s="4">
        <v>10</v>
      </c>
      <c r="B530" s="4" t="s">
        <v>522</v>
      </c>
      <c r="C530" s="4">
        <v>4655</v>
      </c>
      <c r="D530" s="5">
        <v>43651</v>
      </c>
      <c r="E530" s="4" t="s">
        <v>1642</v>
      </c>
      <c r="F530" s="4"/>
      <c r="G530" s="4" t="s">
        <v>2370</v>
      </c>
      <c r="H530" s="4" t="s">
        <v>3098</v>
      </c>
      <c r="I530" s="4" t="s">
        <v>61</v>
      </c>
      <c r="J530" s="5">
        <v>38547</v>
      </c>
      <c r="K530" s="4" t="s">
        <v>1047</v>
      </c>
      <c r="L530" s="4">
        <v>529</v>
      </c>
      <c r="M530" s="4"/>
      <c r="N530" s="4"/>
      <c r="O530" s="4" t="s">
        <v>62</v>
      </c>
      <c r="P530" s="4" t="s">
        <v>70</v>
      </c>
      <c r="Q530" s="4"/>
      <c r="R530" s="4" t="s">
        <v>63</v>
      </c>
      <c r="S530" s="4">
        <v>8140200308</v>
      </c>
      <c r="T530" s="4" t="s">
        <v>793</v>
      </c>
      <c r="U530" s="4" t="s">
        <v>794</v>
      </c>
      <c r="V530" s="4">
        <v>9828121225</v>
      </c>
      <c r="W530" s="4" t="s">
        <v>3826</v>
      </c>
      <c r="X530" s="4">
        <v>60000</v>
      </c>
      <c r="Y530" s="4" t="s">
        <v>64</v>
      </c>
      <c r="Z530" s="4" t="s">
        <v>64</v>
      </c>
      <c r="AA530" s="4" t="s">
        <v>71</v>
      </c>
      <c r="AB530" s="4">
        <v>15</v>
      </c>
      <c r="AC530" s="4" t="s">
        <v>72</v>
      </c>
      <c r="AD530" s="4">
        <v>1</v>
      </c>
    </row>
    <row r="531" spans="1:30" ht="30">
      <c r="A531" s="4">
        <v>10</v>
      </c>
      <c r="B531" s="4" t="s">
        <v>522</v>
      </c>
      <c r="C531" s="4">
        <v>4732</v>
      </c>
      <c r="D531" s="5">
        <v>43661</v>
      </c>
      <c r="E531" s="4" t="s">
        <v>1643</v>
      </c>
      <c r="F531" s="4"/>
      <c r="G531" s="4" t="s">
        <v>2371</v>
      </c>
      <c r="H531" s="4" t="s">
        <v>3099</v>
      </c>
      <c r="I531" s="4" t="s">
        <v>61</v>
      </c>
      <c r="J531" s="5">
        <v>39050</v>
      </c>
      <c r="K531" s="4" t="s">
        <v>1047</v>
      </c>
      <c r="L531" s="4">
        <v>530</v>
      </c>
      <c r="M531" s="4"/>
      <c r="N531" s="4"/>
      <c r="O531" s="4" t="s">
        <v>62</v>
      </c>
      <c r="P531" s="4" t="s">
        <v>70</v>
      </c>
      <c r="Q531" s="4"/>
      <c r="R531" s="4" t="s">
        <v>63</v>
      </c>
      <c r="S531" s="4">
        <v>8140200308</v>
      </c>
      <c r="T531" s="4" t="s">
        <v>795</v>
      </c>
      <c r="U531" s="4" t="s">
        <v>796</v>
      </c>
      <c r="V531" s="4">
        <v>9828121226</v>
      </c>
      <c r="W531" s="4" t="s">
        <v>3827</v>
      </c>
      <c r="X531" s="4">
        <v>60000</v>
      </c>
      <c r="Y531" s="4" t="s">
        <v>64</v>
      </c>
      <c r="Z531" s="4" t="s">
        <v>64</v>
      </c>
      <c r="AA531" s="4" t="s">
        <v>71</v>
      </c>
      <c r="AB531" s="4">
        <v>14</v>
      </c>
      <c r="AC531" s="4" t="s">
        <v>72</v>
      </c>
      <c r="AD531" s="4">
        <v>3</v>
      </c>
    </row>
    <row r="532" spans="1:30" ht="30">
      <c r="A532" s="4">
        <v>10</v>
      </c>
      <c r="B532" s="4" t="s">
        <v>522</v>
      </c>
      <c r="C532" s="4">
        <v>4557</v>
      </c>
      <c r="D532" s="5">
        <v>43293</v>
      </c>
      <c r="E532" s="4" t="s">
        <v>1644</v>
      </c>
      <c r="F532" s="4"/>
      <c r="G532" s="4" t="s">
        <v>2372</v>
      </c>
      <c r="H532" s="4" t="s">
        <v>3100</v>
      </c>
      <c r="I532" s="4" t="s">
        <v>66</v>
      </c>
      <c r="J532" s="5">
        <v>38362</v>
      </c>
      <c r="K532" s="4" t="s">
        <v>1048</v>
      </c>
      <c r="L532" s="4">
        <v>531</v>
      </c>
      <c r="M532" s="4"/>
      <c r="N532" s="4"/>
      <c r="O532" s="4" t="s">
        <v>62</v>
      </c>
      <c r="P532" s="4" t="s">
        <v>70</v>
      </c>
      <c r="Q532" s="4"/>
      <c r="R532" s="4" t="s">
        <v>63</v>
      </c>
      <c r="S532" s="4">
        <v>8140200308</v>
      </c>
      <c r="T532" s="4" t="s">
        <v>184</v>
      </c>
      <c r="U532" s="4" t="s">
        <v>307</v>
      </c>
      <c r="V532" s="4">
        <v>9828121227</v>
      </c>
      <c r="W532" s="4" t="s">
        <v>3828</v>
      </c>
      <c r="X532" s="4">
        <v>60000</v>
      </c>
      <c r="Y532" s="4" t="s">
        <v>64</v>
      </c>
      <c r="Z532" s="4" t="s">
        <v>64</v>
      </c>
      <c r="AA532" s="4" t="s">
        <v>71</v>
      </c>
      <c r="AB532" s="4">
        <v>15</v>
      </c>
      <c r="AC532" s="4" t="s">
        <v>72</v>
      </c>
      <c r="AD532" s="4">
        <v>1</v>
      </c>
    </row>
    <row r="533" spans="1:30" ht="30">
      <c r="A533" s="4">
        <v>10</v>
      </c>
      <c r="B533" s="4" t="s">
        <v>522</v>
      </c>
      <c r="C533" s="4">
        <v>4314</v>
      </c>
      <c r="D533" s="5">
        <v>42920</v>
      </c>
      <c r="E533" s="4" t="s">
        <v>1645</v>
      </c>
      <c r="F533" s="4"/>
      <c r="G533" s="4" t="s">
        <v>2373</v>
      </c>
      <c r="H533" s="4" t="s">
        <v>3101</v>
      </c>
      <c r="I533" s="4" t="s">
        <v>66</v>
      </c>
      <c r="J533" s="5">
        <v>38357</v>
      </c>
      <c r="K533" s="4" t="s">
        <v>1047</v>
      </c>
      <c r="L533" s="4">
        <v>532</v>
      </c>
      <c r="M533" s="4"/>
      <c r="N533" s="4"/>
      <c r="O533" s="4" t="s">
        <v>62</v>
      </c>
      <c r="P533" s="4" t="s">
        <v>70</v>
      </c>
      <c r="Q533" s="4"/>
      <c r="R533" s="4" t="s">
        <v>63</v>
      </c>
      <c r="S533" s="4">
        <v>8140200308</v>
      </c>
      <c r="T533" s="4" t="s">
        <v>797</v>
      </c>
      <c r="U533" s="4"/>
      <c r="V533" s="4">
        <v>9828121228</v>
      </c>
      <c r="W533" s="4" t="s">
        <v>3829</v>
      </c>
      <c r="X533" s="4">
        <v>0</v>
      </c>
      <c r="Y533" s="4" t="s">
        <v>64</v>
      </c>
      <c r="Z533" s="4" t="s">
        <v>64</v>
      </c>
      <c r="AA533" s="4" t="s">
        <v>71</v>
      </c>
      <c r="AB533" s="4">
        <v>15</v>
      </c>
      <c r="AC533" s="4" t="s">
        <v>72</v>
      </c>
      <c r="AD533" s="4">
        <v>1</v>
      </c>
    </row>
    <row r="534" spans="1:30" ht="30">
      <c r="A534" s="4">
        <v>10</v>
      </c>
      <c r="B534" s="4" t="s">
        <v>522</v>
      </c>
      <c r="C534" s="4">
        <v>4504</v>
      </c>
      <c r="D534" s="5">
        <v>43287</v>
      </c>
      <c r="E534" s="4" t="s">
        <v>1646</v>
      </c>
      <c r="F534" s="4"/>
      <c r="G534" s="4" t="s">
        <v>2374</v>
      </c>
      <c r="H534" s="4" t="s">
        <v>3102</v>
      </c>
      <c r="I534" s="4" t="s">
        <v>66</v>
      </c>
      <c r="J534" s="5">
        <v>37795</v>
      </c>
      <c r="K534" s="4" t="s">
        <v>1047</v>
      </c>
      <c r="L534" s="4">
        <v>533</v>
      </c>
      <c r="M534" s="4"/>
      <c r="N534" s="4"/>
      <c r="O534" s="4" t="s">
        <v>62</v>
      </c>
      <c r="P534" s="4" t="s">
        <v>70</v>
      </c>
      <c r="Q534" s="4"/>
      <c r="R534" s="4" t="s">
        <v>63</v>
      </c>
      <c r="S534" s="4">
        <v>8140200308</v>
      </c>
      <c r="T534" s="4" t="s">
        <v>798</v>
      </c>
      <c r="U534" s="4"/>
      <c r="V534" s="4">
        <v>9828121229</v>
      </c>
      <c r="W534" s="4" t="s">
        <v>3830</v>
      </c>
      <c r="X534" s="4">
        <v>50000</v>
      </c>
      <c r="Y534" s="4" t="s">
        <v>64</v>
      </c>
      <c r="Z534" s="4" t="s">
        <v>64</v>
      </c>
      <c r="AA534" s="4" t="s">
        <v>71</v>
      </c>
      <c r="AB534" s="4">
        <v>17</v>
      </c>
      <c r="AC534" s="4" t="s">
        <v>72</v>
      </c>
      <c r="AD534" s="4">
        <v>1</v>
      </c>
    </row>
    <row r="535" spans="1:30" ht="30">
      <c r="A535" s="4">
        <v>10</v>
      </c>
      <c r="B535" s="4" t="s">
        <v>522</v>
      </c>
      <c r="C535" s="4">
        <v>4683</v>
      </c>
      <c r="D535" s="5">
        <v>40374</v>
      </c>
      <c r="E535" s="4" t="s">
        <v>1647</v>
      </c>
      <c r="F535" s="4"/>
      <c r="G535" s="4" t="s">
        <v>2375</v>
      </c>
      <c r="H535" s="4" t="s">
        <v>3103</v>
      </c>
      <c r="I535" s="4" t="s">
        <v>61</v>
      </c>
      <c r="J535" s="5">
        <v>38457</v>
      </c>
      <c r="K535" s="4" t="s">
        <v>1048</v>
      </c>
      <c r="L535" s="4">
        <v>534</v>
      </c>
      <c r="M535" s="4"/>
      <c r="N535" s="4"/>
      <c r="O535" s="4" t="s">
        <v>62</v>
      </c>
      <c r="P535" s="4" t="s">
        <v>70</v>
      </c>
      <c r="Q535" s="4"/>
      <c r="R535" s="4" t="s">
        <v>63</v>
      </c>
      <c r="S535" s="4">
        <v>8140200308</v>
      </c>
      <c r="T535" s="4" t="s">
        <v>799</v>
      </c>
      <c r="U535" s="4"/>
      <c r="V535" s="4">
        <v>9828121230</v>
      </c>
      <c r="W535" s="4" t="s">
        <v>3831</v>
      </c>
      <c r="X535" s="4">
        <v>65000</v>
      </c>
      <c r="Y535" s="4" t="s">
        <v>64</v>
      </c>
      <c r="Z535" s="4" t="s">
        <v>64</v>
      </c>
      <c r="AA535" s="4" t="s">
        <v>71</v>
      </c>
      <c r="AB535" s="4">
        <v>15</v>
      </c>
      <c r="AC535" s="4" t="s">
        <v>72</v>
      </c>
      <c r="AD535" s="4">
        <v>3</v>
      </c>
    </row>
    <row r="536" spans="1:30" ht="30">
      <c r="A536" s="4">
        <v>10</v>
      </c>
      <c r="B536" s="4" t="s">
        <v>522</v>
      </c>
      <c r="C536" s="4">
        <v>4524</v>
      </c>
      <c r="D536" s="5">
        <v>43288</v>
      </c>
      <c r="E536" s="4" t="s">
        <v>1648</v>
      </c>
      <c r="F536" s="4"/>
      <c r="G536" s="4" t="s">
        <v>2376</v>
      </c>
      <c r="H536" s="4" t="s">
        <v>3104</v>
      </c>
      <c r="I536" s="4" t="s">
        <v>61</v>
      </c>
      <c r="J536" s="5">
        <v>38980</v>
      </c>
      <c r="K536" s="4" t="s">
        <v>1047</v>
      </c>
      <c r="L536" s="4">
        <v>535</v>
      </c>
      <c r="M536" s="4"/>
      <c r="N536" s="4"/>
      <c r="O536" s="4" t="s">
        <v>62</v>
      </c>
      <c r="P536" s="4" t="s">
        <v>70</v>
      </c>
      <c r="Q536" s="4"/>
      <c r="R536" s="4" t="s">
        <v>63</v>
      </c>
      <c r="S536" s="4">
        <v>8140200308</v>
      </c>
      <c r="T536" s="4" t="s">
        <v>800</v>
      </c>
      <c r="U536" s="4" t="s">
        <v>220</v>
      </c>
      <c r="V536" s="4">
        <v>9828121231</v>
      </c>
      <c r="W536" s="4" t="s">
        <v>3832</v>
      </c>
      <c r="X536" s="4">
        <v>36000</v>
      </c>
      <c r="Y536" s="4" t="s">
        <v>64</v>
      </c>
      <c r="Z536" s="4" t="s">
        <v>64</v>
      </c>
      <c r="AA536" s="4" t="s">
        <v>71</v>
      </c>
      <c r="AB536" s="4">
        <v>14</v>
      </c>
      <c r="AC536" s="4" t="s">
        <v>72</v>
      </c>
      <c r="AD536" s="4">
        <v>4</v>
      </c>
    </row>
    <row r="537" spans="1:30" ht="30">
      <c r="A537" s="4">
        <v>10</v>
      </c>
      <c r="B537" s="4" t="s">
        <v>522</v>
      </c>
      <c r="C537" s="4">
        <v>4164</v>
      </c>
      <c r="D537" s="5">
        <v>42555</v>
      </c>
      <c r="E537" s="4" t="s">
        <v>1649</v>
      </c>
      <c r="F537" s="4"/>
      <c r="G537" s="4" t="s">
        <v>2377</v>
      </c>
      <c r="H537" s="4" t="s">
        <v>3105</v>
      </c>
      <c r="I537" s="4" t="s">
        <v>61</v>
      </c>
      <c r="J537" s="5">
        <v>38430</v>
      </c>
      <c r="K537" s="4" t="s">
        <v>1047</v>
      </c>
      <c r="L537" s="4">
        <v>536</v>
      </c>
      <c r="M537" s="4"/>
      <c r="N537" s="4"/>
      <c r="O537" s="4" t="s">
        <v>67</v>
      </c>
      <c r="P537" s="4" t="s">
        <v>70</v>
      </c>
      <c r="Q537" s="4"/>
      <c r="R537" s="4" t="s">
        <v>63</v>
      </c>
      <c r="S537" s="4">
        <v>8140200308</v>
      </c>
      <c r="T537" s="4" t="s">
        <v>801</v>
      </c>
      <c r="U537" s="4"/>
      <c r="V537" s="4">
        <v>9828121232</v>
      </c>
      <c r="W537" s="4" t="s">
        <v>3833</v>
      </c>
      <c r="X537" s="4">
        <v>0</v>
      </c>
      <c r="Y537" s="4" t="s">
        <v>64</v>
      </c>
      <c r="Z537" s="4" t="s">
        <v>64</v>
      </c>
      <c r="AA537" s="4" t="s">
        <v>71</v>
      </c>
      <c r="AB537" s="4">
        <v>15</v>
      </c>
      <c r="AC537" s="4" t="s">
        <v>72</v>
      </c>
      <c r="AD537" s="4">
        <v>2</v>
      </c>
    </row>
    <row r="538" spans="1:30" ht="30">
      <c r="A538" s="4">
        <v>10</v>
      </c>
      <c r="B538" s="4" t="s">
        <v>522</v>
      </c>
      <c r="C538" s="4">
        <v>4731</v>
      </c>
      <c r="D538" s="5">
        <v>43661</v>
      </c>
      <c r="E538" s="4" t="s">
        <v>1650</v>
      </c>
      <c r="F538" s="4"/>
      <c r="G538" s="4" t="s">
        <v>2378</v>
      </c>
      <c r="H538" s="4" t="s">
        <v>3106</v>
      </c>
      <c r="I538" s="4" t="s">
        <v>61</v>
      </c>
      <c r="J538" s="5">
        <v>38598</v>
      </c>
      <c r="K538" s="4" t="s">
        <v>1048</v>
      </c>
      <c r="L538" s="4">
        <v>537</v>
      </c>
      <c r="M538" s="4"/>
      <c r="N538" s="4"/>
      <c r="O538" s="4" t="s">
        <v>69</v>
      </c>
      <c r="P538" s="4" t="s">
        <v>70</v>
      </c>
      <c r="Q538" s="4"/>
      <c r="R538" s="4" t="s">
        <v>63</v>
      </c>
      <c r="S538" s="4">
        <v>8140200308</v>
      </c>
      <c r="T538" s="4" t="s">
        <v>802</v>
      </c>
      <c r="U538" s="4"/>
      <c r="V538" s="4">
        <v>9828121233</v>
      </c>
      <c r="W538" s="4" t="s">
        <v>3834</v>
      </c>
      <c r="X538" s="4">
        <v>80000</v>
      </c>
      <c r="Y538" s="4" t="s">
        <v>64</v>
      </c>
      <c r="Z538" s="4" t="s">
        <v>64</v>
      </c>
      <c r="AA538" s="4" t="s">
        <v>71</v>
      </c>
      <c r="AB538" s="4">
        <v>15</v>
      </c>
      <c r="AC538" s="4" t="s">
        <v>72</v>
      </c>
      <c r="AD538" s="4">
        <v>3</v>
      </c>
    </row>
    <row r="539" spans="1:30" ht="30">
      <c r="A539" s="4">
        <v>10</v>
      </c>
      <c r="B539" s="4" t="s">
        <v>522</v>
      </c>
      <c r="C539" s="4">
        <v>4597</v>
      </c>
      <c r="D539" s="5">
        <v>43221</v>
      </c>
      <c r="E539" s="4" t="s">
        <v>1651</v>
      </c>
      <c r="F539" s="4"/>
      <c r="G539" s="4" t="s">
        <v>2379</v>
      </c>
      <c r="H539" s="4" t="s">
        <v>3107</v>
      </c>
      <c r="I539" s="4" t="s">
        <v>66</v>
      </c>
      <c r="J539" s="5">
        <v>38485</v>
      </c>
      <c r="K539" s="4" t="s">
        <v>1047</v>
      </c>
      <c r="L539" s="4">
        <v>538</v>
      </c>
      <c r="M539" s="4"/>
      <c r="N539" s="4"/>
      <c r="O539" s="4" t="s">
        <v>69</v>
      </c>
      <c r="P539" s="4" t="s">
        <v>70</v>
      </c>
      <c r="Q539" s="4"/>
      <c r="R539" s="4" t="s">
        <v>63</v>
      </c>
      <c r="S539" s="4">
        <v>8140200308</v>
      </c>
      <c r="T539" s="4" t="s">
        <v>803</v>
      </c>
      <c r="U539" s="4"/>
      <c r="V539" s="4">
        <v>9828121234</v>
      </c>
      <c r="W539" s="4" t="s">
        <v>3835</v>
      </c>
      <c r="X539" s="4">
        <v>45000</v>
      </c>
      <c r="Y539" s="4" t="s">
        <v>64</v>
      </c>
      <c r="Z539" s="4" t="s">
        <v>64</v>
      </c>
      <c r="AA539" s="4" t="s">
        <v>71</v>
      </c>
      <c r="AB539" s="4">
        <v>15</v>
      </c>
      <c r="AC539" s="4" t="s">
        <v>72</v>
      </c>
      <c r="AD539" s="4">
        <v>1</v>
      </c>
    </row>
    <row r="540" spans="1:30" ht="30">
      <c r="A540" s="4">
        <v>10</v>
      </c>
      <c r="B540" s="4" t="s">
        <v>522</v>
      </c>
      <c r="C540" s="4">
        <v>4292</v>
      </c>
      <c r="D540" s="5">
        <v>42916</v>
      </c>
      <c r="E540" s="4" t="s">
        <v>1652</v>
      </c>
      <c r="F540" s="4"/>
      <c r="G540" s="4" t="s">
        <v>2380</v>
      </c>
      <c r="H540" s="4" t="s">
        <v>3108</v>
      </c>
      <c r="I540" s="4" t="s">
        <v>61</v>
      </c>
      <c r="J540" s="5">
        <v>38706</v>
      </c>
      <c r="K540" s="4" t="s">
        <v>1047</v>
      </c>
      <c r="L540" s="4">
        <v>539</v>
      </c>
      <c r="M540" s="4"/>
      <c r="N540" s="4"/>
      <c r="O540" s="4" t="s">
        <v>67</v>
      </c>
      <c r="P540" s="4" t="s">
        <v>70</v>
      </c>
      <c r="Q540" s="4"/>
      <c r="R540" s="4" t="s">
        <v>63</v>
      </c>
      <c r="S540" s="4">
        <v>8140200308</v>
      </c>
      <c r="T540" s="4" t="s">
        <v>804</v>
      </c>
      <c r="U540" s="4"/>
      <c r="V540" s="4">
        <v>9828121235</v>
      </c>
      <c r="W540" s="4" t="s">
        <v>3836</v>
      </c>
      <c r="X540" s="4">
        <v>0</v>
      </c>
      <c r="Y540" s="4" t="s">
        <v>64</v>
      </c>
      <c r="Z540" s="4" t="s">
        <v>64</v>
      </c>
      <c r="AA540" s="4" t="s">
        <v>71</v>
      </c>
      <c r="AB540" s="4">
        <v>15</v>
      </c>
      <c r="AC540" s="4" t="s">
        <v>72</v>
      </c>
      <c r="AD540" s="4">
        <v>1</v>
      </c>
    </row>
    <row r="541" spans="1:30" ht="30">
      <c r="A541" s="4">
        <v>10</v>
      </c>
      <c r="B541" s="4" t="s">
        <v>522</v>
      </c>
      <c r="C541" s="4">
        <v>3788</v>
      </c>
      <c r="D541" s="5">
        <v>42135</v>
      </c>
      <c r="E541" s="4" t="s">
        <v>1653</v>
      </c>
      <c r="F541" s="4"/>
      <c r="G541" s="4" t="s">
        <v>2381</v>
      </c>
      <c r="H541" s="4" t="s">
        <v>3109</v>
      </c>
      <c r="I541" s="4" t="s">
        <v>61</v>
      </c>
      <c r="J541" s="5">
        <v>38479</v>
      </c>
      <c r="K541" s="4" t="s">
        <v>1048</v>
      </c>
      <c r="L541" s="4">
        <v>540</v>
      </c>
      <c r="M541" s="4"/>
      <c r="N541" s="4"/>
      <c r="O541" s="4" t="s">
        <v>62</v>
      </c>
      <c r="P541" s="4" t="s">
        <v>76</v>
      </c>
      <c r="Q541" s="4"/>
      <c r="R541" s="4" t="s">
        <v>63</v>
      </c>
      <c r="S541" s="4">
        <v>8140200308</v>
      </c>
      <c r="T541" s="4" t="s">
        <v>805</v>
      </c>
      <c r="U541" s="4"/>
      <c r="V541" s="4">
        <v>9828121236</v>
      </c>
      <c r="W541" s="4" t="s">
        <v>3837</v>
      </c>
      <c r="X541" s="4">
        <v>0</v>
      </c>
      <c r="Y541" s="4" t="s">
        <v>64</v>
      </c>
      <c r="Z541" s="4" t="s">
        <v>64</v>
      </c>
      <c r="AA541" s="4" t="s">
        <v>77</v>
      </c>
      <c r="AB541" s="4">
        <v>15</v>
      </c>
      <c r="AC541" s="4" t="s">
        <v>72</v>
      </c>
      <c r="AD541" s="4">
        <v>1</v>
      </c>
    </row>
    <row r="542" spans="1:30" ht="30">
      <c r="A542" s="4">
        <v>10</v>
      </c>
      <c r="B542" s="4" t="s">
        <v>522</v>
      </c>
      <c r="C542" s="4">
        <v>4701</v>
      </c>
      <c r="D542" s="5">
        <v>40725</v>
      </c>
      <c r="E542" s="4" t="s">
        <v>1654</v>
      </c>
      <c r="F542" s="4"/>
      <c r="G542" s="4" t="s">
        <v>2382</v>
      </c>
      <c r="H542" s="4" t="s">
        <v>3110</v>
      </c>
      <c r="I542" s="4" t="s">
        <v>66</v>
      </c>
      <c r="J542" s="5">
        <v>38571</v>
      </c>
      <c r="K542" s="4" t="s">
        <v>1047</v>
      </c>
      <c r="L542" s="4">
        <v>541</v>
      </c>
      <c r="M542" s="4"/>
      <c r="N542" s="4"/>
      <c r="O542" s="4" t="s">
        <v>62</v>
      </c>
      <c r="P542" s="4" t="s">
        <v>70</v>
      </c>
      <c r="Q542" s="4"/>
      <c r="R542" s="4" t="s">
        <v>63</v>
      </c>
      <c r="S542" s="4">
        <v>8140200308</v>
      </c>
      <c r="T542" s="4" t="s">
        <v>806</v>
      </c>
      <c r="U542" s="4" t="s">
        <v>807</v>
      </c>
      <c r="V542" s="4">
        <v>9828121237</v>
      </c>
      <c r="W542" s="4" t="s">
        <v>3838</v>
      </c>
      <c r="X542" s="4">
        <v>60000</v>
      </c>
      <c r="Y542" s="4" t="s">
        <v>64</v>
      </c>
      <c r="Z542" s="4" t="s">
        <v>64</v>
      </c>
      <c r="AA542" s="4" t="s">
        <v>71</v>
      </c>
      <c r="AB542" s="4">
        <v>15</v>
      </c>
      <c r="AC542" s="4" t="s">
        <v>72</v>
      </c>
      <c r="AD542" s="4">
        <v>0</v>
      </c>
    </row>
    <row r="543" spans="1:30" ht="30">
      <c r="A543" s="4">
        <v>10</v>
      </c>
      <c r="B543" s="4" t="s">
        <v>522</v>
      </c>
      <c r="C543" s="4">
        <v>4453</v>
      </c>
      <c r="D543" s="5">
        <v>43283</v>
      </c>
      <c r="E543" s="4" t="s">
        <v>1655</v>
      </c>
      <c r="F543" s="4"/>
      <c r="G543" s="4" t="s">
        <v>2383</v>
      </c>
      <c r="H543" s="4" t="s">
        <v>3111</v>
      </c>
      <c r="I543" s="4" t="s">
        <v>66</v>
      </c>
      <c r="J543" s="5">
        <v>38598</v>
      </c>
      <c r="K543" s="4" t="s">
        <v>1047</v>
      </c>
      <c r="L543" s="4">
        <v>542</v>
      </c>
      <c r="M543" s="4"/>
      <c r="N543" s="4"/>
      <c r="O543" s="4" t="s">
        <v>67</v>
      </c>
      <c r="P543" s="4" t="s">
        <v>70</v>
      </c>
      <c r="Q543" s="4"/>
      <c r="R543" s="4" t="s">
        <v>63</v>
      </c>
      <c r="S543" s="4">
        <v>8140200308</v>
      </c>
      <c r="T543" s="4" t="s">
        <v>808</v>
      </c>
      <c r="U543" s="4" t="s">
        <v>809</v>
      </c>
      <c r="V543" s="4">
        <v>9828121238</v>
      </c>
      <c r="W543" s="4" t="s">
        <v>3839</v>
      </c>
      <c r="X543" s="4">
        <v>45000</v>
      </c>
      <c r="Y543" s="4" t="s">
        <v>64</v>
      </c>
      <c r="Z543" s="4" t="s">
        <v>64</v>
      </c>
      <c r="AA543" s="4" t="s">
        <v>71</v>
      </c>
      <c r="AB543" s="4">
        <v>15</v>
      </c>
      <c r="AC543" s="4" t="s">
        <v>72</v>
      </c>
      <c r="AD543" s="4">
        <v>3</v>
      </c>
    </row>
    <row r="544" spans="1:30" ht="30">
      <c r="A544" s="4">
        <v>10</v>
      </c>
      <c r="B544" s="4" t="s">
        <v>522</v>
      </c>
      <c r="C544" s="4">
        <v>4331</v>
      </c>
      <c r="D544" s="5">
        <v>42920</v>
      </c>
      <c r="E544" s="4" t="s">
        <v>1656</v>
      </c>
      <c r="F544" s="4"/>
      <c r="G544" s="4" t="s">
        <v>2384</v>
      </c>
      <c r="H544" s="4" t="s">
        <v>3112</v>
      </c>
      <c r="I544" s="4" t="s">
        <v>61</v>
      </c>
      <c r="J544" s="5">
        <v>38536</v>
      </c>
      <c r="K544" s="4" t="s">
        <v>1048</v>
      </c>
      <c r="L544" s="4">
        <v>543</v>
      </c>
      <c r="M544" s="4"/>
      <c r="N544" s="4"/>
      <c r="O544" s="4" t="s">
        <v>62</v>
      </c>
      <c r="P544" s="4" t="s">
        <v>70</v>
      </c>
      <c r="Q544" s="4"/>
      <c r="R544" s="4" t="s">
        <v>63</v>
      </c>
      <c r="S544" s="4">
        <v>8140200308</v>
      </c>
      <c r="T544" s="4" t="s">
        <v>810</v>
      </c>
      <c r="U544" s="4" t="s">
        <v>811</v>
      </c>
      <c r="V544" s="4">
        <v>9828121239</v>
      </c>
      <c r="W544" s="4" t="s">
        <v>3840</v>
      </c>
      <c r="X544" s="4">
        <v>100000</v>
      </c>
      <c r="Y544" s="4" t="s">
        <v>64</v>
      </c>
      <c r="Z544" s="4" t="s">
        <v>64</v>
      </c>
      <c r="AA544" s="4" t="s">
        <v>71</v>
      </c>
      <c r="AB544" s="4">
        <v>15</v>
      </c>
      <c r="AC544" s="4" t="s">
        <v>72</v>
      </c>
      <c r="AD544" s="4">
        <v>1</v>
      </c>
    </row>
    <row r="545" spans="1:30" ht="30">
      <c r="A545" s="4">
        <v>10</v>
      </c>
      <c r="B545" s="4" t="s">
        <v>522</v>
      </c>
      <c r="C545" s="4">
        <v>4682</v>
      </c>
      <c r="D545" s="5">
        <v>43384</v>
      </c>
      <c r="E545" s="4" t="s">
        <v>1657</v>
      </c>
      <c r="F545" s="4"/>
      <c r="G545" s="4" t="s">
        <v>2385</v>
      </c>
      <c r="H545" s="4" t="s">
        <v>3113</v>
      </c>
      <c r="I545" s="4" t="s">
        <v>66</v>
      </c>
      <c r="J545" s="5">
        <v>37909</v>
      </c>
      <c r="K545" s="4" t="s">
        <v>1047</v>
      </c>
      <c r="L545" s="4">
        <v>544</v>
      </c>
      <c r="M545" s="4"/>
      <c r="N545" s="4"/>
      <c r="O545" s="4" t="s">
        <v>74</v>
      </c>
      <c r="P545" s="4" t="s">
        <v>70</v>
      </c>
      <c r="Q545" s="4"/>
      <c r="R545" s="4" t="s">
        <v>63</v>
      </c>
      <c r="S545" s="4">
        <v>8140200308</v>
      </c>
      <c r="T545" s="4" t="s">
        <v>812</v>
      </c>
      <c r="U545" s="4" t="s">
        <v>813</v>
      </c>
      <c r="V545" s="4">
        <v>9828121240</v>
      </c>
      <c r="W545" s="4" t="s">
        <v>3841</v>
      </c>
      <c r="X545" s="4">
        <v>60000</v>
      </c>
      <c r="Y545" s="4" t="s">
        <v>64</v>
      </c>
      <c r="Z545" s="4" t="s">
        <v>64</v>
      </c>
      <c r="AA545" s="4" t="s">
        <v>71</v>
      </c>
      <c r="AB545" s="4">
        <v>17</v>
      </c>
      <c r="AC545" s="4" t="s">
        <v>72</v>
      </c>
      <c r="AD545" s="4">
        <v>3</v>
      </c>
    </row>
    <row r="546" spans="1:30" ht="30">
      <c r="A546" s="4">
        <v>10</v>
      </c>
      <c r="B546" s="4" t="s">
        <v>522</v>
      </c>
      <c r="C546" s="4">
        <v>4458</v>
      </c>
      <c r="D546" s="5">
        <v>43284</v>
      </c>
      <c r="E546" s="4" t="s">
        <v>1658</v>
      </c>
      <c r="F546" s="4"/>
      <c r="G546" s="4" t="s">
        <v>2386</v>
      </c>
      <c r="H546" s="4" t="s">
        <v>3114</v>
      </c>
      <c r="I546" s="4" t="s">
        <v>61</v>
      </c>
      <c r="J546" s="5">
        <v>37783</v>
      </c>
      <c r="K546" s="4" t="s">
        <v>1047</v>
      </c>
      <c r="L546" s="4">
        <v>545</v>
      </c>
      <c r="M546" s="4"/>
      <c r="N546" s="4"/>
      <c r="O546" s="4" t="s">
        <v>62</v>
      </c>
      <c r="P546" s="4" t="s">
        <v>70</v>
      </c>
      <c r="Q546" s="4"/>
      <c r="R546" s="4" t="s">
        <v>63</v>
      </c>
      <c r="S546" s="4">
        <v>8140200308</v>
      </c>
      <c r="T546" s="4" t="s">
        <v>814</v>
      </c>
      <c r="U546" s="4" t="s">
        <v>815</v>
      </c>
      <c r="V546" s="4">
        <v>9828121241</v>
      </c>
      <c r="W546" s="4" t="s">
        <v>3842</v>
      </c>
      <c r="X546" s="4">
        <v>36000</v>
      </c>
      <c r="Y546" s="4" t="s">
        <v>64</v>
      </c>
      <c r="Z546" s="4" t="s">
        <v>64</v>
      </c>
      <c r="AA546" s="4" t="s">
        <v>71</v>
      </c>
      <c r="AB546" s="4">
        <v>17</v>
      </c>
      <c r="AC546" s="4" t="s">
        <v>72</v>
      </c>
      <c r="AD546" s="4">
        <v>5</v>
      </c>
    </row>
    <row r="547" spans="1:30" ht="30">
      <c r="A547" s="4">
        <v>10</v>
      </c>
      <c r="B547" s="4" t="s">
        <v>522</v>
      </c>
      <c r="C547" s="4">
        <v>4653</v>
      </c>
      <c r="D547" s="5">
        <v>43651</v>
      </c>
      <c r="E547" s="4" t="s">
        <v>1659</v>
      </c>
      <c r="F547" s="4"/>
      <c r="G547" s="4" t="s">
        <v>2387</v>
      </c>
      <c r="H547" s="4" t="s">
        <v>3115</v>
      </c>
      <c r="I547" s="4" t="s">
        <v>61</v>
      </c>
      <c r="J547" s="5">
        <v>38119</v>
      </c>
      <c r="K547" s="4" t="s">
        <v>1048</v>
      </c>
      <c r="L547" s="4">
        <v>546</v>
      </c>
      <c r="M547" s="4"/>
      <c r="N547" s="4"/>
      <c r="O547" s="4" t="s">
        <v>62</v>
      </c>
      <c r="P547" s="4" t="s">
        <v>76</v>
      </c>
      <c r="Q547" s="4"/>
      <c r="R547" s="4" t="s">
        <v>63</v>
      </c>
      <c r="S547" s="4">
        <v>8140200308</v>
      </c>
      <c r="T547" s="4" t="s">
        <v>816</v>
      </c>
      <c r="U547" s="4" t="s">
        <v>817</v>
      </c>
      <c r="V547" s="4">
        <v>9828121242</v>
      </c>
      <c r="W547" s="4" t="s">
        <v>3843</v>
      </c>
      <c r="X547" s="4">
        <v>60000</v>
      </c>
      <c r="Y547" s="4" t="s">
        <v>65</v>
      </c>
      <c r="Z547" s="4" t="s">
        <v>64</v>
      </c>
      <c r="AA547" s="4" t="s">
        <v>77</v>
      </c>
      <c r="AB547" s="4">
        <v>16</v>
      </c>
      <c r="AC547" s="4" t="s">
        <v>72</v>
      </c>
      <c r="AD547" s="4">
        <v>0</v>
      </c>
    </row>
    <row r="548" spans="1:30" ht="30">
      <c r="A548" s="4">
        <v>10</v>
      </c>
      <c r="B548" s="4" t="s">
        <v>522</v>
      </c>
      <c r="C548" s="4">
        <v>4509</v>
      </c>
      <c r="D548" s="5">
        <v>43287</v>
      </c>
      <c r="E548" s="4" t="s">
        <v>1660</v>
      </c>
      <c r="F548" s="4"/>
      <c r="G548" s="4" t="s">
        <v>2388</v>
      </c>
      <c r="H548" s="4" t="s">
        <v>3116</v>
      </c>
      <c r="I548" s="4" t="s">
        <v>66</v>
      </c>
      <c r="J548" s="5">
        <v>38002</v>
      </c>
      <c r="K548" s="4" t="s">
        <v>1047</v>
      </c>
      <c r="L548" s="4">
        <v>547</v>
      </c>
      <c r="M548" s="4"/>
      <c r="N548" s="4"/>
      <c r="O548" s="4" t="s">
        <v>62</v>
      </c>
      <c r="P548" s="4" t="s">
        <v>70</v>
      </c>
      <c r="Q548" s="4"/>
      <c r="R548" s="4" t="s">
        <v>63</v>
      </c>
      <c r="S548" s="4">
        <v>8140200308</v>
      </c>
      <c r="T548" s="4" t="s">
        <v>818</v>
      </c>
      <c r="U548" s="4" t="s">
        <v>819</v>
      </c>
      <c r="V548" s="4">
        <v>9828121243</v>
      </c>
      <c r="W548" s="4" t="s">
        <v>3844</v>
      </c>
      <c r="X548" s="4">
        <v>45000</v>
      </c>
      <c r="Y548" s="4" t="s">
        <v>64</v>
      </c>
      <c r="Z548" s="4" t="s">
        <v>64</v>
      </c>
      <c r="AA548" s="4" t="s">
        <v>71</v>
      </c>
      <c r="AB548" s="4">
        <v>16</v>
      </c>
      <c r="AC548" s="4" t="s">
        <v>72</v>
      </c>
      <c r="AD548" s="4">
        <v>1</v>
      </c>
    </row>
    <row r="549" spans="1:30" ht="30">
      <c r="A549" s="4">
        <v>10</v>
      </c>
      <c r="B549" s="4" t="s">
        <v>522</v>
      </c>
      <c r="C549" s="4">
        <v>4702</v>
      </c>
      <c r="D549" s="5">
        <v>43656</v>
      </c>
      <c r="E549" s="4" t="s">
        <v>1661</v>
      </c>
      <c r="F549" s="4"/>
      <c r="G549" s="4" t="s">
        <v>2389</v>
      </c>
      <c r="H549" s="4" t="s">
        <v>3117</v>
      </c>
      <c r="I549" s="4" t="s">
        <v>61</v>
      </c>
      <c r="J549" s="5">
        <v>38627</v>
      </c>
      <c r="K549" s="4" t="s">
        <v>1047</v>
      </c>
      <c r="L549" s="4">
        <v>548</v>
      </c>
      <c r="M549" s="4"/>
      <c r="N549" s="4"/>
      <c r="O549" s="4" t="s">
        <v>62</v>
      </c>
      <c r="P549" s="4" t="s">
        <v>76</v>
      </c>
      <c r="Q549" s="4"/>
      <c r="R549" s="4" t="s">
        <v>63</v>
      </c>
      <c r="S549" s="4">
        <v>8140200308</v>
      </c>
      <c r="T549" s="4" t="s">
        <v>820</v>
      </c>
      <c r="U549" s="4" t="s">
        <v>608</v>
      </c>
      <c r="V549" s="4">
        <v>9828121244</v>
      </c>
      <c r="W549" s="4" t="s">
        <v>3845</v>
      </c>
      <c r="X549" s="4">
        <v>50000</v>
      </c>
      <c r="Y549" s="4" t="s">
        <v>64</v>
      </c>
      <c r="Z549" s="4" t="s">
        <v>64</v>
      </c>
      <c r="AA549" s="4" t="s">
        <v>77</v>
      </c>
      <c r="AB549" s="4">
        <v>15</v>
      </c>
      <c r="AC549" s="4" t="s">
        <v>72</v>
      </c>
      <c r="AD549" s="4">
        <v>0</v>
      </c>
    </row>
    <row r="550" spans="1:30" ht="30">
      <c r="A550" s="4">
        <v>10</v>
      </c>
      <c r="B550" s="4" t="s">
        <v>522</v>
      </c>
      <c r="C550" s="4">
        <v>4189</v>
      </c>
      <c r="D550" s="5">
        <v>42562</v>
      </c>
      <c r="E550" s="4" t="s">
        <v>1662</v>
      </c>
      <c r="F550" s="4"/>
      <c r="G550" s="4" t="s">
        <v>2390</v>
      </c>
      <c r="H550" s="4" t="s">
        <v>3118</v>
      </c>
      <c r="I550" s="4" t="s">
        <v>66</v>
      </c>
      <c r="J550" s="5">
        <v>38599</v>
      </c>
      <c r="K550" s="4" t="s">
        <v>1048</v>
      </c>
      <c r="L550" s="4">
        <v>549</v>
      </c>
      <c r="M550" s="4"/>
      <c r="N550" s="4"/>
      <c r="O550" s="4" t="s">
        <v>62</v>
      </c>
      <c r="P550" s="4" t="s">
        <v>76</v>
      </c>
      <c r="Q550" s="4"/>
      <c r="R550" s="4" t="s">
        <v>63</v>
      </c>
      <c r="S550" s="4">
        <v>8140200308</v>
      </c>
      <c r="T550" s="4" t="s">
        <v>821</v>
      </c>
      <c r="U550" s="4"/>
      <c r="V550" s="4">
        <v>9828121245</v>
      </c>
      <c r="W550" s="4" t="s">
        <v>3846</v>
      </c>
      <c r="X550" s="4">
        <v>0</v>
      </c>
      <c r="Y550" s="4" t="s">
        <v>64</v>
      </c>
      <c r="Z550" s="4" t="s">
        <v>64</v>
      </c>
      <c r="AA550" s="4" t="s">
        <v>77</v>
      </c>
      <c r="AB550" s="4">
        <v>15</v>
      </c>
      <c r="AC550" s="4" t="s">
        <v>72</v>
      </c>
      <c r="AD550" s="4">
        <v>1</v>
      </c>
    </row>
    <row r="551" spans="1:30" ht="30">
      <c r="A551" s="4">
        <v>10</v>
      </c>
      <c r="B551" s="4" t="s">
        <v>522</v>
      </c>
      <c r="C551" s="4">
        <v>3801</v>
      </c>
      <c r="D551" s="5">
        <v>42135</v>
      </c>
      <c r="E551" s="4" t="s">
        <v>1663</v>
      </c>
      <c r="F551" s="4"/>
      <c r="G551" s="4" t="s">
        <v>2391</v>
      </c>
      <c r="H551" s="4" t="s">
        <v>3119</v>
      </c>
      <c r="I551" s="4" t="s">
        <v>61</v>
      </c>
      <c r="J551" s="5">
        <v>38661</v>
      </c>
      <c r="K551" s="4" t="s">
        <v>1047</v>
      </c>
      <c r="L551" s="4">
        <v>550</v>
      </c>
      <c r="M551" s="4"/>
      <c r="N551" s="4"/>
      <c r="O551" s="4" t="s">
        <v>62</v>
      </c>
      <c r="P551" s="4" t="s">
        <v>76</v>
      </c>
      <c r="Q551" s="4"/>
      <c r="R551" s="4" t="s">
        <v>63</v>
      </c>
      <c r="S551" s="4">
        <v>8140200308</v>
      </c>
      <c r="T551" s="4" t="s">
        <v>822</v>
      </c>
      <c r="U551" s="4"/>
      <c r="V551" s="4">
        <v>9828121246</v>
      </c>
      <c r="W551" s="4" t="s">
        <v>3847</v>
      </c>
      <c r="X551" s="4">
        <v>80000</v>
      </c>
      <c r="Y551" s="4" t="s">
        <v>64</v>
      </c>
      <c r="Z551" s="4" t="s">
        <v>64</v>
      </c>
      <c r="AA551" s="4" t="s">
        <v>77</v>
      </c>
      <c r="AB551" s="4">
        <v>15</v>
      </c>
      <c r="AC551" s="4" t="s">
        <v>72</v>
      </c>
      <c r="AD551" s="4">
        <v>1</v>
      </c>
    </row>
    <row r="552" spans="1:30" ht="30">
      <c r="A552" s="4">
        <v>10</v>
      </c>
      <c r="B552" s="4" t="s">
        <v>522</v>
      </c>
      <c r="C552" s="4">
        <v>4678</v>
      </c>
      <c r="D552" s="5">
        <v>43655</v>
      </c>
      <c r="E552" s="4" t="s">
        <v>1664</v>
      </c>
      <c r="F552" s="4"/>
      <c r="G552" s="4" t="s">
        <v>2392</v>
      </c>
      <c r="H552" s="4" t="s">
        <v>3120</v>
      </c>
      <c r="I552" s="4" t="s">
        <v>61</v>
      </c>
      <c r="J552" s="5">
        <v>38534</v>
      </c>
      <c r="K552" s="4" t="s">
        <v>1047</v>
      </c>
      <c r="L552" s="4">
        <v>551</v>
      </c>
      <c r="M552" s="4"/>
      <c r="N552" s="4"/>
      <c r="O552" s="4" t="s">
        <v>62</v>
      </c>
      <c r="P552" s="4" t="s">
        <v>70</v>
      </c>
      <c r="Q552" s="4"/>
      <c r="R552" s="4" t="s">
        <v>63</v>
      </c>
      <c r="S552" s="4">
        <v>8140200308</v>
      </c>
      <c r="T552" s="4"/>
      <c r="U552" s="4"/>
      <c r="V552" s="4">
        <v>9828121247</v>
      </c>
      <c r="W552" s="4" t="s">
        <v>3848</v>
      </c>
      <c r="X552" s="4">
        <v>80000</v>
      </c>
      <c r="Y552" s="4" t="s">
        <v>64</v>
      </c>
      <c r="Z552" s="4" t="s">
        <v>64</v>
      </c>
      <c r="AA552" s="4" t="s">
        <v>71</v>
      </c>
      <c r="AB552" s="4">
        <v>15</v>
      </c>
      <c r="AC552" s="4" t="s">
        <v>72</v>
      </c>
      <c r="AD552" s="4">
        <v>1</v>
      </c>
    </row>
    <row r="553" spans="1:30" ht="30">
      <c r="A553" s="4">
        <v>10</v>
      </c>
      <c r="B553" s="4" t="s">
        <v>522</v>
      </c>
      <c r="C553" s="4">
        <v>4146</v>
      </c>
      <c r="D553" s="5">
        <v>42553</v>
      </c>
      <c r="E553" s="4" t="s">
        <v>1665</v>
      </c>
      <c r="F553" s="4"/>
      <c r="G553" s="4" t="s">
        <v>2393</v>
      </c>
      <c r="H553" s="4" t="s">
        <v>3121</v>
      </c>
      <c r="I553" s="4" t="s">
        <v>61</v>
      </c>
      <c r="J553" s="5">
        <v>38732</v>
      </c>
      <c r="K553" s="4" t="s">
        <v>1048</v>
      </c>
      <c r="L553" s="4">
        <v>552</v>
      </c>
      <c r="M553" s="4"/>
      <c r="N553" s="4"/>
      <c r="O553" s="4" t="s">
        <v>62</v>
      </c>
      <c r="P553" s="4" t="s">
        <v>70</v>
      </c>
      <c r="Q553" s="4"/>
      <c r="R553" s="4" t="s">
        <v>63</v>
      </c>
      <c r="S553" s="4">
        <v>8140200308</v>
      </c>
      <c r="T553" s="4" t="s">
        <v>823</v>
      </c>
      <c r="U553" s="4"/>
      <c r="V553" s="4">
        <v>9828121248</v>
      </c>
      <c r="W553" s="4" t="s">
        <v>3849</v>
      </c>
      <c r="X553" s="4">
        <v>0</v>
      </c>
      <c r="Y553" s="4" t="s">
        <v>64</v>
      </c>
      <c r="Z553" s="4" t="s">
        <v>64</v>
      </c>
      <c r="AA553" s="4" t="s">
        <v>71</v>
      </c>
      <c r="AB553" s="4">
        <v>14</v>
      </c>
      <c r="AC553" s="4" t="s">
        <v>72</v>
      </c>
      <c r="AD553" s="4">
        <v>1</v>
      </c>
    </row>
    <row r="554" spans="1:30" ht="30">
      <c r="A554" s="4">
        <v>10</v>
      </c>
      <c r="B554" s="4" t="s">
        <v>522</v>
      </c>
      <c r="C554" s="4">
        <v>4734</v>
      </c>
      <c r="D554" s="5">
        <v>43661</v>
      </c>
      <c r="E554" s="4" t="s">
        <v>1666</v>
      </c>
      <c r="F554" s="4"/>
      <c r="G554" s="4" t="s">
        <v>2394</v>
      </c>
      <c r="H554" s="4" t="s">
        <v>3122</v>
      </c>
      <c r="I554" s="4" t="s">
        <v>61</v>
      </c>
      <c r="J554" s="5">
        <v>38035</v>
      </c>
      <c r="K554" s="4" t="s">
        <v>1047</v>
      </c>
      <c r="L554" s="4">
        <v>553</v>
      </c>
      <c r="M554" s="4"/>
      <c r="N554" s="4"/>
      <c r="O554" s="4" t="s">
        <v>62</v>
      </c>
      <c r="P554" s="4" t="s">
        <v>70</v>
      </c>
      <c r="Q554" s="4"/>
      <c r="R554" s="4" t="s">
        <v>63</v>
      </c>
      <c r="S554" s="4">
        <v>8140200308</v>
      </c>
      <c r="T554" s="4" t="s">
        <v>824</v>
      </c>
      <c r="U554" s="4" t="s">
        <v>825</v>
      </c>
      <c r="V554" s="4">
        <v>9828121249</v>
      </c>
      <c r="W554" s="4" t="s">
        <v>3850</v>
      </c>
      <c r="X554" s="4">
        <v>60000</v>
      </c>
      <c r="Y554" s="4" t="s">
        <v>64</v>
      </c>
      <c r="Z554" s="4" t="s">
        <v>64</v>
      </c>
      <c r="AA554" s="4" t="s">
        <v>71</v>
      </c>
      <c r="AB554" s="4">
        <v>16</v>
      </c>
      <c r="AC554" s="4" t="s">
        <v>72</v>
      </c>
      <c r="AD554" s="4">
        <v>0</v>
      </c>
    </row>
    <row r="555" spans="1:30" ht="30">
      <c r="A555" s="4">
        <v>10</v>
      </c>
      <c r="B555" s="4" t="s">
        <v>522</v>
      </c>
      <c r="C555" s="4">
        <v>3790</v>
      </c>
      <c r="D555" s="5">
        <v>42135</v>
      </c>
      <c r="E555" s="4" t="s">
        <v>1667</v>
      </c>
      <c r="F555" s="4"/>
      <c r="G555" s="4" t="s">
        <v>2395</v>
      </c>
      <c r="H555" s="4" t="s">
        <v>3123</v>
      </c>
      <c r="I555" s="4" t="s">
        <v>61</v>
      </c>
      <c r="J555" s="5">
        <v>38617</v>
      </c>
      <c r="K555" s="4" t="s">
        <v>1047</v>
      </c>
      <c r="L555" s="4">
        <v>554</v>
      </c>
      <c r="M555" s="4"/>
      <c r="N555" s="4"/>
      <c r="O555" s="4" t="s">
        <v>62</v>
      </c>
      <c r="P555" s="4" t="s">
        <v>76</v>
      </c>
      <c r="Q555" s="4"/>
      <c r="R555" s="4" t="s">
        <v>63</v>
      </c>
      <c r="S555" s="4">
        <v>8140200308</v>
      </c>
      <c r="T555" s="4" t="s">
        <v>826</v>
      </c>
      <c r="U555" s="4"/>
      <c r="V555" s="4">
        <v>9828121250</v>
      </c>
      <c r="W555" s="4" t="s">
        <v>3851</v>
      </c>
      <c r="X555" s="4">
        <v>72000</v>
      </c>
      <c r="Y555" s="4" t="s">
        <v>64</v>
      </c>
      <c r="Z555" s="4" t="s">
        <v>64</v>
      </c>
      <c r="AA555" s="4" t="s">
        <v>77</v>
      </c>
      <c r="AB555" s="4">
        <v>15</v>
      </c>
      <c r="AC555" s="4" t="s">
        <v>72</v>
      </c>
      <c r="AD555" s="4">
        <v>1</v>
      </c>
    </row>
    <row r="556" spans="1:30" ht="30">
      <c r="A556" s="4">
        <v>10</v>
      </c>
      <c r="B556" s="4" t="s">
        <v>522</v>
      </c>
      <c r="C556" s="4">
        <v>4850</v>
      </c>
      <c r="D556" s="4"/>
      <c r="E556" s="4" t="s">
        <v>1668</v>
      </c>
      <c r="F556" s="4"/>
      <c r="G556" s="4" t="s">
        <v>2396</v>
      </c>
      <c r="H556" s="4" t="s">
        <v>3124</v>
      </c>
      <c r="I556" s="4" t="s">
        <v>66</v>
      </c>
      <c r="J556" s="5">
        <v>38532</v>
      </c>
      <c r="K556" s="4" t="s">
        <v>1048</v>
      </c>
      <c r="L556" s="4">
        <v>555</v>
      </c>
      <c r="M556" s="4"/>
      <c r="N556" s="4"/>
      <c r="O556" s="4" t="s">
        <v>62</v>
      </c>
      <c r="P556" s="4"/>
      <c r="Q556" s="4"/>
      <c r="R556" s="4" t="s">
        <v>63</v>
      </c>
      <c r="S556" s="4">
        <v>8140200308</v>
      </c>
      <c r="T556" s="4"/>
      <c r="U556" s="4"/>
      <c r="V556" s="4">
        <v>9828121251</v>
      </c>
      <c r="W556" s="4" t="s">
        <v>3852</v>
      </c>
      <c r="X556" s="4"/>
      <c r="Y556" s="4" t="s">
        <v>64</v>
      </c>
      <c r="Z556" s="4" t="s">
        <v>65</v>
      </c>
      <c r="AA556" s="4"/>
      <c r="AB556" s="4">
        <v>15</v>
      </c>
      <c r="AC556" s="4"/>
      <c r="AD556" s="4">
        <v>3</v>
      </c>
    </row>
    <row r="557" spans="1:30" ht="30">
      <c r="A557" s="4">
        <v>10</v>
      </c>
      <c r="B557" s="4" t="s">
        <v>522</v>
      </c>
      <c r="C557" s="4">
        <v>4103</v>
      </c>
      <c r="D557" s="5">
        <v>42499</v>
      </c>
      <c r="E557" s="4" t="s">
        <v>1669</v>
      </c>
      <c r="F557" s="4"/>
      <c r="G557" s="4" t="s">
        <v>2397</v>
      </c>
      <c r="H557" s="4" t="s">
        <v>3125</v>
      </c>
      <c r="I557" s="4" t="s">
        <v>61</v>
      </c>
      <c r="J557" s="5">
        <v>38815</v>
      </c>
      <c r="K557" s="4" t="s">
        <v>1047</v>
      </c>
      <c r="L557" s="4">
        <v>556</v>
      </c>
      <c r="M557" s="4"/>
      <c r="N557" s="4"/>
      <c r="O557" s="4" t="s">
        <v>69</v>
      </c>
      <c r="P557" s="4" t="s">
        <v>70</v>
      </c>
      <c r="Q557" s="4"/>
      <c r="R557" s="4" t="s">
        <v>63</v>
      </c>
      <c r="S557" s="4">
        <v>8140200308</v>
      </c>
      <c r="T557" s="4" t="s">
        <v>827</v>
      </c>
      <c r="U557" s="4" t="s">
        <v>636</v>
      </c>
      <c r="V557" s="4">
        <v>9828121252</v>
      </c>
      <c r="W557" s="4" t="s">
        <v>3853</v>
      </c>
      <c r="X557" s="4">
        <v>60000</v>
      </c>
      <c r="Y557" s="4" t="s">
        <v>64</v>
      </c>
      <c r="Z557" s="4" t="s">
        <v>64</v>
      </c>
      <c r="AA557" s="4" t="s">
        <v>71</v>
      </c>
      <c r="AB557" s="4">
        <v>14</v>
      </c>
      <c r="AC557" s="4" t="s">
        <v>72</v>
      </c>
      <c r="AD557" s="4">
        <v>1</v>
      </c>
    </row>
    <row r="558" spans="1:30" ht="30">
      <c r="A558" s="4">
        <v>10</v>
      </c>
      <c r="B558" s="4" t="s">
        <v>522</v>
      </c>
      <c r="C558" s="4">
        <v>3783</v>
      </c>
      <c r="D558" s="5">
        <v>42135</v>
      </c>
      <c r="E558" s="4" t="s">
        <v>1670</v>
      </c>
      <c r="F558" s="4"/>
      <c r="G558" s="4" t="s">
        <v>2398</v>
      </c>
      <c r="H558" s="4" t="s">
        <v>3126</v>
      </c>
      <c r="I558" s="4" t="s">
        <v>66</v>
      </c>
      <c r="J558" s="5">
        <v>39002</v>
      </c>
      <c r="K558" s="4" t="s">
        <v>1047</v>
      </c>
      <c r="L558" s="4">
        <v>557</v>
      </c>
      <c r="M558" s="4"/>
      <c r="N558" s="4"/>
      <c r="O558" s="4" t="s">
        <v>69</v>
      </c>
      <c r="P558" s="4" t="s">
        <v>70</v>
      </c>
      <c r="Q558" s="4"/>
      <c r="R558" s="4" t="s">
        <v>63</v>
      </c>
      <c r="S558" s="4">
        <v>8140200308</v>
      </c>
      <c r="T558" s="4" t="s">
        <v>828</v>
      </c>
      <c r="U558" s="4"/>
      <c r="V558" s="4">
        <v>9828121253</v>
      </c>
      <c r="W558" s="4" t="s">
        <v>3854</v>
      </c>
      <c r="X558" s="4">
        <v>0</v>
      </c>
      <c r="Y558" s="4" t="s">
        <v>64</v>
      </c>
      <c r="Z558" s="4" t="s">
        <v>64</v>
      </c>
      <c r="AA558" s="4" t="s">
        <v>71</v>
      </c>
      <c r="AB558" s="4">
        <v>14</v>
      </c>
      <c r="AC558" s="4" t="s">
        <v>72</v>
      </c>
      <c r="AD558" s="4">
        <v>2</v>
      </c>
    </row>
    <row r="559" spans="1:30" ht="30">
      <c r="A559" s="4">
        <v>10</v>
      </c>
      <c r="B559" s="4" t="s">
        <v>522</v>
      </c>
      <c r="C559" s="4">
        <v>4373</v>
      </c>
      <c r="D559" s="5">
        <v>42926</v>
      </c>
      <c r="E559" s="4" t="s">
        <v>1671</v>
      </c>
      <c r="F559" s="4"/>
      <c r="G559" s="4" t="s">
        <v>2399</v>
      </c>
      <c r="H559" s="4" t="s">
        <v>3127</v>
      </c>
      <c r="I559" s="4" t="s">
        <v>66</v>
      </c>
      <c r="J559" s="5">
        <v>38506</v>
      </c>
      <c r="K559" s="4" t="s">
        <v>1048</v>
      </c>
      <c r="L559" s="4">
        <v>558</v>
      </c>
      <c r="M559" s="4"/>
      <c r="N559" s="4"/>
      <c r="O559" s="4" t="s">
        <v>62</v>
      </c>
      <c r="P559" s="4" t="s">
        <v>70</v>
      </c>
      <c r="Q559" s="4"/>
      <c r="R559" s="4" t="s">
        <v>63</v>
      </c>
      <c r="S559" s="4">
        <v>8140200308</v>
      </c>
      <c r="T559" s="4" t="s">
        <v>829</v>
      </c>
      <c r="U559" s="4"/>
      <c r="V559" s="4">
        <v>9828121254</v>
      </c>
      <c r="W559" s="4" t="s">
        <v>3855</v>
      </c>
      <c r="X559" s="4">
        <v>0</v>
      </c>
      <c r="Y559" s="4" t="s">
        <v>64</v>
      </c>
      <c r="Z559" s="4" t="s">
        <v>64</v>
      </c>
      <c r="AA559" s="4" t="s">
        <v>71</v>
      </c>
      <c r="AB559" s="4">
        <v>15</v>
      </c>
      <c r="AC559" s="4" t="s">
        <v>72</v>
      </c>
      <c r="AD559" s="4">
        <v>1</v>
      </c>
    </row>
    <row r="560" spans="1:30" ht="30">
      <c r="A560" s="4">
        <v>10</v>
      </c>
      <c r="B560" s="4" t="s">
        <v>522</v>
      </c>
      <c r="C560" s="4">
        <v>4654</v>
      </c>
      <c r="D560" s="5">
        <v>43651</v>
      </c>
      <c r="E560" s="4" t="s">
        <v>1672</v>
      </c>
      <c r="F560" s="4"/>
      <c r="G560" s="4" t="s">
        <v>2400</v>
      </c>
      <c r="H560" s="4" t="s">
        <v>3128</v>
      </c>
      <c r="I560" s="4" t="s">
        <v>66</v>
      </c>
      <c r="J560" s="5">
        <v>38671</v>
      </c>
      <c r="K560" s="4" t="s">
        <v>1047</v>
      </c>
      <c r="L560" s="4">
        <v>559</v>
      </c>
      <c r="M560" s="4"/>
      <c r="N560" s="4"/>
      <c r="O560" s="4" t="s">
        <v>62</v>
      </c>
      <c r="P560" s="4" t="s">
        <v>70</v>
      </c>
      <c r="Q560" s="4"/>
      <c r="R560" s="4" t="s">
        <v>63</v>
      </c>
      <c r="S560" s="4">
        <v>8140200308</v>
      </c>
      <c r="T560" s="4" t="s">
        <v>830</v>
      </c>
      <c r="U560" s="4" t="s">
        <v>831</v>
      </c>
      <c r="V560" s="4">
        <v>9828121255</v>
      </c>
      <c r="W560" s="4" t="s">
        <v>3856</v>
      </c>
      <c r="X560" s="4">
        <v>60000</v>
      </c>
      <c r="Y560" s="4" t="s">
        <v>64</v>
      </c>
      <c r="Z560" s="4" t="s">
        <v>64</v>
      </c>
      <c r="AA560" s="4" t="s">
        <v>71</v>
      </c>
      <c r="AB560" s="4">
        <v>15</v>
      </c>
      <c r="AC560" s="4" t="s">
        <v>72</v>
      </c>
      <c r="AD560" s="4">
        <v>1</v>
      </c>
    </row>
    <row r="561" spans="1:30" ht="30">
      <c r="A561" s="4">
        <v>10</v>
      </c>
      <c r="B561" s="4" t="s">
        <v>522</v>
      </c>
      <c r="C561" s="4">
        <v>4645</v>
      </c>
      <c r="D561" s="5">
        <v>43650</v>
      </c>
      <c r="E561" s="4" t="s">
        <v>1673</v>
      </c>
      <c r="F561" s="4"/>
      <c r="G561" s="4" t="s">
        <v>2401</v>
      </c>
      <c r="H561" s="4" t="s">
        <v>3129</v>
      </c>
      <c r="I561" s="4" t="s">
        <v>61</v>
      </c>
      <c r="J561" s="5">
        <v>38934</v>
      </c>
      <c r="K561" s="4" t="s">
        <v>1047</v>
      </c>
      <c r="L561" s="4">
        <v>560</v>
      </c>
      <c r="M561" s="4"/>
      <c r="N561" s="4"/>
      <c r="O561" s="4" t="s">
        <v>69</v>
      </c>
      <c r="P561" s="4" t="s">
        <v>70</v>
      </c>
      <c r="Q561" s="4"/>
      <c r="R561" s="4" t="s">
        <v>63</v>
      </c>
      <c r="S561" s="4">
        <v>8140200308</v>
      </c>
      <c r="T561" s="4" t="s">
        <v>832</v>
      </c>
      <c r="U561" s="4" t="s">
        <v>833</v>
      </c>
      <c r="V561" s="4">
        <v>9828121256</v>
      </c>
      <c r="W561" s="4" t="s">
        <v>3857</v>
      </c>
      <c r="X561" s="4">
        <v>60000</v>
      </c>
      <c r="Y561" s="4" t="s">
        <v>64</v>
      </c>
      <c r="Z561" s="4" t="s">
        <v>64</v>
      </c>
      <c r="AA561" s="4" t="s">
        <v>71</v>
      </c>
      <c r="AB561" s="4">
        <v>14</v>
      </c>
      <c r="AC561" s="4" t="s">
        <v>72</v>
      </c>
      <c r="AD561" s="4">
        <v>1</v>
      </c>
    </row>
    <row r="562" spans="1:30" ht="30">
      <c r="A562" s="4">
        <v>10</v>
      </c>
      <c r="B562" s="4" t="s">
        <v>522</v>
      </c>
      <c r="C562" s="4">
        <v>4668</v>
      </c>
      <c r="D562" s="5">
        <v>43652</v>
      </c>
      <c r="E562" s="4" t="s">
        <v>1674</v>
      </c>
      <c r="F562" s="4"/>
      <c r="G562" s="4" t="s">
        <v>2402</v>
      </c>
      <c r="H562" s="4" t="s">
        <v>3130</v>
      </c>
      <c r="I562" s="4" t="s">
        <v>61</v>
      </c>
      <c r="J562" s="5">
        <v>38142</v>
      </c>
      <c r="K562" s="4" t="s">
        <v>1048</v>
      </c>
      <c r="L562" s="4">
        <v>561</v>
      </c>
      <c r="M562" s="4"/>
      <c r="N562" s="4"/>
      <c r="O562" s="4" t="s">
        <v>62</v>
      </c>
      <c r="P562" s="4" t="s">
        <v>76</v>
      </c>
      <c r="Q562" s="4"/>
      <c r="R562" s="4" t="s">
        <v>63</v>
      </c>
      <c r="S562" s="4">
        <v>8140200308</v>
      </c>
      <c r="T562" s="4" t="s">
        <v>834</v>
      </c>
      <c r="U562" s="4" t="s">
        <v>609</v>
      </c>
      <c r="V562" s="4">
        <v>9828121257</v>
      </c>
      <c r="W562" s="4" t="s">
        <v>3858</v>
      </c>
      <c r="X562" s="4">
        <v>100000</v>
      </c>
      <c r="Y562" s="4" t="s">
        <v>64</v>
      </c>
      <c r="Z562" s="4" t="s">
        <v>64</v>
      </c>
      <c r="AA562" s="4" t="s">
        <v>77</v>
      </c>
      <c r="AB562" s="4">
        <v>16</v>
      </c>
      <c r="AC562" s="4" t="s">
        <v>72</v>
      </c>
      <c r="AD562" s="4">
        <v>1</v>
      </c>
    </row>
    <row r="563" spans="1:30" ht="30">
      <c r="A563" s="4">
        <v>10</v>
      </c>
      <c r="B563" s="4" t="s">
        <v>522</v>
      </c>
      <c r="C563" s="4">
        <v>4723</v>
      </c>
      <c r="D563" s="5">
        <v>43659</v>
      </c>
      <c r="E563" s="4" t="s">
        <v>1675</v>
      </c>
      <c r="F563" s="4"/>
      <c r="G563" s="4" t="s">
        <v>2403</v>
      </c>
      <c r="H563" s="4" t="s">
        <v>3131</v>
      </c>
      <c r="I563" s="4" t="s">
        <v>66</v>
      </c>
      <c r="J563" s="5">
        <v>38906</v>
      </c>
      <c r="K563" s="4" t="s">
        <v>1047</v>
      </c>
      <c r="L563" s="4">
        <v>562</v>
      </c>
      <c r="M563" s="4"/>
      <c r="N563" s="4"/>
      <c r="O563" s="4" t="s">
        <v>62</v>
      </c>
      <c r="P563" s="4" t="s">
        <v>70</v>
      </c>
      <c r="Q563" s="4"/>
      <c r="R563" s="4" t="s">
        <v>63</v>
      </c>
      <c r="S563" s="4">
        <v>8140200308</v>
      </c>
      <c r="T563" s="4" t="s">
        <v>835</v>
      </c>
      <c r="U563" s="4"/>
      <c r="V563" s="4">
        <v>9828121258</v>
      </c>
      <c r="W563" s="4" t="s">
        <v>3859</v>
      </c>
      <c r="X563" s="4">
        <v>60000</v>
      </c>
      <c r="Y563" s="4" t="s">
        <v>64</v>
      </c>
      <c r="Z563" s="4" t="s">
        <v>64</v>
      </c>
      <c r="AA563" s="4" t="s">
        <v>71</v>
      </c>
      <c r="AB563" s="4">
        <v>14</v>
      </c>
      <c r="AC563" s="4" t="s">
        <v>72</v>
      </c>
      <c r="AD563" s="4">
        <v>3</v>
      </c>
    </row>
    <row r="564" spans="1:30" ht="30">
      <c r="A564" s="4">
        <v>11</v>
      </c>
      <c r="B564" s="4" t="s">
        <v>59</v>
      </c>
      <c r="C564" s="4">
        <v>4737</v>
      </c>
      <c r="D564" s="5">
        <v>43661</v>
      </c>
      <c r="E564" s="4" t="s">
        <v>1676</v>
      </c>
      <c r="F564" s="4"/>
      <c r="G564" s="4" t="s">
        <v>2404</v>
      </c>
      <c r="H564" s="4" t="s">
        <v>3132</v>
      </c>
      <c r="I564" s="4" t="s">
        <v>66</v>
      </c>
      <c r="J564" s="5">
        <v>38272</v>
      </c>
      <c r="K564" s="4" t="s">
        <v>1047</v>
      </c>
      <c r="L564" s="4">
        <v>563</v>
      </c>
      <c r="M564" s="4"/>
      <c r="N564" s="4"/>
      <c r="O564" s="4" t="s">
        <v>62</v>
      </c>
      <c r="P564" s="4" t="s">
        <v>76</v>
      </c>
      <c r="Q564" s="4"/>
      <c r="R564" s="4" t="s">
        <v>63</v>
      </c>
      <c r="S564" s="4">
        <v>8140200308</v>
      </c>
      <c r="T564" s="4" t="s">
        <v>836</v>
      </c>
      <c r="U564" s="4" t="s">
        <v>837</v>
      </c>
      <c r="V564" s="4">
        <v>9828121259</v>
      </c>
      <c r="W564" s="4" t="s">
        <v>3860</v>
      </c>
      <c r="X564" s="4">
        <v>80000</v>
      </c>
      <c r="Y564" s="4" t="s">
        <v>64</v>
      </c>
      <c r="Z564" s="4" t="s">
        <v>64</v>
      </c>
      <c r="AA564" s="4" t="s">
        <v>77</v>
      </c>
      <c r="AB564" s="4">
        <v>16</v>
      </c>
      <c r="AC564" s="4" t="s">
        <v>72</v>
      </c>
      <c r="AD564" s="4">
        <v>0</v>
      </c>
    </row>
    <row r="565" spans="1:30" ht="30">
      <c r="A565" s="4">
        <v>11</v>
      </c>
      <c r="B565" s="4" t="s">
        <v>59</v>
      </c>
      <c r="C565" s="4">
        <v>4624</v>
      </c>
      <c r="D565" s="5">
        <v>43285</v>
      </c>
      <c r="E565" s="4" t="s">
        <v>1677</v>
      </c>
      <c r="F565" s="4"/>
      <c r="G565" s="4" t="s">
        <v>2405</v>
      </c>
      <c r="H565" s="4" t="s">
        <v>3133</v>
      </c>
      <c r="I565" s="4" t="s">
        <v>61</v>
      </c>
      <c r="J565" s="5">
        <v>38112</v>
      </c>
      <c r="K565" s="4" t="s">
        <v>1048</v>
      </c>
      <c r="L565" s="4">
        <v>564</v>
      </c>
      <c r="M565" s="4"/>
      <c r="N565" s="4"/>
      <c r="O565" s="4" t="s">
        <v>62</v>
      </c>
      <c r="P565" s="4" t="s">
        <v>76</v>
      </c>
      <c r="Q565" s="4"/>
      <c r="R565" s="4" t="s">
        <v>63</v>
      </c>
      <c r="S565" s="4">
        <v>8140200308</v>
      </c>
      <c r="T565" s="4" t="s">
        <v>838</v>
      </c>
      <c r="U565" s="4"/>
      <c r="V565" s="4">
        <v>9828121260</v>
      </c>
      <c r="W565" s="4" t="s">
        <v>3861</v>
      </c>
      <c r="X565" s="4">
        <v>40000</v>
      </c>
      <c r="Y565" s="4" t="s">
        <v>64</v>
      </c>
      <c r="Z565" s="4" t="s">
        <v>64</v>
      </c>
      <c r="AA565" s="4" t="s">
        <v>77</v>
      </c>
      <c r="AB565" s="4">
        <v>16</v>
      </c>
      <c r="AC565" s="4" t="s">
        <v>72</v>
      </c>
      <c r="AD565" s="4">
        <v>1</v>
      </c>
    </row>
    <row r="566" spans="1:30" ht="30">
      <c r="A566" s="4">
        <v>11</v>
      </c>
      <c r="B566" s="4" t="s">
        <v>59</v>
      </c>
      <c r="C566" s="4">
        <v>4442</v>
      </c>
      <c r="D566" s="5">
        <v>43280</v>
      </c>
      <c r="E566" s="4" t="s">
        <v>1678</v>
      </c>
      <c r="F566" s="4"/>
      <c r="G566" s="4" t="s">
        <v>2406</v>
      </c>
      <c r="H566" s="4" t="s">
        <v>3134</v>
      </c>
      <c r="I566" s="4" t="s">
        <v>66</v>
      </c>
      <c r="J566" s="5">
        <v>39108</v>
      </c>
      <c r="K566" s="4" t="s">
        <v>1047</v>
      </c>
      <c r="L566" s="4">
        <v>565</v>
      </c>
      <c r="M566" s="4"/>
      <c r="N566" s="4"/>
      <c r="O566" s="4" t="s">
        <v>62</v>
      </c>
      <c r="P566" s="4" t="s">
        <v>76</v>
      </c>
      <c r="Q566" s="4"/>
      <c r="R566" s="4" t="s">
        <v>63</v>
      </c>
      <c r="S566" s="4">
        <v>8140200308</v>
      </c>
      <c r="T566" s="4" t="s">
        <v>839</v>
      </c>
      <c r="U566" s="4" t="s">
        <v>840</v>
      </c>
      <c r="V566" s="4">
        <v>9828121261</v>
      </c>
      <c r="W566" s="4" t="s">
        <v>3862</v>
      </c>
      <c r="X566" s="4">
        <v>36000</v>
      </c>
      <c r="Y566" s="4" t="s">
        <v>64</v>
      </c>
      <c r="Z566" s="4" t="s">
        <v>64</v>
      </c>
      <c r="AA566" s="4" t="s">
        <v>77</v>
      </c>
      <c r="AB566" s="4">
        <v>13</v>
      </c>
      <c r="AC566" s="4" t="s">
        <v>72</v>
      </c>
      <c r="AD566" s="4">
        <v>2</v>
      </c>
    </row>
    <row r="567" spans="1:30" ht="30">
      <c r="A567" s="4">
        <v>11</v>
      </c>
      <c r="B567" s="4" t="s">
        <v>59</v>
      </c>
      <c r="C567" s="4">
        <v>4849</v>
      </c>
      <c r="D567" s="4"/>
      <c r="E567" s="4" t="s">
        <v>1679</v>
      </c>
      <c r="F567" s="4"/>
      <c r="G567" s="4" t="s">
        <v>2407</v>
      </c>
      <c r="H567" s="4" t="s">
        <v>3135</v>
      </c>
      <c r="I567" s="4" t="s">
        <v>61</v>
      </c>
      <c r="J567" s="5">
        <v>38301</v>
      </c>
      <c r="K567" s="4" t="s">
        <v>1047</v>
      </c>
      <c r="L567" s="4">
        <v>566</v>
      </c>
      <c r="M567" s="4"/>
      <c r="N567" s="4"/>
      <c r="O567" s="4" t="s">
        <v>62</v>
      </c>
      <c r="P567" s="4"/>
      <c r="Q567" s="4"/>
      <c r="R567" s="4" t="s">
        <v>63</v>
      </c>
      <c r="S567" s="4">
        <v>8140200308</v>
      </c>
      <c r="T567" s="4"/>
      <c r="U567" s="4"/>
      <c r="V567" s="4">
        <v>9828121262</v>
      </c>
      <c r="W567" s="4" t="s">
        <v>3863</v>
      </c>
      <c r="X567" s="4"/>
      <c r="Y567" s="4" t="s">
        <v>64</v>
      </c>
      <c r="Z567" s="4" t="s">
        <v>65</v>
      </c>
      <c r="AA567" s="4"/>
      <c r="AB567" s="4">
        <v>16</v>
      </c>
      <c r="AC567" s="4"/>
      <c r="AD567" s="4">
        <v>3</v>
      </c>
    </row>
    <row r="568" spans="1:30" ht="30">
      <c r="A568" s="4">
        <v>11</v>
      </c>
      <c r="B568" s="4" t="s">
        <v>59</v>
      </c>
      <c r="C568" s="4">
        <v>4345</v>
      </c>
      <c r="D568" s="5">
        <v>42922</v>
      </c>
      <c r="E568" s="4" t="s">
        <v>1680</v>
      </c>
      <c r="F568" s="4"/>
      <c r="G568" s="4" t="s">
        <v>2408</v>
      </c>
      <c r="H568" s="4" t="s">
        <v>3136</v>
      </c>
      <c r="I568" s="4" t="s">
        <v>66</v>
      </c>
      <c r="J568" s="5">
        <v>37795</v>
      </c>
      <c r="K568" s="4" t="s">
        <v>1048</v>
      </c>
      <c r="L568" s="4">
        <v>567</v>
      </c>
      <c r="M568" s="4"/>
      <c r="N568" s="4"/>
      <c r="O568" s="4" t="s">
        <v>62</v>
      </c>
      <c r="P568" s="4" t="s">
        <v>70</v>
      </c>
      <c r="Q568" s="4"/>
      <c r="R568" s="4" t="s">
        <v>63</v>
      </c>
      <c r="S568" s="4">
        <v>8140200308</v>
      </c>
      <c r="T568" s="4" t="s">
        <v>841</v>
      </c>
      <c r="U568" s="4"/>
      <c r="V568" s="4">
        <v>9828121263</v>
      </c>
      <c r="W568" s="4" t="s">
        <v>3864</v>
      </c>
      <c r="X568" s="4">
        <v>0</v>
      </c>
      <c r="Y568" s="4" t="s">
        <v>64</v>
      </c>
      <c r="Z568" s="4" t="s">
        <v>64</v>
      </c>
      <c r="AA568" s="4" t="s">
        <v>71</v>
      </c>
      <c r="AB568" s="4">
        <v>17</v>
      </c>
      <c r="AC568" s="4" t="s">
        <v>72</v>
      </c>
      <c r="AD568" s="4">
        <v>1</v>
      </c>
    </row>
    <row r="569" spans="1:30" ht="30">
      <c r="A569" s="4">
        <v>11</v>
      </c>
      <c r="B569" s="4" t="s">
        <v>59</v>
      </c>
      <c r="C569" s="4">
        <v>4541</v>
      </c>
      <c r="D569" s="5">
        <v>43291</v>
      </c>
      <c r="E569" s="4" t="s">
        <v>1681</v>
      </c>
      <c r="F569" s="4"/>
      <c r="G569" s="4" t="s">
        <v>2409</v>
      </c>
      <c r="H569" s="4" t="s">
        <v>3137</v>
      </c>
      <c r="I569" s="4" t="s">
        <v>66</v>
      </c>
      <c r="J569" s="5">
        <v>37813</v>
      </c>
      <c r="K569" s="4" t="s">
        <v>1047</v>
      </c>
      <c r="L569" s="4">
        <v>568</v>
      </c>
      <c r="M569" s="4"/>
      <c r="N569" s="4"/>
      <c r="O569" s="4" t="s">
        <v>62</v>
      </c>
      <c r="P569" s="4" t="s">
        <v>70</v>
      </c>
      <c r="Q569" s="4"/>
      <c r="R569" s="4" t="s">
        <v>63</v>
      </c>
      <c r="S569" s="4">
        <v>8140200308</v>
      </c>
      <c r="T569" s="4" t="s">
        <v>842</v>
      </c>
      <c r="U569" s="4" t="s">
        <v>338</v>
      </c>
      <c r="V569" s="4">
        <v>9828121264</v>
      </c>
      <c r="W569" s="4" t="s">
        <v>3865</v>
      </c>
      <c r="X569" s="4">
        <v>40000</v>
      </c>
      <c r="Y569" s="4" t="s">
        <v>64</v>
      </c>
      <c r="Z569" s="4" t="s">
        <v>64</v>
      </c>
      <c r="AA569" s="4" t="s">
        <v>71</v>
      </c>
      <c r="AB569" s="4">
        <v>17</v>
      </c>
      <c r="AC569" s="4" t="s">
        <v>72</v>
      </c>
      <c r="AD569" s="4">
        <v>1</v>
      </c>
    </row>
    <row r="570" spans="1:30" ht="30">
      <c r="A570" s="4">
        <v>11</v>
      </c>
      <c r="B570" s="4" t="s">
        <v>59</v>
      </c>
      <c r="C570" s="4">
        <v>3556</v>
      </c>
      <c r="D570" s="5">
        <v>41772</v>
      </c>
      <c r="E570" s="4" t="s">
        <v>1682</v>
      </c>
      <c r="F570" s="4"/>
      <c r="G570" s="4" t="s">
        <v>2410</v>
      </c>
      <c r="H570" s="4" t="s">
        <v>3138</v>
      </c>
      <c r="I570" s="4" t="s">
        <v>66</v>
      </c>
      <c r="J570" s="5">
        <v>38275</v>
      </c>
      <c r="K570" s="4" t="s">
        <v>1047</v>
      </c>
      <c r="L570" s="4">
        <v>569</v>
      </c>
      <c r="M570" s="4"/>
      <c r="N570" s="4"/>
      <c r="O570" s="4" t="s">
        <v>62</v>
      </c>
      <c r="P570" s="4"/>
      <c r="Q570" s="4"/>
      <c r="R570" s="4" t="s">
        <v>63</v>
      </c>
      <c r="S570" s="4">
        <v>8140200308</v>
      </c>
      <c r="T570" s="4" t="s">
        <v>843</v>
      </c>
      <c r="U570" s="4"/>
      <c r="V570" s="4">
        <v>9828121265</v>
      </c>
      <c r="W570" s="4" t="s">
        <v>3866</v>
      </c>
      <c r="X570" s="4">
        <v>0</v>
      </c>
      <c r="Y570" s="4" t="s">
        <v>64</v>
      </c>
      <c r="Z570" s="4" t="s">
        <v>64</v>
      </c>
      <c r="AA570" s="4"/>
      <c r="AB570" s="4">
        <v>16</v>
      </c>
      <c r="AC570" s="4" t="s">
        <v>72</v>
      </c>
      <c r="AD570" s="4">
        <v>1</v>
      </c>
    </row>
    <row r="571" spans="1:30" ht="30">
      <c r="A571" s="4">
        <v>11</v>
      </c>
      <c r="B571" s="4" t="s">
        <v>59</v>
      </c>
      <c r="C571" s="4">
        <v>4809</v>
      </c>
      <c r="D571" s="4"/>
      <c r="E571" s="4" t="s">
        <v>1683</v>
      </c>
      <c r="F571" s="4"/>
      <c r="G571" s="4" t="s">
        <v>2411</v>
      </c>
      <c r="H571" s="4" t="s">
        <v>3139</v>
      </c>
      <c r="I571" s="4" t="s">
        <v>66</v>
      </c>
      <c r="J571" s="5">
        <v>38668</v>
      </c>
      <c r="K571" s="4" t="s">
        <v>1048</v>
      </c>
      <c r="L571" s="4">
        <v>570</v>
      </c>
      <c r="M571" s="4"/>
      <c r="N571" s="4"/>
      <c r="O571" s="4" t="s">
        <v>62</v>
      </c>
      <c r="P571" s="4"/>
      <c r="Q571" s="4"/>
      <c r="R571" s="4" t="s">
        <v>63</v>
      </c>
      <c r="S571" s="4">
        <v>8140200308</v>
      </c>
      <c r="T571" s="4"/>
      <c r="U571" s="4"/>
      <c r="V571" s="4">
        <v>9828121266</v>
      </c>
      <c r="W571" s="4" t="s">
        <v>3867</v>
      </c>
      <c r="X571" s="4"/>
      <c r="Y571" s="4" t="s">
        <v>64</v>
      </c>
      <c r="Z571" s="4" t="s">
        <v>65</v>
      </c>
      <c r="AA571" s="4"/>
      <c r="AB571" s="4">
        <v>15</v>
      </c>
      <c r="AC571" s="4"/>
      <c r="AD571" s="4">
        <v>1</v>
      </c>
    </row>
    <row r="572" spans="1:30" ht="30">
      <c r="A572" s="4">
        <v>11</v>
      </c>
      <c r="B572" s="4" t="s">
        <v>59</v>
      </c>
      <c r="C572" s="4">
        <v>3971</v>
      </c>
      <c r="D572" s="5">
        <v>42187</v>
      </c>
      <c r="E572" s="4" t="s">
        <v>1684</v>
      </c>
      <c r="F572" s="4"/>
      <c r="G572" s="4" t="s">
        <v>2412</v>
      </c>
      <c r="H572" s="4" t="s">
        <v>3140</v>
      </c>
      <c r="I572" s="4" t="s">
        <v>66</v>
      </c>
      <c r="J572" s="5">
        <v>38538</v>
      </c>
      <c r="K572" s="4" t="s">
        <v>1047</v>
      </c>
      <c r="L572" s="4">
        <v>571</v>
      </c>
      <c r="M572" s="4"/>
      <c r="N572" s="4"/>
      <c r="O572" s="4" t="s">
        <v>69</v>
      </c>
      <c r="P572" s="4" t="s">
        <v>70</v>
      </c>
      <c r="Q572" s="4"/>
      <c r="R572" s="4" t="s">
        <v>63</v>
      </c>
      <c r="S572" s="4">
        <v>8140200308</v>
      </c>
      <c r="T572" s="4" t="s">
        <v>844</v>
      </c>
      <c r="U572" s="4" t="s">
        <v>845</v>
      </c>
      <c r="V572" s="4">
        <v>9828121267</v>
      </c>
      <c r="W572" s="4" t="s">
        <v>3868</v>
      </c>
      <c r="X572" s="4">
        <v>42000</v>
      </c>
      <c r="Y572" s="4" t="s">
        <v>64</v>
      </c>
      <c r="Z572" s="4" t="s">
        <v>64</v>
      </c>
      <c r="AA572" s="4" t="s">
        <v>71</v>
      </c>
      <c r="AB572" s="4">
        <v>15</v>
      </c>
      <c r="AC572" s="4" t="s">
        <v>72</v>
      </c>
      <c r="AD572" s="4">
        <v>2</v>
      </c>
    </row>
    <row r="573" spans="1:30" ht="30">
      <c r="A573" s="4">
        <v>11</v>
      </c>
      <c r="B573" s="4" t="s">
        <v>59</v>
      </c>
      <c r="C573" s="4">
        <v>4884</v>
      </c>
      <c r="D573" s="4"/>
      <c r="E573" s="4" t="s">
        <v>1685</v>
      </c>
      <c r="F573" s="4"/>
      <c r="G573" s="4" t="s">
        <v>2413</v>
      </c>
      <c r="H573" s="4" t="s">
        <v>3141</v>
      </c>
      <c r="I573" s="4" t="s">
        <v>66</v>
      </c>
      <c r="J573" s="5">
        <v>38414</v>
      </c>
      <c r="K573" s="4" t="s">
        <v>1047</v>
      </c>
      <c r="L573" s="4">
        <v>572</v>
      </c>
      <c r="M573" s="4"/>
      <c r="N573" s="4"/>
      <c r="O573" s="4" t="s">
        <v>69</v>
      </c>
      <c r="P573" s="4"/>
      <c r="Q573" s="4"/>
      <c r="R573" s="4" t="s">
        <v>63</v>
      </c>
      <c r="S573" s="4">
        <v>8140200308</v>
      </c>
      <c r="T573" s="4"/>
      <c r="U573" s="4"/>
      <c r="V573" s="4">
        <v>9828121268</v>
      </c>
      <c r="W573" s="4" t="s">
        <v>3869</v>
      </c>
      <c r="X573" s="4"/>
      <c r="Y573" s="4" t="s">
        <v>64</v>
      </c>
      <c r="Z573" s="4" t="s">
        <v>65</v>
      </c>
      <c r="AA573" s="4"/>
      <c r="AB573" s="4">
        <v>15</v>
      </c>
      <c r="AC573" s="4"/>
      <c r="AD573" s="4">
        <v>6</v>
      </c>
    </row>
    <row r="574" spans="1:30" ht="30">
      <c r="A574" s="4">
        <v>11</v>
      </c>
      <c r="B574" s="4" t="s">
        <v>59</v>
      </c>
      <c r="C574" s="4">
        <v>4506</v>
      </c>
      <c r="D574" s="5">
        <v>43287</v>
      </c>
      <c r="E574" s="4" t="s">
        <v>1686</v>
      </c>
      <c r="F574" s="4"/>
      <c r="G574" s="4" t="s">
        <v>2414</v>
      </c>
      <c r="H574" s="4" t="s">
        <v>3142</v>
      </c>
      <c r="I574" s="4" t="s">
        <v>66</v>
      </c>
      <c r="J574" s="5">
        <v>38357</v>
      </c>
      <c r="K574" s="4" t="s">
        <v>1048</v>
      </c>
      <c r="L574" s="4">
        <v>573</v>
      </c>
      <c r="M574" s="4"/>
      <c r="N574" s="4"/>
      <c r="O574" s="4" t="s">
        <v>62</v>
      </c>
      <c r="P574" s="4" t="s">
        <v>70</v>
      </c>
      <c r="Q574" s="4"/>
      <c r="R574" s="4" t="s">
        <v>63</v>
      </c>
      <c r="S574" s="4">
        <v>8140200308</v>
      </c>
      <c r="T574" s="4" t="s">
        <v>846</v>
      </c>
      <c r="U574" s="4"/>
      <c r="V574" s="4">
        <v>9828121269</v>
      </c>
      <c r="W574" s="4" t="s">
        <v>3870</v>
      </c>
      <c r="X574" s="4">
        <v>50000</v>
      </c>
      <c r="Y574" s="4" t="s">
        <v>64</v>
      </c>
      <c r="Z574" s="4" t="s">
        <v>64</v>
      </c>
      <c r="AA574" s="4" t="s">
        <v>71</v>
      </c>
      <c r="AB574" s="4">
        <v>15</v>
      </c>
      <c r="AC574" s="4" t="s">
        <v>72</v>
      </c>
      <c r="AD574" s="4">
        <v>1</v>
      </c>
    </row>
    <row r="575" spans="1:30" ht="30">
      <c r="A575" s="4">
        <v>11</v>
      </c>
      <c r="B575" s="4" t="s">
        <v>59</v>
      </c>
      <c r="C575" s="4">
        <v>4423</v>
      </c>
      <c r="D575" s="5">
        <v>42935</v>
      </c>
      <c r="E575" s="4" t="s">
        <v>1687</v>
      </c>
      <c r="F575" s="4"/>
      <c r="G575" s="4" t="s">
        <v>2415</v>
      </c>
      <c r="H575" s="4" t="s">
        <v>3143</v>
      </c>
      <c r="I575" s="4" t="s">
        <v>66</v>
      </c>
      <c r="J575" s="5">
        <v>38181</v>
      </c>
      <c r="K575" s="4" t="s">
        <v>1047</v>
      </c>
      <c r="L575" s="4">
        <v>574</v>
      </c>
      <c r="M575" s="4"/>
      <c r="N575" s="4"/>
      <c r="O575" s="4" t="s">
        <v>62</v>
      </c>
      <c r="P575" s="4" t="s">
        <v>70</v>
      </c>
      <c r="Q575" s="4"/>
      <c r="R575" s="4" t="s">
        <v>63</v>
      </c>
      <c r="S575" s="4">
        <v>8140200308</v>
      </c>
      <c r="T575" s="4" t="s">
        <v>847</v>
      </c>
      <c r="U575" s="4"/>
      <c r="V575" s="4">
        <v>9828121270</v>
      </c>
      <c r="W575" s="4" t="s">
        <v>3871</v>
      </c>
      <c r="X575" s="4">
        <v>0</v>
      </c>
      <c r="Y575" s="4" t="s">
        <v>64</v>
      </c>
      <c r="Z575" s="4" t="s">
        <v>64</v>
      </c>
      <c r="AA575" s="4" t="s">
        <v>71</v>
      </c>
      <c r="AB575" s="4">
        <v>16</v>
      </c>
      <c r="AC575" s="4" t="s">
        <v>72</v>
      </c>
      <c r="AD575" s="4">
        <v>1</v>
      </c>
    </row>
    <row r="576" spans="1:30" ht="30">
      <c r="A576" s="4">
        <v>11</v>
      </c>
      <c r="B576" s="4" t="s">
        <v>59</v>
      </c>
      <c r="C576" s="4">
        <v>4466</v>
      </c>
      <c r="D576" s="5">
        <v>43285</v>
      </c>
      <c r="E576" s="4" t="s">
        <v>1688</v>
      </c>
      <c r="F576" s="4"/>
      <c r="G576" s="4" t="s">
        <v>2416</v>
      </c>
      <c r="H576" s="4" t="s">
        <v>3144</v>
      </c>
      <c r="I576" s="4" t="s">
        <v>61</v>
      </c>
      <c r="J576" s="5">
        <v>37787</v>
      </c>
      <c r="K576" s="4" t="s">
        <v>1047</v>
      </c>
      <c r="L576" s="4">
        <v>575</v>
      </c>
      <c r="M576" s="4"/>
      <c r="N576" s="4"/>
      <c r="O576" s="4" t="s">
        <v>62</v>
      </c>
      <c r="P576" s="4" t="s">
        <v>76</v>
      </c>
      <c r="Q576" s="4"/>
      <c r="R576" s="4" t="s">
        <v>63</v>
      </c>
      <c r="S576" s="4">
        <v>8140200308</v>
      </c>
      <c r="T576" s="4" t="s">
        <v>848</v>
      </c>
      <c r="U576" s="4"/>
      <c r="V576" s="4">
        <v>9828121271</v>
      </c>
      <c r="W576" s="4" t="s">
        <v>3872</v>
      </c>
      <c r="X576" s="4">
        <v>36000</v>
      </c>
      <c r="Y576" s="4" t="s">
        <v>64</v>
      </c>
      <c r="Z576" s="4" t="s">
        <v>64</v>
      </c>
      <c r="AA576" s="4" t="s">
        <v>77</v>
      </c>
      <c r="AB576" s="4">
        <v>17</v>
      </c>
      <c r="AC576" s="4" t="s">
        <v>72</v>
      </c>
      <c r="AD576" s="4">
        <v>5</v>
      </c>
    </row>
    <row r="577" spans="1:30" ht="30">
      <c r="A577" s="4">
        <v>11</v>
      </c>
      <c r="B577" s="4" t="s">
        <v>59</v>
      </c>
      <c r="C577" s="4">
        <v>3772</v>
      </c>
      <c r="D577" s="5">
        <v>42135</v>
      </c>
      <c r="E577" s="4" t="s">
        <v>1689</v>
      </c>
      <c r="F577" s="4"/>
      <c r="G577" s="4" t="s">
        <v>2417</v>
      </c>
      <c r="H577" s="4" t="s">
        <v>3145</v>
      </c>
      <c r="I577" s="4" t="s">
        <v>61</v>
      </c>
      <c r="J577" s="5">
        <v>38543</v>
      </c>
      <c r="K577" s="4" t="s">
        <v>1048</v>
      </c>
      <c r="L577" s="4">
        <v>576</v>
      </c>
      <c r="M577" s="4"/>
      <c r="N577" s="4"/>
      <c r="O577" s="4" t="s">
        <v>62</v>
      </c>
      <c r="P577" s="4" t="s">
        <v>76</v>
      </c>
      <c r="Q577" s="4"/>
      <c r="R577" s="4" t="s">
        <v>63</v>
      </c>
      <c r="S577" s="4">
        <v>8140200308</v>
      </c>
      <c r="T577" s="4" t="s">
        <v>849</v>
      </c>
      <c r="U577" s="4"/>
      <c r="V577" s="4">
        <v>9828121272</v>
      </c>
      <c r="W577" s="4" t="s">
        <v>3873</v>
      </c>
      <c r="X577" s="4">
        <v>0</v>
      </c>
      <c r="Y577" s="4" t="s">
        <v>64</v>
      </c>
      <c r="Z577" s="4" t="s">
        <v>64</v>
      </c>
      <c r="AA577" s="4" t="s">
        <v>77</v>
      </c>
      <c r="AB577" s="4">
        <v>15</v>
      </c>
      <c r="AC577" s="4" t="s">
        <v>72</v>
      </c>
      <c r="AD577" s="4">
        <v>1</v>
      </c>
    </row>
    <row r="578" spans="1:30" ht="30">
      <c r="A578" s="4">
        <v>11</v>
      </c>
      <c r="B578" s="4" t="s">
        <v>59</v>
      </c>
      <c r="C578" s="4">
        <v>4231</v>
      </c>
      <c r="D578" s="5">
        <v>42571</v>
      </c>
      <c r="E578" s="4" t="s">
        <v>1690</v>
      </c>
      <c r="F578" s="4"/>
      <c r="G578" s="4" t="s">
        <v>2418</v>
      </c>
      <c r="H578" s="4" t="s">
        <v>3146</v>
      </c>
      <c r="I578" s="4" t="s">
        <v>61</v>
      </c>
      <c r="J578" s="5">
        <v>38534</v>
      </c>
      <c r="K578" s="4" t="s">
        <v>1047</v>
      </c>
      <c r="L578" s="4">
        <v>577</v>
      </c>
      <c r="M578" s="4"/>
      <c r="N578" s="4"/>
      <c r="O578" s="4" t="s">
        <v>62</v>
      </c>
      <c r="P578" s="4" t="s">
        <v>76</v>
      </c>
      <c r="Q578" s="4"/>
      <c r="R578" s="4" t="s">
        <v>63</v>
      </c>
      <c r="S578" s="4">
        <v>8140200308</v>
      </c>
      <c r="T578" s="4" t="s">
        <v>850</v>
      </c>
      <c r="U578" s="4"/>
      <c r="V578" s="4">
        <v>9828121273</v>
      </c>
      <c r="W578" s="4" t="s">
        <v>3874</v>
      </c>
      <c r="X578" s="4">
        <v>0</v>
      </c>
      <c r="Y578" s="4" t="s">
        <v>64</v>
      </c>
      <c r="Z578" s="4" t="s">
        <v>64</v>
      </c>
      <c r="AA578" s="4" t="s">
        <v>77</v>
      </c>
      <c r="AB578" s="4">
        <v>15</v>
      </c>
      <c r="AC578" s="4" t="s">
        <v>72</v>
      </c>
      <c r="AD578" s="4">
        <v>2</v>
      </c>
    </row>
    <row r="579" spans="1:30" ht="30">
      <c r="A579" s="4">
        <v>11</v>
      </c>
      <c r="B579" s="4" t="s">
        <v>59</v>
      </c>
      <c r="C579" s="4">
        <v>3753</v>
      </c>
      <c r="D579" s="5">
        <v>42135</v>
      </c>
      <c r="E579" s="4" t="s">
        <v>1691</v>
      </c>
      <c r="F579" s="4"/>
      <c r="G579" s="4" t="s">
        <v>2419</v>
      </c>
      <c r="H579" s="4" t="s">
        <v>3147</v>
      </c>
      <c r="I579" s="4" t="s">
        <v>66</v>
      </c>
      <c r="J579" s="5">
        <v>37807</v>
      </c>
      <c r="K579" s="4" t="s">
        <v>1047</v>
      </c>
      <c r="L579" s="4">
        <v>578</v>
      </c>
      <c r="M579" s="4"/>
      <c r="N579" s="4"/>
      <c r="O579" s="4" t="s">
        <v>62</v>
      </c>
      <c r="P579" s="4" t="s">
        <v>76</v>
      </c>
      <c r="Q579" s="4"/>
      <c r="R579" s="4" t="s">
        <v>63</v>
      </c>
      <c r="S579" s="4">
        <v>8140200308</v>
      </c>
      <c r="T579" s="4" t="s">
        <v>851</v>
      </c>
      <c r="U579" s="4" t="s">
        <v>852</v>
      </c>
      <c r="V579" s="4">
        <v>9828121274</v>
      </c>
      <c r="W579" s="4" t="s">
        <v>3875</v>
      </c>
      <c r="X579" s="4">
        <v>60000</v>
      </c>
      <c r="Y579" s="4" t="s">
        <v>64</v>
      </c>
      <c r="Z579" s="4" t="s">
        <v>64</v>
      </c>
      <c r="AA579" s="4" t="s">
        <v>77</v>
      </c>
      <c r="AB579" s="4">
        <v>17</v>
      </c>
      <c r="AC579" s="4" t="s">
        <v>72</v>
      </c>
      <c r="AD579" s="4">
        <v>1</v>
      </c>
    </row>
    <row r="580" spans="1:30" ht="30">
      <c r="A580" s="4">
        <v>11</v>
      </c>
      <c r="B580" s="4" t="s">
        <v>59</v>
      </c>
      <c r="C580" s="4">
        <v>4635</v>
      </c>
      <c r="D580" s="5">
        <v>42186</v>
      </c>
      <c r="E580" s="4" t="s">
        <v>1692</v>
      </c>
      <c r="F580" s="4"/>
      <c r="G580" s="4" t="s">
        <v>2420</v>
      </c>
      <c r="H580" s="4" t="s">
        <v>3148</v>
      </c>
      <c r="I580" s="4" t="s">
        <v>61</v>
      </c>
      <c r="J580" s="5">
        <v>38687</v>
      </c>
      <c r="K580" s="4" t="s">
        <v>1048</v>
      </c>
      <c r="L580" s="4">
        <v>579</v>
      </c>
      <c r="M580" s="4"/>
      <c r="N580" s="4"/>
      <c r="O580" s="4" t="s">
        <v>69</v>
      </c>
      <c r="P580" s="4" t="s">
        <v>70</v>
      </c>
      <c r="Q580" s="4"/>
      <c r="R580" s="4" t="s">
        <v>63</v>
      </c>
      <c r="S580" s="4">
        <v>8140200308</v>
      </c>
      <c r="T580" s="4" t="s">
        <v>853</v>
      </c>
      <c r="U580" s="4"/>
      <c r="V580" s="4">
        <v>9828121275</v>
      </c>
      <c r="W580" s="4" t="s">
        <v>3876</v>
      </c>
      <c r="X580" s="4">
        <v>38000</v>
      </c>
      <c r="Y580" s="4" t="s">
        <v>64</v>
      </c>
      <c r="Z580" s="4" t="s">
        <v>64</v>
      </c>
      <c r="AA580" s="4" t="s">
        <v>71</v>
      </c>
      <c r="AB580" s="4">
        <v>15</v>
      </c>
      <c r="AC580" s="4" t="s">
        <v>72</v>
      </c>
      <c r="AD580" s="4">
        <v>7</v>
      </c>
    </row>
    <row r="581" spans="1:30" ht="30">
      <c r="A581" s="4">
        <v>11</v>
      </c>
      <c r="B581" s="4" t="s">
        <v>59</v>
      </c>
      <c r="C581" s="4">
        <v>3764</v>
      </c>
      <c r="D581" s="5">
        <v>42135</v>
      </c>
      <c r="E581" s="4" t="s">
        <v>1693</v>
      </c>
      <c r="F581" s="4"/>
      <c r="G581" s="4" t="s">
        <v>2421</v>
      </c>
      <c r="H581" s="4" t="s">
        <v>3149</v>
      </c>
      <c r="I581" s="4" t="s">
        <v>61</v>
      </c>
      <c r="J581" s="5">
        <v>37381</v>
      </c>
      <c r="K581" s="4" t="s">
        <v>1047</v>
      </c>
      <c r="L581" s="4">
        <v>580</v>
      </c>
      <c r="M581" s="4"/>
      <c r="N581" s="4"/>
      <c r="O581" s="4" t="s">
        <v>62</v>
      </c>
      <c r="P581" s="4" t="s">
        <v>76</v>
      </c>
      <c r="Q581" s="4"/>
      <c r="R581" s="4" t="s">
        <v>63</v>
      </c>
      <c r="S581" s="4">
        <v>8140200308</v>
      </c>
      <c r="T581" s="4" t="s">
        <v>854</v>
      </c>
      <c r="U581" s="4"/>
      <c r="V581" s="4">
        <v>9828121276</v>
      </c>
      <c r="W581" s="4" t="s">
        <v>3877</v>
      </c>
      <c r="X581" s="4">
        <v>0</v>
      </c>
      <c r="Y581" s="4" t="s">
        <v>64</v>
      </c>
      <c r="Z581" s="4" t="s">
        <v>64</v>
      </c>
      <c r="AA581" s="4" t="s">
        <v>77</v>
      </c>
      <c r="AB581" s="4">
        <v>18</v>
      </c>
      <c r="AC581" s="4" t="s">
        <v>72</v>
      </c>
      <c r="AD581" s="4">
        <v>2</v>
      </c>
    </row>
    <row r="582" spans="1:30" ht="30">
      <c r="A582" s="4">
        <v>11</v>
      </c>
      <c r="B582" s="4" t="s">
        <v>59</v>
      </c>
      <c r="C582" s="4">
        <v>4592</v>
      </c>
      <c r="D582" s="5">
        <v>43304</v>
      </c>
      <c r="E582" s="4" t="s">
        <v>1694</v>
      </c>
      <c r="F582" s="4"/>
      <c r="G582" s="4" t="s">
        <v>2422</v>
      </c>
      <c r="H582" s="4" t="s">
        <v>3150</v>
      </c>
      <c r="I582" s="4" t="s">
        <v>61</v>
      </c>
      <c r="J582" s="5">
        <v>38048</v>
      </c>
      <c r="K582" s="4" t="s">
        <v>1047</v>
      </c>
      <c r="L582" s="4">
        <v>581</v>
      </c>
      <c r="M582" s="4"/>
      <c r="N582" s="4"/>
      <c r="O582" s="4" t="s">
        <v>62</v>
      </c>
      <c r="P582" s="4" t="s">
        <v>70</v>
      </c>
      <c r="Q582" s="4"/>
      <c r="R582" s="4" t="s">
        <v>63</v>
      </c>
      <c r="S582" s="4">
        <v>8140200308</v>
      </c>
      <c r="T582" s="4" t="s">
        <v>855</v>
      </c>
      <c r="U582" s="4"/>
      <c r="V582" s="4">
        <v>9828121277</v>
      </c>
      <c r="W582" s="4" t="s">
        <v>3878</v>
      </c>
      <c r="X582" s="4">
        <v>36000</v>
      </c>
      <c r="Y582" s="4" t="s">
        <v>64</v>
      </c>
      <c r="Z582" s="4" t="s">
        <v>64</v>
      </c>
      <c r="AA582" s="4" t="s">
        <v>71</v>
      </c>
      <c r="AB582" s="4">
        <v>16</v>
      </c>
      <c r="AC582" s="4" t="s">
        <v>72</v>
      </c>
      <c r="AD582" s="4">
        <v>3</v>
      </c>
    </row>
    <row r="583" spans="1:30" ht="30">
      <c r="A583" s="4">
        <v>11</v>
      </c>
      <c r="B583" s="4" t="s">
        <v>59</v>
      </c>
      <c r="C583" s="4">
        <v>4293</v>
      </c>
      <c r="D583" s="5">
        <v>42916</v>
      </c>
      <c r="E583" s="4" t="s">
        <v>1695</v>
      </c>
      <c r="F583" s="4"/>
      <c r="G583" s="4" t="s">
        <v>2423</v>
      </c>
      <c r="H583" s="4" t="s">
        <v>3151</v>
      </c>
      <c r="I583" s="4" t="s">
        <v>61</v>
      </c>
      <c r="J583" s="5">
        <v>38121</v>
      </c>
      <c r="K583" s="4" t="s">
        <v>1048</v>
      </c>
      <c r="L583" s="4">
        <v>582</v>
      </c>
      <c r="M583" s="4"/>
      <c r="N583" s="4"/>
      <c r="O583" s="4" t="s">
        <v>67</v>
      </c>
      <c r="P583" s="4" t="s">
        <v>70</v>
      </c>
      <c r="Q583" s="4"/>
      <c r="R583" s="4" t="s">
        <v>63</v>
      </c>
      <c r="S583" s="4">
        <v>8140200308</v>
      </c>
      <c r="T583" s="4" t="s">
        <v>856</v>
      </c>
      <c r="U583" s="4"/>
      <c r="V583" s="4">
        <v>9828121278</v>
      </c>
      <c r="W583" s="4" t="s">
        <v>3879</v>
      </c>
      <c r="X583" s="4">
        <v>0</v>
      </c>
      <c r="Y583" s="4" t="s">
        <v>64</v>
      </c>
      <c r="Z583" s="4" t="s">
        <v>64</v>
      </c>
      <c r="AA583" s="4" t="s">
        <v>71</v>
      </c>
      <c r="AB583" s="4">
        <v>16</v>
      </c>
      <c r="AC583" s="4" t="s">
        <v>72</v>
      </c>
      <c r="AD583" s="4">
        <v>1</v>
      </c>
    </row>
    <row r="584" spans="1:30" ht="30">
      <c r="A584" s="4">
        <v>11</v>
      </c>
      <c r="B584" s="4" t="s">
        <v>59</v>
      </c>
      <c r="C584" s="4">
        <v>4356</v>
      </c>
      <c r="D584" s="5">
        <v>42923</v>
      </c>
      <c r="E584" s="4" t="s">
        <v>1696</v>
      </c>
      <c r="F584" s="4"/>
      <c r="G584" s="4" t="s">
        <v>2424</v>
      </c>
      <c r="H584" s="4" t="s">
        <v>3152</v>
      </c>
      <c r="I584" s="4" t="s">
        <v>66</v>
      </c>
      <c r="J584" s="5">
        <v>38565</v>
      </c>
      <c r="K584" s="4" t="s">
        <v>1047</v>
      </c>
      <c r="L584" s="4">
        <v>583</v>
      </c>
      <c r="M584" s="4"/>
      <c r="N584" s="4"/>
      <c r="O584" s="4" t="s">
        <v>62</v>
      </c>
      <c r="P584" s="4" t="s">
        <v>70</v>
      </c>
      <c r="Q584" s="4"/>
      <c r="R584" s="4" t="s">
        <v>63</v>
      </c>
      <c r="S584" s="4">
        <v>8140200308</v>
      </c>
      <c r="T584" s="4" t="s">
        <v>857</v>
      </c>
      <c r="U584" s="4"/>
      <c r="V584" s="4">
        <v>9828121279</v>
      </c>
      <c r="W584" s="4" t="s">
        <v>3880</v>
      </c>
      <c r="X584" s="4">
        <v>0</v>
      </c>
      <c r="Y584" s="4" t="s">
        <v>64</v>
      </c>
      <c r="Z584" s="4" t="s">
        <v>64</v>
      </c>
      <c r="AA584" s="4" t="s">
        <v>71</v>
      </c>
      <c r="AB584" s="4">
        <v>15</v>
      </c>
      <c r="AC584" s="4" t="s">
        <v>72</v>
      </c>
      <c r="AD584" s="4">
        <v>1</v>
      </c>
    </row>
    <row r="585" spans="1:30" ht="30">
      <c r="A585" s="4">
        <v>11</v>
      </c>
      <c r="B585" s="4" t="s">
        <v>59</v>
      </c>
      <c r="C585" s="4">
        <v>4227</v>
      </c>
      <c r="D585" s="5">
        <v>42571</v>
      </c>
      <c r="E585" s="4" t="s">
        <v>1697</v>
      </c>
      <c r="F585" s="4"/>
      <c r="G585" s="4" t="s">
        <v>2425</v>
      </c>
      <c r="H585" s="4" t="s">
        <v>3153</v>
      </c>
      <c r="I585" s="4" t="s">
        <v>61</v>
      </c>
      <c r="J585" s="5">
        <v>38275</v>
      </c>
      <c r="K585" s="4" t="s">
        <v>1047</v>
      </c>
      <c r="L585" s="4">
        <v>584</v>
      </c>
      <c r="M585" s="4"/>
      <c r="N585" s="4"/>
      <c r="O585" s="4" t="s">
        <v>62</v>
      </c>
      <c r="P585" s="4" t="s">
        <v>76</v>
      </c>
      <c r="Q585" s="4"/>
      <c r="R585" s="4" t="s">
        <v>63</v>
      </c>
      <c r="S585" s="4">
        <v>8140200308</v>
      </c>
      <c r="T585" s="4" t="s">
        <v>858</v>
      </c>
      <c r="U585" s="4"/>
      <c r="V585" s="4">
        <v>9828121280</v>
      </c>
      <c r="W585" s="4" t="s">
        <v>3881</v>
      </c>
      <c r="X585" s="4">
        <v>0</v>
      </c>
      <c r="Y585" s="4" t="s">
        <v>64</v>
      </c>
      <c r="Z585" s="4" t="s">
        <v>64</v>
      </c>
      <c r="AA585" s="4" t="s">
        <v>77</v>
      </c>
      <c r="AB585" s="4">
        <v>16</v>
      </c>
      <c r="AC585" s="4" t="s">
        <v>72</v>
      </c>
      <c r="AD585" s="4">
        <v>1</v>
      </c>
    </row>
    <row r="586" spans="1:30" ht="30">
      <c r="A586" s="4">
        <v>11</v>
      </c>
      <c r="B586" s="4" t="s">
        <v>59</v>
      </c>
      <c r="C586" s="4">
        <v>4025</v>
      </c>
      <c r="D586" s="5">
        <v>42194</v>
      </c>
      <c r="E586" s="4" t="s">
        <v>1698</v>
      </c>
      <c r="F586" s="4"/>
      <c r="G586" s="4" t="s">
        <v>2426</v>
      </c>
      <c r="H586" s="4" t="s">
        <v>3154</v>
      </c>
      <c r="I586" s="4" t="s">
        <v>66</v>
      </c>
      <c r="J586" s="5">
        <v>38243</v>
      </c>
      <c r="K586" s="4" t="s">
        <v>1048</v>
      </c>
      <c r="L586" s="4">
        <v>585</v>
      </c>
      <c r="M586" s="4"/>
      <c r="N586" s="4"/>
      <c r="O586" s="4" t="s">
        <v>62</v>
      </c>
      <c r="P586" s="4" t="s">
        <v>70</v>
      </c>
      <c r="Q586" s="4"/>
      <c r="R586" s="4" t="s">
        <v>63</v>
      </c>
      <c r="S586" s="4">
        <v>8140200308</v>
      </c>
      <c r="T586" s="4" t="s">
        <v>859</v>
      </c>
      <c r="U586" s="4"/>
      <c r="V586" s="4">
        <v>9828121281</v>
      </c>
      <c r="W586" s="4" t="s">
        <v>3882</v>
      </c>
      <c r="X586" s="4">
        <v>0</v>
      </c>
      <c r="Y586" s="4" t="s">
        <v>64</v>
      </c>
      <c r="Z586" s="4" t="s">
        <v>64</v>
      </c>
      <c r="AA586" s="4" t="s">
        <v>71</v>
      </c>
      <c r="AB586" s="4">
        <v>16</v>
      </c>
      <c r="AC586" s="4" t="s">
        <v>72</v>
      </c>
      <c r="AD586" s="4">
        <v>2</v>
      </c>
    </row>
    <row r="587" spans="1:30" ht="30">
      <c r="A587" s="4">
        <v>11</v>
      </c>
      <c r="B587" s="4" t="s">
        <v>59</v>
      </c>
      <c r="C587" s="4">
        <v>4471</v>
      </c>
      <c r="D587" s="5">
        <v>43285</v>
      </c>
      <c r="E587" s="4" t="s">
        <v>1699</v>
      </c>
      <c r="F587" s="4"/>
      <c r="G587" s="4" t="s">
        <v>2427</v>
      </c>
      <c r="H587" s="4" t="s">
        <v>3155</v>
      </c>
      <c r="I587" s="4" t="s">
        <v>61</v>
      </c>
      <c r="J587" s="5">
        <v>38336</v>
      </c>
      <c r="K587" s="4" t="s">
        <v>1047</v>
      </c>
      <c r="L587" s="4">
        <v>586</v>
      </c>
      <c r="M587" s="4"/>
      <c r="N587" s="4"/>
      <c r="O587" s="4" t="s">
        <v>74</v>
      </c>
      <c r="P587" s="4" t="s">
        <v>70</v>
      </c>
      <c r="Q587" s="4"/>
      <c r="R587" s="4" t="s">
        <v>63</v>
      </c>
      <c r="S587" s="4">
        <v>8140200308</v>
      </c>
      <c r="T587" s="4" t="s">
        <v>860</v>
      </c>
      <c r="U587" s="4" t="s">
        <v>861</v>
      </c>
      <c r="V587" s="4">
        <v>9828121282</v>
      </c>
      <c r="W587" s="4" t="s">
        <v>3883</v>
      </c>
      <c r="X587" s="4">
        <v>60000</v>
      </c>
      <c r="Y587" s="4" t="s">
        <v>64</v>
      </c>
      <c r="Z587" s="4" t="s">
        <v>64</v>
      </c>
      <c r="AA587" s="4" t="s">
        <v>71</v>
      </c>
      <c r="AB587" s="4">
        <v>16</v>
      </c>
      <c r="AC587" s="4" t="s">
        <v>72</v>
      </c>
      <c r="AD587" s="4">
        <v>1</v>
      </c>
    </row>
    <row r="588" spans="1:30" ht="30">
      <c r="A588" s="4">
        <v>11</v>
      </c>
      <c r="B588" s="4" t="s">
        <v>59</v>
      </c>
      <c r="C588" s="4">
        <v>3748</v>
      </c>
      <c r="D588" s="5">
        <v>42135</v>
      </c>
      <c r="E588" s="4" t="s">
        <v>1700</v>
      </c>
      <c r="F588" s="4"/>
      <c r="G588" s="4" t="s">
        <v>2428</v>
      </c>
      <c r="H588" s="4" t="s">
        <v>3156</v>
      </c>
      <c r="I588" s="4" t="s">
        <v>61</v>
      </c>
      <c r="J588" s="5">
        <v>38534</v>
      </c>
      <c r="K588" s="4" t="s">
        <v>1047</v>
      </c>
      <c r="L588" s="4">
        <v>587</v>
      </c>
      <c r="M588" s="4"/>
      <c r="N588" s="4"/>
      <c r="O588" s="4" t="s">
        <v>69</v>
      </c>
      <c r="P588" s="4" t="s">
        <v>70</v>
      </c>
      <c r="Q588" s="4"/>
      <c r="R588" s="4" t="s">
        <v>63</v>
      </c>
      <c r="S588" s="4">
        <v>8140200308</v>
      </c>
      <c r="T588" s="4" t="s">
        <v>862</v>
      </c>
      <c r="U588" s="4"/>
      <c r="V588" s="4">
        <v>9828121283</v>
      </c>
      <c r="W588" s="4" t="s">
        <v>3884</v>
      </c>
      <c r="X588" s="4">
        <v>60000</v>
      </c>
      <c r="Y588" s="4" t="s">
        <v>64</v>
      </c>
      <c r="Z588" s="4" t="s">
        <v>64</v>
      </c>
      <c r="AA588" s="4" t="s">
        <v>71</v>
      </c>
      <c r="AB588" s="4">
        <v>15</v>
      </c>
      <c r="AC588" s="4" t="s">
        <v>72</v>
      </c>
      <c r="AD588" s="4">
        <v>0</v>
      </c>
    </row>
    <row r="589" spans="1:30" ht="30">
      <c r="A589" s="4">
        <v>11</v>
      </c>
      <c r="B589" s="4" t="s">
        <v>59</v>
      </c>
      <c r="C589" s="4">
        <v>4472</v>
      </c>
      <c r="D589" s="5">
        <v>43285</v>
      </c>
      <c r="E589" s="4" t="s">
        <v>1701</v>
      </c>
      <c r="F589" s="4"/>
      <c r="G589" s="4" t="s">
        <v>2429</v>
      </c>
      <c r="H589" s="4" t="s">
        <v>3157</v>
      </c>
      <c r="I589" s="4" t="s">
        <v>61</v>
      </c>
      <c r="J589" s="5">
        <v>37931</v>
      </c>
      <c r="K589" s="4" t="s">
        <v>1048</v>
      </c>
      <c r="L589" s="4">
        <v>588</v>
      </c>
      <c r="M589" s="4"/>
      <c r="N589" s="4"/>
      <c r="O589" s="4" t="s">
        <v>74</v>
      </c>
      <c r="P589" s="4" t="s">
        <v>70</v>
      </c>
      <c r="Q589" s="4"/>
      <c r="R589" s="4" t="s">
        <v>63</v>
      </c>
      <c r="S589" s="4">
        <v>8140200308</v>
      </c>
      <c r="T589" s="4" t="s">
        <v>863</v>
      </c>
      <c r="U589" s="4" t="s">
        <v>861</v>
      </c>
      <c r="V589" s="4">
        <v>9828121284</v>
      </c>
      <c r="W589" s="4" t="s">
        <v>3885</v>
      </c>
      <c r="X589" s="4">
        <v>60000</v>
      </c>
      <c r="Y589" s="4" t="s">
        <v>64</v>
      </c>
      <c r="Z589" s="4" t="s">
        <v>64</v>
      </c>
      <c r="AA589" s="4" t="s">
        <v>71</v>
      </c>
      <c r="AB589" s="4">
        <v>17</v>
      </c>
      <c r="AC589" s="4" t="s">
        <v>72</v>
      </c>
      <c r="AD589" s="4">
        <v>1</v>
      </c>
    </row>
    <row r="590" spans="1:30" ht="30">
      <c r="A590" s="4">
        <v>11</v>
      </c>
      <c r="B590" s="4" t="s">
        <v>59</v>
      </c>
      <c r="C590" s="4">
        <v>4225</v>
      </c>
      <c r="D590" s="5">
        <v>42570</v>
      </c>
      <c r="E590" s="4" t="s">
        <v>1702</v>
      </c>
      <c r="F590" s="4"/>
      <c r="G590" s="4" t="s">
        <v>2430</v>
      </c>
      <c r="H590" s="4" t="s">
        <v>3158</v>
      </c>
      <c r="I590" s="4" t="s">
        <v>66</v>
      </c>
      <c r="J590" s="5">
        <v>38806</v>
      </c>
      <c r="K590" s="4" t="s">
        <v>1047</v>
      </c>
      <c r="L590" s="4">
        <v>589</v>
      </c>
      <c r="M590" s="4"/>
      <c r="N590" s="4"/>
      <c r="O590" s="4" t="s">
        <v>62</v>
      </c>
      <c r="P590" s="4" t="s">
        <v>70</v>
      </c>
      <c r="Q590" s="4"/>
      <c r="R590" s="4" t="s">
        <v>63</v>
      </c>
      <c r="S590" s="4">
        <v>8140200308</v>
      </c>
      <c r="T590" s="4" t="s">
        <v>864</v>
      </c>
      <c r="U590" s="4" t="s">
        <v>865</v>
      </c>
      <c r="V590" s="4">
        <v>9828121285</v>
      </c>
      <c r="W590" s="4" t="s">
        <v>3886</v>
      </c>
      <c r="X590" s="4">
        <v>40000</v>
      </c>
      <c r="Y590" s="4" t="s">
        <v>64</v>
      </c>
      <c r="Z590" s="4" t="s">
        <v>64</v>
      </c>
      <c r="AA590" s="4" t="s">
        <v>71</v>
      </c>
      <c r="AB590" s="4">
        <v>14</v>
      </c>
      <c r="AC590" s="4" t="s">
        <v>72</v>
      </c>
      <c r="AD590" s="4">
        <v>1</v>
      </c>
    </row>
    <row r="591" spans="1:30" ht="30">
      <c r="A591" s="4">
        <v>11</v>
      </c>
      <c r="B591" s="4" t="s">
        <v>59</v>
      </c>
      <c r="C591" s="4">
        <v>4502</v>
      </c>
      <c r="D591" s="5">
        <v>43287</v>
      </c>
      <c r="E591" s="4" t="s">
        <v>1703</v>
      </c>
      <c r="F591" s="4"/>
      <c r="G591" s="4" t="s">
        <v>2431</v>
      </c>
      <c r="H591" s="4" t="s">
        <v>3159</v>
      </c>
      <c r="I591" s="4" t="s">
        <v>61</v>
      </c>
      <c r="J591" s="5">
        <v>37899</v>
      </c>
      <c r="K591" s="4" t="s">
        <v>1047</v>
      </c>
      <c r="L591" s="4">
        <v>590</v>
      </c>
      <c r="M591" s="4"/>
      <c r="N591" s="4"/>
      <c r="O591" s="4" t="s">
        <v>62</v>
      </c>
      <c r="P591" s="4" t="s">
        <v>70</v>
      </c>
      <c r="Q591" s="4"/>
      <c r="R591" s="4" t="s">
        <v>63</v>
      </c>
      <c r="S591" s="4">
        <v>8140200308</v>
      </c>
      <c r="T591" s="4" t="s">
        <v>866</v>
      </c>
      <c r="U591" s="4" t="s">
        <v>807</v>
      </c>
      <c r="V591" s="4">
        <v>9828121286</v>
      </c>
      <c r="W591" s="4" t="s">
        <v>3887</v>
      </c>
      <c r="X591" s="4">
        <v>36000</v>
      </c>
      <c r="Y591" s="4" t="s">
        <v>64</v>
      </c>
      <c r="Z591" s="4" t="s">
        <v>64</v>
      </c>
      <c r="AA591" s="4" t="s">
        <v>71</v>
      </c>
      <c r="AB591" s="4">
        <v>17</v>
      </c>
      <c r="AC591" s="4" t="s">
        <v>72</v>
      </c>
      <c r="AD591" s="4">
        <v>5</v>
      </c>
    </row>
    <row r="592" spans="1:30" ht="30">
      <c r="A592" s="4">
        <v>11</v>
      </c>
      <c r="B592" s="4" t="s">
        <v>59</v>
      </c>
      <c r="C592" s="4">
        <v>4777</v>
      </c>
      <c r="D592" s="5">
        <v>43297</v>
      </c>
      <c r="E592" s="4" t="s">
        <v>1704</v>
      </c>
      <c r="F592" s="4"/>
      <c r="G592" s="4" t="s">
        <v>2432</v>
      </c>
      <c r="H592" s="4" t="s">
        <v>3160</v>
      </c>
      <c r="I592" s="4" t="s">
        <v>61</v>
      </c>
      <c r="J592" s="5">
        <v>38085</v>
      </c>
      <c r="K592" s="4" t="s">
        <v>1048</v>
      </c>
      <c r="L592" s="4">
        <v>591</v>
      </c>
      <c r="M592" s="4"/>
      <c r="N592" s="4"/>
      <c r="O592" s="4" t="s">
        <v>67</v>
      </c>
      <c r="P592" s="4" t="s">
        <v>70</v>
      </c>
      <c r="Q592" s="4"/>
      <c r="R592" s="4" t="s">
        <v>63</v>
      </c>
      <c r="S592" s="4">
        <v>8140200308</v>
      </c>
      <c r="T592" s="4" t="s">
        <v>867</v>
      </c>
      <c r="U592" s="4" t="s">
        <v>868</v>
      </c>
      <c r="V592" s="4">
        <v>9828121287</v>
      </c>
      <c r="W592" s="4" t="s">
        <v>3888</v>
      </c>
      <c r="X592" s="4">
        <v>0</v>
      </c>
      <c r="Y592" s="4" t="s">
        <v>64</v>
      </c>
      <c r="Z592" s="4" t="s">
        <v>64</v>
      </c>
      <c r="AA592" s="4" t="s">
        <v>71</v>
      </c>
      <c r="AB592" s="4">
        <v>16</v>
      </c>
      <c r="AC592" s="4" t="s">
        <v>72</v>
      </c>
      <c r="AD592" s="4">
        <v>2</v>
      </c>
    </row>
    <row r="593" spans="1:30" ht="30">
      <c r="A593" s="4">
        <v>11</v>
      </c>
      <c r="B593" s="4" t="s">
        <v>59</v>
      </c>
      <c r="C593" s="4">
        <v>4247</v>
      </c>
      <c r="D593" s="5">
        <v>42591</v>
      </c>
      <c r="E593" s="4" t="s">
        <v>1705</v>
      </c>
      <c r="F593" s="4"/>
      <c r="G593" s="4" t="s">
        <v>2433</v>
      </c>
      <c r="H593" s="4" t="s">
        <v>3161</v>
      </c>
      <c r="I593" s="4" t="s">
        <v>66</v>
      </c>
      <c r="J593" s="5">
        <v>37696</v>
      </c>
      <c r="K593" s="4" t="s">
        <v>1047</v>
      </c>
      <c r="L593" s="4">
        <v>592</v>
      </c>
      <c r="M593" s="4"/>
      <c r="N593" s="4"/>
      <c r="O593" s="4" t="s">
        <v>62</v>
      </c>
      <c r="P593" s="4" t="s">
        <v>76</v>
      </c>
      <c r="Q593" s="4"/>
      <c r="R593" s="4" t="s">
        <v>63</v>
      </c>
      <c r="S593" s="4">
        <v>8140200308</v>
      </c>
      <c r="T593" s="4" t="s">
        <v>869</v>
      </c>
      <c r="U593" s="4"/>
      <c r="V593" s="4">
        <v>9828121288</v>
      </c>
      <c r="W593" s="4" t="s">
        <v>3889</v>
      </c>
      <c r="X593" s="4">
        <v>0</v>
      </c>
      <c r="Y593" s="4" t="s">
        <v>64</v>
      </c>
      <c r="Z593" s="4" t="s">
        <v>64</v>
      </c>
      <c r="AA593" s="4" t="s">
        <v>77</v>
      </c>
      <c r="AB593" s="4">
        <v>17</v>
      </c>
      <c r="AC593" s="4" t="s">
        <v>72</v>
      </c>
      <c r="AD593" s="4">
        <v>2</v>
      </c>
    </row>
    <row r="594" spans="1:30" ht="30">
      <c r="A594" s="4">
        <v>11</v>
      </c>
      <c r="B594" s="4" t="s">
        <v>59</v>
      </c>
      <c r="C594" s="4">
        <v>3568</v>
      </c>
      <c r="D594" s="5">
        <v>41772</v>
      </c>
      <c r="E594" s="4" t="s">
        <v>1706</v>
      </c>
      <c r="F594" s="4"/>
      <c r="G594" s="4" t="s">
        <v>2434</v>
      </c>
      <c r="H594" s="4" t="s">
        <v>3162</v>
      </c>
      <c r="I594" s="4" t="s">
        <v>61</v>
      </c>
      <c r="J594" s="5">
        <v>38170</v>
      </c>
      <c r="K594" s="4" t="s">
        <v>1047</v>
      </c>
      <c r="L594" s="4">
        <v>593</v>
      </c>
      <c r="M594" s="4"/>
      <c r="N594" s="4"/>
      <c r="O594" s="4" t="s">
        <v>62</v>
      </c>
      <c r="P594" s="4" t="s">
        <v>76</v>
      </c>
      <c r="Q594" s="4"/>
      <c r="R594" s="4" t="s">
        <v>63</v>
      </c>
      <c r="S594" s="4">
        <v>8140200308</v>
      </c>
      <c r="T594" s="4" t="s">
        <v>872</v>
      </c>
      <c r="U594" s="4"/>
      <c r="V594" s="4">
        <v>9828121289</v>
      </c>
      <c r="W594" s="4" t="s">
        <v>3890</v>
      </c>
      <c r="X594" s="4">
        <v>0</v>
      </c>
      <c r="Y594" s="4" t="s">
        <v>64</v>
      </c>
      <c r="Z594" s="4" t="s">
        <v>64</v>
      </c>
      <c r="AA594" s="4" t="s">
        <v>77</v>
      </c>
      <c r="AB594" s="4">
        <v>16</v>
      </c>
      <c r="AC594" s="4" t="s">
        <v>72</v>
      </c>
      <c r="AD594" s="4">
        <v>2</v>
      </c>
    </row>
    <row r="595" spans="1:30" ht="30">
      <c r="A595" s="4">
        <v>11</v>
      </c>
      <c r="B595" s="4" t="s">
        <v>59</v>
      </c>
      <c r="C595" s="4">
        <v>3762</v>
      </c>
      <c r="D595" s="5">
        <v>42135</v>
      </c>
      <c r="E595" s="4" t="s">
        <v>1707</v>
      </c>
      <c r="F595" s="4"/>
      <c r="G595" s="4" t="s">
        <v>2435</v>
      </c>
      <c r="H595" s="4" t="s">
        <v>3163</v>
      </c>
      <c r="I595" s="4" t="s">
        <v>66</v>
      </c>
      <c r="J595" s="5">
        <v>38248</v>
      </c>
      <c r="K595" s="4" t="s">
        <v>1048</v>
      </c>
      <c r="L595" s="4">
        <v>594</v>
      </c>
      <c r="M595" s="4"/>
      <c r="N595" s="4"/>
      <c r="O595" s="4" t="s">
        <v>62</v>
      </c>
      <c r="P595" s="4" t="s">
        <v>76</v>
      </c>
      <c r="Q595" s="4"/>
      <c r="R595" s="4" t="s">
        <v>63</v>
      </c>
      <c r="S595" s="4">
        <v>8140200308</v>
      </c>
      <c r="T595" s="4" t="s">
        <v>873</v>
      </c>
      <c r="U595" s="4"/>
      <c r="V595" s="4">
        <v>9828121290</v>
      </c>
      <c r="W595" s="4" t="s">
        <v>3891</v>
      </c>
      <c r="X595" s="4">
        <v>0</v>
      </c>
      <c r="Y595" s="4" t="s">
        <v>64</v>
      </c>
      <c r="Z595" s="4" t="s">
        <v>64</v>
      </c>
      <c r="AA595" s="4" t="s">
        <v>77</v>
      </c>
      <c r="AB595" s="4">
        <v>16</v>
      </c>
      <c r="AC595" s="4" t="s">
        <v>72</v>
      </c>
      <c r="AD595" s="4">
        <v>1</v>
      </c>
    </row>
    <row r="596" spans="1:30" ht="30">
      <c r="A596" s="4">
        <v>11</v>
      </c>
      <c r="B596" s="4" t="s">
        <v>59</v>
      </c>
      <c r="C596" s="4">
        <v>3962</v>
      </c>
      <c r="D596" s="5">
        <v>42187</v>
      </c>
      <c r="E596" s="4" t="s">
        <v>1708</v>
      </c>
      <c r="F596" s="4"/>
      <c r="G596" s="4" t="s">
        <v>2436</v>
      </c>
      <c r="H596" s="4" t="s">
        <v>3164</v>
      </c>
      <c r="I596" s="4" t="s">
        <v>61</v>
      </c>
      <c r="J596" s="5">
        <v>37802</v>
      </c>
      <c r="K596" s="4" t="s">
        <v>1047</v>
      </c>
      <c r="L596" s="4">
        <v>595</v>
      </c>
      <c r="M596" s="4"/>
      <c r="N596" s="4"/>
      <c r="O596" s="4" t="s">
        <v>62</v>
      </c>
      <c r="P596" s="4" t="s">
        <v>70</v>
      </c>
      <c r="Q596" s="4"/>
      <c r="R596" s="4" t="s">
        <v>63</v>
      </c>
      <c r="S596" s="4">
        <v>8140200308</v>
      </c>
      <c r="T596" s="4" t="s">
        <v>874</v>
      </c>
      <c r="U596" s="4"/>
      <c r="V596" s="4">
        <v>9828121291</v>
      </c>
      <c r="W596" s="4" t="s">
        <v>3892</v>
      </c>
      <c r="X596" s="4">
        <v>0</v>
      </c>
      <c r="Y596" s="4" t="s">
        <v>64</v>
      </c>
      <c r="Z596" s="4" t="s">
        <v>64</v>
      </c>
      <c r="AA596" s="4" t="s">
        <v>71</v>
      </c>
      <c r="AB596" s="4">
        <v>17</v>
      </c>
      <c r="AC596" s="4" t="s">
        <v>72</v>
      </c>
      <c r="AD596" s="4">
        <v>1</v>
      </c>
    </row>
    <row r="597" spans="1:30" ht="30">
      <c r="A597" s="4">
        <v>11</v>
      </c>
      <c r="B597" s="4" t="s">
        <v>59</v>
      </c>
      <c r="C597" s="4">
        <v>3574</v>
      </c>
      <c r="D597" s="5">
        <v>41772</v>
      </c>
      <c r="E597" s="4" t="s">
        <v>1709</v>
      </c>
      <c r="F597" s="4"/>
      <c r="G597" s="4" t="s">
        <v>2437</v>
      </c>
      <c r="H597" s="4" t="s">
        <v>3165</v>
      </c>
      <c r="I597" s="4" t="s">
        <v>61</v>
      </c>
      <c r="J597" s="5">
        <v>38020</v>
      </c>
      <c r="K597" s="4" t="s">
        <v>1047</v>
      </c>
      <c r="L597" s="4">
        <v>596</v>
      </c>
      <c r="M597" s="4"/>
      <c r="N597" s="4"/>
      <c r="O597" s="4" t="s">
        <v>69</v>
      </c>
      <c r="P597" s="4" t="s">
        <v>70</v>
      </c>
      <c r="Q597" s="4"/>
      <c r="R597" s="4" t="s">
        <v>63</v>
      </c>
      <c r="S597" s="4">
        <v>8140200308</v>
      </c>
      <c r="T597" s="4" t="s">
        <v>875</v>
      </c>
      <c r="U597" s="4" t="s">
        <v>876</v>
      </c>
      <c r="V597" s="4">
        <v>9828121292</v>
      </c>
      <c r="W597" s="4" t="s">
        <v>3893</v>
      </c>
      <c r="X597" s="4">
        <v>36000</v>
      </c>
      <c r="Y597" s="4" t="s">
        <v>64</v>
      </c>
      <c r="Z597" s="4" t="s">
        <v>64</v>
      </c>
      <c r="AA597" s="4" t="s">
        <v>71</v>
      </c>
      <c r="AB597" s="4">
        <v>16</v>
      </c>
      <c r="AC597" s="4" t="s">
        <v>72</v>
      </c>
      <c r="AD597" s="4">
        <v>2</v>
      </c>
    </row>
    <row r="598" spans="1:30" ht="30">
      <c r="A598" s="4">
        <v>11</v>
      </c>
      <c r="B598" s="4" t="s">
        <v>59</v>
      </c>
      <c r="C598" s="4">
        <v>4211</v>
      </c>
      <c r="D598" s="5">
        <v>42566</v>
      </c>
      <c r="E598" s="4" t="s">
        <v>1710</v>
      </c>
      <c r="F598" s="4"/>
      <c r="G598" s="4" t="s">
        <v>2438</v>
      </c>
      <c r="H598" s="4" t="s">
        <v>3166</v>
      </c>
      <c r="I598" s="4" t="s">
        <v>61</v>
      </c>
      <c r="J598" s="5">
        <v>37286</v>
      </c>
      <c r="K598" s="4" t="s">
        <v>1048</v>
      </c>
      <c r="L598" s="4">
        <v>597</v>
      </c>
      <c r="M598" s="4"/>
      <c r="N598" s="4"/>
      <c r="O598" s="4" t="s">
        <v>62</v>
      </c>
      <c r="P598" s="4" t="s">
        <v>70</v>
      </c>
      <c r="Q598" s="4"/>
      <c r="R598" s="4" t="s">
        <v>63</v>
      </c>
      <c r="S598" s="4">
        <v>8140200308</v>
      </c>
      <c r="T598" s="4" t="s">
        <v>877</v>
      </c>
      <c r="U598" s="4"/>
      <c r="V598" s="4">
        <v>9828121293</v>
      </c>
      <c r="W598" s="4" t="s">
        <v>3894</v>
      </c>
      <c r="X598" s="4">
        <v>0</v>
      </c>
      <c r="Y598" s="4" t="s">
        <v>64</v>
      </c>
      <c r="Z598" s="4" t="s">
        <v>64</v>
      </c>
      <c r="AA598" s="4" t="s">
        <v>71</v>
      </c>
      <c r="AB598" s="4">
        <v>18</v>
      </c>
      <c r="AC598" s="4" t="s">
        <v>72</v>
      </c>
      <c r="AD598" s="4">
        <v>1</v>
      </c>
    </row>
    <row r="599" spans="1:30" ht="30">
      <c r="A599" s="4">
        <v>11</v>
      </c>
      <c r="B599" s="4" t="s">
        <v>59</v>
      </c>
      <c r="C599" s="4">
        <v>4496</v>
      </c>
      <c r="D599" s="5">
        <v>43286</v>
      </c>
      <c r="E599" s="4" t="s">
        <v>1711</v>
      </c>
      <c r="F599" s="4"/>
      <c r="G599" s="4" t="s">
        <v>2439</v>
      </c>
      <c r="H599" s="4" t="s">
        <v>3167</v>
      </c>
      <c r="I599" s="4" t="s">
        <v>61</v>
      </c>
      <c r="J599" s="5">
        <v>37662</v>
      </c>
      <c r="K599" s="4" t="s">
        <v>1047</v>
      </c>
      <c r="L599" s="4">
        <v>598</v>
      </c>
      <c r="M599" s="4"/>
      <c r="N599" s="4"/>
      <c r="O599" s="4" t="s">
        <v>62</v>
      </c>
      <c r="P599" s="4" t="s">
        <v>70</v>
      </c>
      <c r="Q599" s="4"/>
      <c r="R599" s="4" t="s">
        <v>63</v>
      </c>
      <c r="S599" s="4">
        <v>8140200308</v>
      </c>
      <c r="T599" s="4" t="s">
        <v>878</v>
      </c>
      <c r="U599" s="4" t="s">
        <v>879</v>
      </c>
      <c r="V599" s="4">
        <v>9828121294</v>
      </c>
      <c r="W599" s="4" t="s">
        <v>3895</v>
      </c>
      <c r="X599" s="4">
        <v>36000</v>
      </c>
      <c r="Y599" s="4" t="s">
        <v>64</v>
      </c>
      <c r="Z599" s="4" t="s">
        <v>64</v>
      </c>
      <c r="AA599" s="4" t="s">
        <v>71</v>
      </c>
      <c r="AB599" s="4">
        <v>17</v>
      </c>
      <c r="AC599" s="4" t="s">
        <v>72</v>
      </c>
      <c r="AD599" s="4">
        <v>2</v>
      </c>
    </row>
    <row r="600" spans="1:30" ht="30">
      <c r="A600" s="4">
        <v>11</v>
      </c>
      <c r="B600" s="4" t="s">
        <v>59</v>
      </c>
      <c r="C600" s="4">
        <v>4681</v>
      </c>
      <c r="D600" s="5">
        <v>42196</v>
      </c>
      <c r="E600" s="4" t="s">
        <v>1712</v>
      </c>
      <c r="F600" s="4"/>
      <c r="G600" s="4" t="s">
        <v>2440</v>
      </c>
      <c r="H600" s="4" t="s">
        <v>3168</v>
      </c>
      <c r="I600" s="4" t="s">
        <v>61</v>
      </c>
      <c r="J600" s="5">
        <v>38173</v>
      </c>
      <c r="K600" s="4" t="s">
        <v>1047</v>
      </c>
      <c r="L600" s="4">
        <v>599</v>
      </c>
      <c r="M600" s="4"/>
      <c r="N600" s="4"/>
      <c r="O600" s="4" t="s">
        <v>62</v>
      </c>
      <c r="P600" s="4" t="s">
        <v>70</v>
      </c>
      <c r="Q600" s="4"/>
      <c r="R600" s="4" t="s">
        <v>63</v>
      </c>
      <c r="S600" s="4">
        <v>8140200308</v>
      </c>
      <c r="T600" s="4" t="s">
        <v>880</v>
      </c>
      <c r="U600" s="4"/>
      <c r="V600" s="4">
        <v>9828121295</v>
      </c>
      <c r="W600" s="4" t="s">
        <v>3896</v>
      </c>
      <c r="X600" s="4">
        <v>30000</v>
      </c>
      <c r="Y600" s="4" t="s">
        <v>64</v>
      </c>
      <c r="Z600" s="4" t="s">
        <v>64</v>
      </c>
      <c r="AA600" s="4" t="s">
        <v>71</v>
      </c>
      <c r="AB600" s="4">
        <v>16</v>
      </c>
      <c r="AC600" s="4" t="s">
        <v>72</v>
      </c>
      <c r="AD600" s="4">
        <v>1</v>
      </c>
    </row>
    <row r="601" spans="1:30" ht="30">
      <c r="A601" s="4">
        <v>11</v>
      </c>
      <c r="B601" s="4" t="s">
        <v>59</v>
      </c>
      <c r="C601" s="4">
        <v>4606</v>
      </c>
      <c r="D601" s="5">
        <v>43312</v>
      </c>
      <c r="E601" s="4" t="s">
        <v>1713</v>
      </c>
      <c r="F601" s="4"/>
      <c r="G601" s="4" t="s">
        <v>2441</v>
      </c>
      <c r="H601" s="4" t="s">
        <v>3169</v>
      </c>
      <c r="I601" s="4" t="s">
        <v>66</v>
      </c>
      <c r="J601" s="5">
        <v>38540</v>
      </c>
      <c r="K601" s="4" t="s">
        <v>1048</v>
      </c>
      <c r="L601" s="4">
        <v>600</v>
      </c>
      <c r="M601" s="4"/>
      <c r="N601" s="4"/>
      <c r="O601" s="4" t="s">
        <v>62</v>
      </c>
      <c r="P601" s="4" t="s">
        <v>70</v>
      </c>
      <c r="Q601" s="4"/>
      <c r="R601" s="4" t="s">
        <v>63</v>
      </c>
      <c r="S601" s="4">
        <v>8140200308</v>
      </c>
      <c r="T601" s="4" t="s">
        <v>882</v>
      </c>
      <c r="U601" s="4" t="s">
        <v>883</v>
      </c>
      <c r="V601" s="4">
        <v>9828121296</v>
      </c>
      <c r="W601" s="4" t="s">
        <v>3897</v>
      </c>
      <c r="X601" s="4">
        <v>40000</v>
      </c>
      <c r="Y601" s="4" t="s">
        <v>64</v>
      </c>
      <c r="Z601" s="4" t="s">
        <v>64</v>
      </c>
      <c r="AA601" s="4" t="s">
        <v>71</v>
      </c>
      <c r="AB601" s="4">
        <v>15</v>
      </c>
      <c r="AC601" s="4" t="s">
        <v>72</v>
      </c>
      <c r="AD601" s="4">
        <v>3</v>
      </c>
    </row>
    <row r="602" spans="1:30" ht="30">
      <c r="A602" s="4">
        <v>11</v>
      </c>
      <c r="B602" s="4" t="s">
        <v>59</v>
      </c>
      <c r="C602" s="4">
        <v>4834</v>
      </c>
      <c r="D602" s="4"/>
      <c r="E602" s="4" t="s">
        <v>1714</v>
      </c>
      <c r="F602" s="4"/>
      <c r="G602" s="4" t="s">
        <v>2442</v>
      </c>
      <c r="H602" s="4" t="s">
        <v>3170</v>
      </c>
      <c r="I602" s="4" t="s">
        <v>66</v>
      </c>
      <c r="J602" s="5">
        <v>38568</v>
      </c>
      <c r="K602" s="4" t="s">
        <v>1047</v>
      </c>
      <c r="L602" s="4">
        <v>601</v>
      </c>
      <c r="M602" s="4"/>
      <c r="N602" s="4"/>
      <c r="O602" s="4" t="s">
        <v>69</v>
      </c>
      <c r="P602" s="4"/>
      <c r="Q602" s="4"/>
      <c r="R602" s="4" t="s">
        <v>63</v>
      </c>
      <c r="S602" s="4">
        <v>8140200308</v>
      </c>
      <c r="T602" s="4"/>
      <c r="U602" s="4"/>
      <c r="V602" s="4">
        <v>9828121297</v>
      </c>
      <c r="W602" s="4" t="s">
        <v>3898</v>
      </c>
      <c r="X602" s="4"/>
      <c r="Y602" s="4" t="s">
        <v>64</v>
      </c>
      <c r="Z602" s="4" t="s">
        <v>65</v>
      </c>
      <c r="AA602" s="4"/>
      <c r="AB602" s="4">
        <v>15</v>
      </c>
      <c r="AC602" s="4"/>
      <c r="AD602" s="4">
        <v>1</v>
      </c>
    </row>
    <row r="603" spans="1:30" ht="30">
      <c r="A603" s="4">
        <v>11</v>
      </c>
      <c r="B603" s="4" t="s">
        <v>59</v>
      </c>
      <c r="C603" s="4">
        <v>4138</v>
      </c>
      <c r="D603" s="5">
        <v>42552</v>
      </c>
      <c r="E603" s="4" t="s">
        <v>1715</v>
      </c>
      <c r="F603" s="4"/>
      <c r="G603" s="4" t="s">
        <v>2443</v>
      </c>
      <c r="H603" s="4" t="s">
        <v>3171</v>
      </c>
      <c r="I603" s="4" t="s">
        <v>66</v>
      </c>
      <c r="J603" s="5">
        <v>38155</v>
      </c>
      <c r="K603" s="4" t="s">
        <v>1047</v>
      </c>
      <c r="L603" s="4">
        <v>602</v>
      </c>
      <c r="M603" s="4"/>
      <c r="N603" s="4"/>
      <c r="O603" s="4" t="s">
        <v>62</v>
      </c>
      <c r="P603" s="4" t="s">
        <v>70</v>
      </c>
      <c r="Q603" s="4"/>
      <c r="R603" s="4" t="s">
        <v>63</v>
      </c>
      <c r="S603" s="4">
        <v>8140200308</v>
      </c>
      <c r="T603" s="4" t="s">
        <v>309</v>
      </c>
      <c r="U603" s="4"/>
      <c r="V603" s="4">
        <v>9828121298</v>
      </c>
      <c r="W603" s="4" t="s">
        <v>3899</v>
      </c>
      <c r="X603" s="4">
        <v>0</v>
      </c>
      <c r="Y603" s="4" t="s">
        <v>64</v>
      </c>
      <c r="Z603" s="4" t="s">
        <v>64</v>
      </c>
      <c r="AA603" s="4" t="s">
        <v>71</v>
      </c>
      <c r="AB603" s="4">
        <v>16</v>
      </c>
      <c r="AC603" s="4" t="s">
        <v>72</v>
      </c>
      <c r="AD603" s="4">
        <v>1</v>
      </c>
    </row>
    <row r="604" spans="1:30" ht="30">
      <c r="A604" s="4">
        <v>11</v>
      </c>
      <c r="B604" s="4" t="s">
        <v>59</v>
      </c>
      <c r="C604" s="4">
        <v>4385</v>
      </c>
      <c r="D604" s="5">
        <v>42929</v>
      </c>
      <c r="E604" s="4" t="s">
        <v>1716</v>
      </c>
      <c r="F604" s="4"/>
      <c r="G604" s="4" t="s">
        <v>2444</v>
      </c>
      <c r="H604" s="4" t="s">
        <v>3172</v>
      </c>
      <c r="I604" s="4" t="s">
        <v>66</v>
      </c>
      <c r="J604" s="5">
        <v>38204</v>
      </c>
      <c r="K604" s="4" t="s">
        <v>1048</v>
      </c>
      <c r="L604" s="4">
        <v>603</v>
      </c>
      <c r="M604" s="4"/>
      <c r="N604" s="4"/>
      <c r="O604" s="4" t="s">
        <v>62</v>
      </c>
      <c r="P604" s="4" t="s">
        <v>70</v>
      </c>
      <c r="Q604" s="4"/>
      <c r="R604" s="4" t="s">
        <v>63</v>
      </c>
      <c r="S604" s="4">
        <v>8140200308</v>
      </c>
      <c r="T604" s="4" t="s">
        <v>884</v>
      </c>
      <c r="U604" s="4"/>
      <c r="V604" s="4">
        <v>9828121299</v>
      </c>
      <c r="W604" s="4" t="s">
        <v>3900</v>
      </c>
      <c r="X604" s="4">
        <v>0</v>
      </c>
      <c r="Y604" s="4" t="s">
        <v>64</v>
      </c>
      <c r="Z604" s="4" t="s">
        <v>64</v>
      </c>
      <c r="AA604" s="4" t="s">
        <v>71</v>
      </c>
      <c r="AB604" s="4">
        <v>16</v>
      </c>
      <c r="AC604" s="4" t="s">
        <v>72</v>
      </c>
      <c r="AD604" s="4">
        <v>1</v>
      </c>
    </row>
    <row r="605" spans="1:30" ht="30">
      <c r="A605" s="4">
        <v>11</v>
      </c>
      <c r="B605" s="4" t="s">
        <v>59</v>
      </c>
      <c r="C605" s="4">
        <v>4346</v>
      </c>
      <c r="D605" s="5">
        <v>42922</v>
      </c>
      <c r="E605" s="4" t="s">
        <v>1717</v>
      </c>
      <c r="F605" s="4"/>
      <c r="G605" s="4" t="s">
        <v>2445</v>
      </c>
      <c r="H605" s="4" t="s">
        <v>3173</v>
      </c>
      <c r="I605" s="4" t="s">
        <v>66</v>
      </c>
      <c r="J605" s="5">
        <v>38183</v>
      </c>
      <c r="K605" s="4" t="s">
        <v>1047</v>
      </c>
      <c r="L605" s="4">
        <v>604</v>
      </c>
      <c r="M605" s="4"/>
      <c r="N605" s="4"/>
      <c r="O605" s="4" t="s">
        <v>62</v>
      </c>
      <c r="P605" s="4" t="s">
        <v>70</v>
      </c>
      <c r="Q605" s="4"/>
      <c r="R605" s="4" t="s">
        <v>63</v>
      </c>
      <c r="S605" s="4">
        <v>8140200308</v>
      </c>
      <c r="T605" s="4" t="s">
        <v>885</v>
      </c>
      <c r="U605" s="4"/>
      <c r="V605" s="4">
        <v>9828121300</v>
      </c>
      <c r="W605" s="4" t="s">
        <v>3901</v>
      </c>
      <c r="X605" s="4">
        <v>0</v>
      </c>
      <c r="Y605" s="4" t="s">
        <v>64</v>
      </c>
      <c r="Z605" s="4" t="s">
        <v>64</v>
      </c>
      <c r="AA605" s="4" t="s">
        <v>71</v>
      </c>
      <c r="AB605" s="4">
        <v>16</v>
      </c>
      <c r="AC605" s="4" t="s">
        <v>72</v>
      </c>
      <c r="AD605" s="4">
        <v>1</v>
      </c>
    </row>
    <row r="606" spans="1:30" ht="30">
      <c r="A606" s="4">
        <v>11</v>
      </c>
      <c r="B606" s="4" t="s">
        <v>59</v>
      </c>
      <c r="C606" s="4">
        <v>3982</v>
      </c>
      <c r="D606" s="5">
        <v>42196</v>
      </c>
      <c r="E606" s="4" t="s">
        <v>1718</v>
      </c>
      <c r="F606" s="4"/>
      <c r="G606" s="4" t="s">
        <v>2446</v>
      </c>
      <c r="H606" s="4" t="s">
        <v>3174</v>
      </c>
      <c r="I606" s="4" t="s">
        <v>66</v>
      </c>
      <c r="J606" s="5">
        <v>37576</v>
      </c>
      <c r="K606" s="4" t="s">
        <v>1047</v>
      </c>
      <c r="L606" s="4">
        <v>605</v>
      </c>
      <c r="M606" s="4"/>
      <c r="N606" s="4"/>
      <c r="O606" s="4" t="s">
        <v>69</v>
      </c>
      <c r="P606" s="4" t="s">
        <v>70</v>
      </c>
      <c r="Q606" s="4"/>
      <c r="R606" s="4" t="s">
        <v>63</v>
      </c>
      <c r="S606" s="4">
        <v>8140200308</v>
      </c>
      <c r="T606" s="4" t="s">
        <v>886</v>
      </c>
      <c r="U606" s="4"/>
      <c r="V606" s="4">
        <v>9828121301</v>
      </c>
      <c r="W606" s="4" t="s">
        <v>3902</v>
      </c>
      <c r="X606" s="4">
        <v>0</v>
      </c>
      <c r="Y606" s="4" t="s">
        <v>64</v>
      </c>
      <c r="Z606" s="4" t="s">
        <v>64</v>
      </c>
      <c r="AA606" s="4" t="s">
        <v>71</v>
      </c>
      <c r="AB606" s="4">
        <v>18</v>
      </c>
      <c r="AC606" s="4" t="s">
        <v>72</v>
      </c>
      <c r="AD606" s="4">
        <v>0</v>
      </c>
    </row>
    <row r="607" spans="1:30" ht="30">
      <c r="A607" s="4">
        <v>11</v>
      </c>
      <c r="B607" s="4" t="s">
        <v>59</v>
      </c>
      <c r="C607" s="4">
        <v>3754</v>
      </c>
      <c r="D607" s="5">
        <v>42135</v>
      </c>
      <c r="E607" s="4" t="s">
        <v>1719</v>
      </c>
      <c r="F607" s="4"/>
      <c r="G607" s="4" t="s">
        <v>2447</v>
      </c>
      <c r="H607" s="4" t="s">
        <v>3175</v>
      </c>
      <c r="I607" s="4" t="s">
        <v>61</v>
      </c>
      <c r="J607" s="5">
        <v>38548</v>
      </c>
      <c r="K607" s="4" t="s">
        <v>1048</v>
      </c>
      <c r="L607" s="4">
        <v>606</v>
      </c>
      <c r="M607" s="4"/>
      <c r="N607" s="4"/>
      <c r="O607" s="4" t="s">
        <v>62</v>
      </c>
      <c r="P607" s="4" t="s">
        <v>76</v>
      </c>
      <c r="Q607" s="4"/>
      <c r="R607" s="4" t="s">
        <v>63</v>
      </c>
      <c r="S607" s="4">
        <v>8140200308</v>
      </c>
      <c r="T607" s="4" t="s">
        <v>887</v>
      </c>
      <c r="U607" s="4" t="s">
        <v>852</v>
      </c>
      <c r="V607" s="4">
        <v>9828121302</v>
      </c>
      <c r="W607" s="4" t="s">
        <v>3903</v>
      </c>
      <c r="X607" s="4">
        <v>60000</v>
      </c>
      <c r="Y607" s="4" t="s">
        <v>64</v>
      </c>
      <c r="Z607" s="4" t="s">
        <v>64</v>
      </c>
      <c r="AA607" s="4" t="s">
        <v>77</v>
      </c>
      <c r="AB607" s="4">
        <v>15</v>
      </c>
      <c r="AC607" s="4" t="s">
        <v>72</v>
      </c>
      <c r="AD607" s="4">
        <v>2</v>
      </c>
    </row>
    <row r="608" spans="1:30" ht="30">
      <c r="A608" s="4">
        <v>11</v>
      </c>
      <c r="B608" s="4" t="s">
        <v>59</v>
      </c>
      <c r="C608" s="4">
        <v>3756</v>
      </c>
      <c r="D608" s="5">
        <v>42135</v>
      </c>
      <c r="E608" s="4" t="s">
        <v>1720</v>
      </c>
      <c r="F608" s="4"/>
      <c r="G608" s="4" t="s">
        <v>2448</v>
      </c>
      <c r="H608" s="4" t="s">
        <v>3176</v>
      </c>
      <c r="I608" s="4" t="s">
        <v>61</v>
      </c>
      <c r="J608" s="5">
        <v>38548</v>
      </c>
      <c r="K608" s="4" t="s">
        <v>1047</v>
      </c>
      <c r="L608" s="4">
        <v>607</v>
      </c>
      <c r="M608" s="4"/>
      <c r="N608" s="4"/>
      <c r="O608" s="4" t="s">
        <v>62</v>
      </c>
      <c r="P608" s="4" t="s">
        <v>76</v>
      </c>
      <c r="Q608" s="4"/>
      <c r="R608" s="4" t="s">
        <v>63</v>
      </c>
      <c r="S608" s="4">
        <v>8140200308</v>
      </c>
      <c r="T608" s="4" t="s">
        <v>888</v>
      </c>
      <c r="U608" s="4"/>
      <c r="V608" s="4">
        <v>9828121303</v>
      </c>
      <c r="W608" s="4" t="s">
        <v>3904</v>
      </c>
      <c r="X608" s="4">
        <v>0</v>
      </c>
      <c r="Y608" s="4" t="s">
        <v>64</v>
      </c>
      <c r="Z608" s="4" t="s">
        <v>64</v>
      </c>
      <c r="AA608" s="4" t="s">
        <v>77</v>
      </c>
      <c r="AB608" s="4">
        <v>15</v>
      </c>
      <c r="AC608" s="4" t="s">
        <v>72</v>
      </c>
      <c r="AD608" s="4">
        <v>2</v>
      </c>
    </row>
    <row r="609" spans="1:30" ht="30">
      <c r="A609" s="4">
        <v>11</v>
      </c>
      <c r="B609" s="4" t="s">
        <v>59</v>
      </c>
      <c r="C609" s="4">
        <v>4493</v>
      </c>
      <c r="D609" s="5">
        <v>43286</v>
      </c>
      <c r="E609" s="4" t="s">
        <v>1721</v>
      </c>
      <c r="F609" s="4"/>
      <c r="G609" s="4" t="s">
        <v>2449</v>
      </c>
      <c r="H609" s="4" t="s">
        <v>3177</v>
      </c>
      <c r="I609" s="4" t="s">
        <v>66</v>
      </c>
      <c r="J609" s="5">
        <v>37228</v>
      </c>
      <c r="K609" s="4" t="s">
        <v>1047</v>
      </c>
      <c r="L609" s="4">
        <v>608</v>
      </c>
      <c r="M609" s="4"/>
      <c r="N609" s="4"/>
      <c r="O609" s="4" t="s">
        <v>69</v>
      </c>
      <c r="P609" s="4" t="s">
        <v>70</v>
      </c>
      <c r="Q609" s="4"/>
      <c r="R609" s="4" t="s">
        <v>63</v>
      </c>
      <c r="S609" s="4">
        <v>8140200308</v>
      </c>
      <c r="T609" s="4" t="s">
        <v>889</v>
      </c>
      <c r="U609" s="4"/>
      <c r="V609" s="4">
        <v>9828121304</v>
      </c>
      <c r="W609" s="4" t="s">
        <v>3905</v>
      </c>
      <c r="X609" s="4">
        <v>42000</v>
      </c>
      <c r="Y609" s="4" t="s">
        <v>64</v>
      </c>
      <c r="Z609" s="4" t="s">
        <v>64</v>
      </c>
      <c r="AA609" s="4" t="s">
        <v>71</v>
      </c>
      <c r="AB609" s="4">
        <v>19</v>
      </c>
      <c r="AC609" s="4" t="s">
        <v>72</v>
      </c>
      <c r="AD609" s="4">
        <v>1</v>
      </c>
    </row>
    <row r="610" spans="1:30" ht="30">
      <c r="A610" s="4">
        <v>11</v>
      </c>
      <c r="B610" s="4" t="s">
        <v>59</v>
      </c>
      <c r="C610" s="4">
        <v>4105</v>
      </c>
      <c r="D610" s="5">
        <v>42543</v>
      </c>
      <c r="E610" s="4" t="s">
        <v>1722</v>
      </c>
      <c r="F610" s="4"/>
      <c r="G610" s="4" t="s">
        <v>2450</v>
      </c>
      <c r="H610" s="4" t="s">
        <v>3178</v>
      </c>
      <c r="I610" s="4" t="s">
        <v>61</v>
      </c>
      <c r="J610" s="5">
        <v>38270</v>
      </c>
      <c r="K610" s="4" t="s">
        <v>1048</v>
      </c>
      <c r="L610" s="4">
        <v>609</v>
      </c>
      <c r="M610" s="4"/>
      <c r="N610" s="4"/>
      <c r="O610" s="4" t="s">
        <v>62</v>
      </c>
      <c r="P610" s="4" t="s">
        <v>70</v>
      </c>
      <c r="Q610" s="4"/>
      <c r="R610" s="4" t="s">
        <v>63</v>
      </c>
      <c r="S610" s="4">
        <v>8140200308</v>
      </c>
      <c r="T610" s="4" t="s">
        <v>890</v>
      </c>
      <c r="U610" s="4"/>
      <c r="V610" s="4">
        <v>9828121305</v>
      </c>
      <c r="W610" s="4" t="s">
        <v>3906</v>
      </c>
      <c r="X610" s="4">
        <v>40000</v>
      </c>
      <c r="Y610" s="4" t="s">
        <v>64</v>
      </c>
      <c r="Z610" s="4" t="s">
        <v>64</v>
      </c>
      <c r="AA610" s="4" t="s">
        <v>71</v>
      </c>
      <c r="AB610" s="4">
        <v>16</v>
      </c>
      <c r="AC610" s="4" t="s">
        <v>72</v>
      </c>
      <c r="AD610" s="4">
        <v>2</v>
      </c>
    </row>
    <row r="611" spans="1:30" ht="30">
      <c r="A611" s="4">
        <v>11</v>
      </c>
      <c r="B611" s="4" t="s">
        <v>59</v>
      </c>
      <c r="C611" s="4">
        <v>4319</v>
      </c>
      <c r="D611" s="5">
        <v>42920</v>
      </c>
      <c r="E611" s="4" t="s">
        <v>1723</v>
      </c>
      <c r="F611" s="4"/>
      <c r="G611" s="4" t="s">
        <v>2451</v>
      </c>
      <c r="H611" s="4" t="s">
        <v>3179</v>
      </c>
      <c r="I611" s="4" t="s">
        <v>61</v>
      </c>
      <c r="J611" s="5">
        <v>38540</v>
      </c>
      <c r="K611" s="4" t="s">
        <v>1047</v>
      </c>
      <c r="L611" s="4">
        <v>610</v>
      </c>
      <c r="M611" s="4"/>
      <c r="N611" s="4"/>
      <c r="O611" s="4" t="s">
        <v>62</v>
      </c>
      <c r="P611" s="4" t="s">
        <v>70</v>
      </c>
      <c r="Q611" s="4"/>
      <c r="R611" s="4" t="s">
        <v>63</v>
      </c>
      <c r="S611" s="4">
        <v>8140200308</v>
      </c>
      <c r="T611" s="4" t="s">
        <v>891</v>
      </c>
      <c r="U611" s="4"/>
      <c r="V611" s="4">
        <v>9828121306</v>
      </c>
      <c r="W611" s="4" t="s">
        <v>3907</v>
      </c>
      <c r="X611" s="4">
        <v>0</v>
      </c>
      <c r="Y611" s="4" t="s">
        <v>64</v>
      </c>
      <c r="Z611" s="4" t="s">
        <v>64</v>
      </c>
      <c r="AA611" s="4" t="s">
        <v>71</v>
      </c>
      <c r="AB611" s="4">
        <v>15</v>
      </c>
      <c r="AC611" s="4" t="s">
        <v>72</v>
      </c>
      <c r="AD611" s="4">
        <v>1</v>
      </c>
    </row>
    <row r="612" spans="1:30" ht="30">
      <c r="A612" s="4">
        <v>11</v>
      </c>
      <c r="B612" s="4" t="s">
        <v>59</v>
      </c>
      <c r="C612" s="4">
        <v>4590</v>
      </c>
      <c r="D612" s="5">
        <v>43302</v>
      </c>
      <c r="E612" s="4" t="s">
        <v>1724</v>
      </c>
      <c r="F612" s="4"/>
      <c r="G612" s="4" t="s">
        <v>2452</v>
      </c>
      <c r="H612" s="4" t="s">
        <v>3180</v>
      </c>
      <c r="I612" s="4" t="s">
        <v>61</v>
      </c>
      <c r="J612" s="5">
        <v>38108</v>
      </c>
      <c r="K612" s="4" t="s">
        <v>1047</v>
      </c>
      <c r="L612" s="4">
        <v>611</v>
      </c>
      <c r="M612" s="4"/>
      <c r="N612" s="4"/>
      <c r="O612" s="4" t="s">
        <v>69</v>
      </c>
      <c r="P612" s="4" t="s">
        <v>70</v>
      </c>
      <c r="Q612" s="4"/>
      <c r="R612" s="4" t="s">
        <v>63</v>
      </c>
      <c r="S612" s="4">
        <v>8140200308</v>
      </c>
      <c r="T612" s="4" t="s">
        <v>892</v>
      </c>
      <c r="U612" s="4" t="s">
        <v>893</v>
      </c>
      <c r="V612" s="4">
        <v>9828121307</v>
      </c>
      <c r="W612" s="4" t="s">
        <v>3908</v>
      </c>
      <c r="X612" s="4">
        <v>36000</v>
      </c>
      <c r="Y612" s="4" t="s">
        <v>64</v>
      </c>
      <c r="Z612" s="4" t="s">
        <v>64</v>
      </c>
      <c r="AA612" s="4" t="s">
        <v>71</v>
      </c>
      <c r="AB612" s="4">
        <v>16</v>
      </c>
      <c r="AC612" s="4" t="s">
        <v>72</v>
      </c>
      <c r="AD612" s="4">
        <v>3</v>
      </c>
    </row>
    <row r="613" spans="1:30" ht="30">
      <c r="A613" s="4">
        <v>11</v>
      </c>
      <c r="B613" s="4" t="s">
        <v>59</v>
      </c>
      <c r="C613" s="4">
        <v>4374</v>
      </c>
      <c r="D613" s="5">
        <v>42927</v>
      </c>
      <c r="E613" s="4" t="s">
        <v>1725</v>
      </c>
      <c r="F613" s="4"/>
      <c r="G613" s="4" t="s">
        <v>2453</v>
      </c>
      <c r="H613" s="4" t="s">
        <v>3181</v>
      </c>
      <c r="I613" s="4" t="s">
        <v>61</v>
      </c>
      <c r="J613" s="5">
        <v>38536</v>
      </c>
      <c r="K613" s="4" t="s">
        <v>1048</v>
      </c>
      <c r="L613" s="4">
        <v>612</v>
      </c>
      <c r="M613" s="4"/>
      <c r="N613" s="4"/>
      <c r="O613" s="4" t="s">
        <v>62</v>
      </c>
      <c r="P613" s="4" t="s">
        <v>70</v>
      </c>
      <c r="Q613" s="4"/>
      <c r="R613" s="4" t="s">
        <v>63</v>
      </c>
      <c r="S613" s="4">
        <v>8140200308</v>
      </c>
      <c r="T613" s="4" t="s">
        <v>941</v>
      </c>
      <c r="U613" s="4"/>
      <c r="V613" s="4">
        <v>9828121308</v>
      </c>
      <c r="W613" s="4" t="s">
        <v>3909</v>
      </c>
      <c r="X613" s="4">
        <v>0</v>
      </c>
      <c r="Y613" s="4" t="s">
        <v>64</v>
      </c>
      <c r="Z613" s="4" t="s">
        <v>64</v>
      </c>
      <c r="AA613" s="4" t="s">
        <v>71</v>
      </c>
      <c r="AB613" s="4">
        <v>15</v>
      </c>
      <c r="AC613" s="4" t="s">
        <v>72</v>
      </c>
      <c r="AD613" s="4">
        <v>1</v>
      </c>
    </row>
    <row r="614" spans="1:30" ht="30">
      <c r="A614" s="4">
        <v>11</v>
      </c>
      <c r="B614" s="4" t="s">
        <v>59</v>
      </c>
      <c r="C614" s="4">
        <v>4634</v>
      </c>
      <c r="D614" s="5">
        <v>42186</v>
      </c>
      <c r="E614" s="4" t="s">
        <v>1726</v>
      </c>
      <c r="F614" s="4"/>
      <c r="G614" s="4" t="s">
        <v>2454</v>
      </c>
      <c r="H614" s="4" t="s">
        <v>3182</v>
      </c>
      <c r="I614" s="4" t="s">
        <v>61</v>
      </c>
      <c r="J614" s="5">
        <v>38688</v>
      </c>
      <c r="K614" s="4" t="s">
        <v>1047</v>
      </c>
      <c r="L614" s="4">
        <v>613</v>
      </c>
      <c r="M614" s="4"/>
      <c r="N614" s="4"/>
      <c r="O614" s="4" t="s">
        <v>69</v>
      </c>
      <c r="P614" s="4" t="s">
        <v>70</v>
      </c>
      <c r="Q614" s="4"/>
      <c r="R614" s="4" t="s">
        <v>63</v>
      </c>
      <c r="S614" s="4">
        <v>8140200308</v>
      </c>
      <c r="T614" s="4" t="s">
        <v>894</v>
      </c>
      <c r="U614" s="4"/>
      <c r="V614" s="4">
        <v>9828121309</v>
      </c>
      <c r="W614" s="4" t="s">
        <v>3910</v>
      </c>
      <c r="X614" s="4">
        <v>94800</v>
      </c>
      <c r="Y614" s="4" t="s">
        <v>64</v>
      </c>
      <c r="Z614" s="4" t="s">
        <v>64</v>
      </c>
      <c r="AA614" s="4" t="s">
        <v>71</v>
      </c>
      <c r="AB614" s="4">
        <v>15</v>
      </c>
      <c r="AC614" s="4" t="s">
        <v>72</v>
      </c>
      <c r="AD614" s="4">
        <v>7</v>
      </c>
    </row>
    <row r="615" spans="1:30" ht="30">
      <c r="A615" s="4">
        <v>11</v>
      </c>
      <c r="B615" s="4" t="s">
        <v>59</v>
      </c>
      <c r="C615" s="4">
        <v>3765</v>
      </c>
      <c r="D615" s="5">
        <v>42135</v>
      </c>
      <c r="E615" s="4" t="s">
        <v>1727</v>
      </c>
      <c r="F615" s="4"/>
      <c r="G615" s="4" t="s">
        <v>2455</v>
      </c>
      <c r="H615" s="4" t="s">
        <v>3183</v>
      </c>
      <c r="I615" s="4" t="s">
        <v>61</v>
      </c>
      <c r="J615" s="5">
        <v>38173</v>
      </c>
      <c r="K615" s="4" t="s">
        <v>1047</v>
      </c>
      <c r="L615" s="4">
        <v>614</v>
      </c>
      <c r="M615" s="4"/>
      <c r="N615" s="4"/>
      <c r="O615" s="4" t="s">
        <v>62</v>
      </c>
      <c r="P615" s="4" t="s">
        <v>76</v>
      </c>
      <c r="Q615" s="4"/>
      <c r="R615" s="4" t="s">
        <v>63</v>
      </c>
      <c r="S615" s="4">
        <v>8140200308</v>
      </c>
      <c r="T615" s="4" t="s">
        <v>895</v>
      </c>
      <c r="U615" s="4"/>
      <c r="V615" s="4">
        <v>9828121310</v>
      </c>
      <c r="W615" s="4" t="s">
        <v>3911</v>
      </c>
      <c r="X615" s="4">
        <v>0</v>
      </c>
      <c r="Y615" s="4" t="s">
        <v>64</v>
      </c>
      <c r="Z615" s="4" t="s">
        <v>64</v>
      </c>
      <c r="AA615" s="4" t="s">
        <v>77</v>
      </c>
      <c r="AB615" s="4">
        <v>16</v>
      </c>
      <c r="AC615" s="4" t="s">
        <v>72</v>
      </c>
      <c r="AD615" s="4">
        <v>2</v>
      </c>
    </row>
    <row r="616" spans="1:30" ht="30">
      <c r="A616" s="4">
        <v>11</v>
      </c>
      <c r="B616" s="4" t="s">
        <v>59</v>
      </c>
      <c r="C616" s="4">
        <v>3554</v>
      </c>
      <c r="D616" s="5">
        <v>41772</v>
      </c>
      <c r="E616" s="4" t="s">
        <v>1728</v>
      </c>
      <c r="F616" s="4"/>
      <c r="G616" s="4" t="s">
        <v>2456</v>
      </c>
      <c r="H616" s="4" t="s">
        <v>3184</v>
      </c>
      <c r="I616" s="4" t="s">
        <v>61</v>
      </c>
      <c r="J616" s="5">
        <v>37357</v>
      </c>
      <c r="K616" s="4" t="s">
        <v>1048</v>
      </c>
      <c r="L616" s="4">
        <v>615</v>
      </c>
      <c r="M616" s="4"/>
      <c r="N616" s="4"/>
      <c r="O616" s="4" t="s">
        <v>62</v>
      </c>
      <c r="P616" s="4" t="s">
        <v>76</v>
      </c>
      <c r="Q616" s="4"/>
      <c r="R616" s="4" t="s">
        <v>63</v>
      </c>
      <c r="S616" s="4">
        <v>8140200308</v>
      </c>
      <c r="T616" s="4" t="s">
        <v>896</v>
      </c>
      <c r="U616" s="4"/>
      <c r="V616" s="4">
        <v>9828121311</v>
      </c>
      <c r="W616" s="4" t="s">
        <v>3912</v>
      </c>
      <c r="X616" s="4">
        <v>0</v>
      </c>
      <c r="Y616" s="4" t="s">
        <v>64</v>
      </c>
      <c r="Z616" s="4" t="s">
        <v>64</v>
      </c>
      <c r="AA616" s="4" t="s">
        <v>77</v>
      </c>
      <c r="AB616" s="4">
        <v>18</v>
      </c>
      <c r="AC616" s="4" t="s">
        <v>72</v>
      </c>
      <c r="AD616" s="4">
        <v>1</v>
      </c>
    </row>
    <row r="617" spans="1:30" ht="30">
      <c r="A617" s="4">
        <v>11</v>
      </c>
      <c r="B617" s="4" t="s">
        <v>59</v>
      </c>
      <c r="C617" s="4">
        <v>4885</v>
      </c>
      <c r="D617" s="4"/>
      <c r="E617" s="4" t="s">
        <v>1729</v>
      </c>
      <c r="F617" s="4"/>
      <c r="G617" s="4" t="s">
        <v>2457</v>
      </c>
      <c r="H617" s="4" t="s">
        <v>3185</v>
      </c>
      <c r="I617" s="4" t="s">
        <v>66</v>
      </c>
      <c r="J617" s="5">
        <v>38482</v>
      </c>
      <c r="K617" s="4" t="s">
        <v>1047</v>
      </c>
      <c r="L617" s="4">
        <v>616</v>
      </c>
      <c r="M617" s="4"/>
      <c r="N617" s="4"/>
      <c r="O617" s="4" t="s">
        <v>69</v>
      </c>
      <c r="P617" s="4"/>
      <c r="Q617" s="4"/>
      <c r="R617" s="4" t="s">
        <v>63</v>
      </c>
      <c r="S617" s="4">
        <v>8140200308</v>
      </c>
      <c r="T617" s="4"/>
      <c r="U617" s="4"/>
      <c r="V617" s="4">
        <v>9828121312</v>
      </c>
      <c r="W617" s="4" t="s">
        <v>3913</v>
      </c>
      <c r="X617" s="4"/>
      <c r="Y617" s="4" t="s">
        <v>64</v>
      </c>
      <c r="Z617" s="4" t="s">
        <v>65</v>
      </c>
      <c r="AA617" s="4"/>
      <c r="AB617" s="4">
        <v>15</v>
      </c>
      <c r="AC617" s="4"/>
      <c r="AD617" s="4">
        <v>7</v>
      </c>
    </row>
    <row r="618" spans="1:30" ht="30">
      <c r="A618" s="4">
        <v>11</v>
      </c>
      <c r="B618" s="4" t="s">
        <v>59</v>
      </c>
      <c r="C618" s="4">
        <v>4491</v>
      </c>
      <c r="D618" s="5">
        <v>43286</v>
      </c>
      <c r="E618" s="4" t="s">
        <v>1730</v>
      </c>
      <c r="F618" s="4"/>
      <c r="G618" s="4" t="s">
        <v>2458</v>
      </c>
      <c r="H618" s="4" t="s">
        <v>3186</v>
      </c>
      <c r="I618" s="4" t="s">
        <v>61</v>
      </c>
      <c r="J618" s="5">
        <v>38514</v>
      </c>
      <c r="K618" s="4" t="s">
        <v>1047</v>
      </c>
      <c r="L618" s="4">
        <v>617</v>
      </c>
      <c r="M618" s="4"/>
      <c r="N618" s="4"/>
      <c r="O618" s="4" t="s">
        <v>62</v>
      </c>
      <c r="P618" s="4" t="s">
        <v>70</v>
      </c>
      <c r="Q618" s="4"/>
      <c r="R618" s="4" t="s">
        <v>63</v>
      </c>
      <c r="S618" s="4">
        <v>8140200308</v>
      </c>
      <c r="T618" s="4" t="s">
        <v>897</v>
      </c>
      <c r="U618" s="4" t="s">
        <v>898</v>
      </c>
      <c r="V618" s="4">
        <v>9828121313</v>
      </c>
      <c r="W618" s="4" t="s">
        <v>3914</v>
      </c>
      <c r="X618" s="4">
        <v>36000</v>
      </c>
      <c r="Y618" s="4" t="s">
        <v>64</v>
      </c>
      <c r="Z618" s="4" t="s">
        <v>64</v>
      </c>
      <c r="AA618" s="4" t="s">
        <v>71</v>
      </c>
      <c r="AB618" s="4">
        <v>15</v>
      </c>
      <c r="AC618" s="4" t="s">
        <v>72</v>
      </c>
      <c r="AD618" s="4">
        <v>5</v>
      </c>
    </row>
    <row r="619" spans="1:30" ht="30">
      <c r="A619" s="4">
        <v>11</v>
      </c>
      <c r="B619" s="4" t="s">
        <v>59</v>
      </c>
      <c r="C619" s="4">
        <v>4490</v>
      </c>
      <c r="D619" s="5">
        <v>43286</v>
      </c>
      <c r="E619" s="4" t="s">
        <v>1731</v>
      </c>
      <c r="F619" s="4"/>
      <c r="G619" s="4" t="s">
        <v>2459</v>
      </c>
      <c r="H619" s="4" t="s">
        <v>3187</v>
      </c>
      <c r="I619" s="4" t="s">
        <v>61</v>
      </c>
      <c r="J619" s="5">
        <v>37777</v>
      </c>
      <c r="K619" s="4" t="s">
        <v>1048</v>
      </c>
      <c r="L619" s="4">
        <v>618</v>
      </c>
      <c r="M619" s="4"/>
      <c r="N619" s="4"/>
      <c r="O619" s="4" t="s">
        <v>62</v>
      </c>
      <c r="P619" s="4" t="s">
        <v>70</v>
      </c>
      <c r="Q619" s="4"/>
      <c r="R619" s="4" t="s">
        <v>63</v>
      </c>
      <c r="S619" s="4">
        <v>8140200308</v>
      </c>
      <c r="T619" s="4" t="s">
        <v>899</v>
      </c>
      <c r="U619" s="4" t="s">
        <v>900</v>
      </c>
      <c r="V619" s="4">
        <v>9828121314</v>
      </c>
      <c r="W619" s="4" t="s">
        <v>3915</v>
      </c>
      <c r="X619" s="4">
        <v>36000</v>
      </c>
      <c r="Y619" s="4" t="s">
        <v>64</v>
      </c>
      <c r="Z619" s="4" t="s">
        <v>64</v>
      </c>
      <c r="AA619" s="4" t="s">
        <v>71</v>
      </c>
      <c r="AB619" s="4">
        <v>17</v>
      </c>
      <c r="AC619" s="4" t="s">
        <v>72</v>
      </c>
      <c r="AD619" s="4">
        <v>5</v>
      </c>
    </row>
    <row r="620" spans="1:30" ht="30">
      <c r="A620" s="4">
        <v>11</v>
      </c>
      <c r="B620" s="4" t="s">
        <v>59</v>
      </c>
      <c r="C620" s="4">
        <v>4680</v>
      </c>
      <c r="D620" s="5">
        <v>43655</v>
      </c>
      <c r="E620" s="4" t="s">
        <v>1732</v>
      </c>
      <c r="F620" s="4"/>
      <c r="G620" s="4" t="s">
        <v>2460</v>
      </c>
      <c r="H620" s="4" t="s">
        <v>3188</v>
      </c>
      <c r="I620" s="4" t="s">
        <v>61</v>
      </c>
      <c r="J620" s="5">
        <v>38097</v>
      </c>
      <c r="K620" s="4" t="s">
        <v>1047</v>
      </c>
      <c r="L620" s="4">
        <v>619</v>
      </c>
      <c r="M620" s="4"/>
      <c r="N620" s="4"/>
      <c r="O620" s="4" t="s">
        <v>62</v>
      </c>
      <c r="P620" s="4" t="s">
        <v>70</v>
      </c>
      <c r="Q620" s="4"/>
      <c r="R620" s="4" t="s">
        <v>63</v>
      </c>
      <c r="S620" s="4">
        <v>8140200308</v>
      </c>
      <c r="T620" s="4" t="s">
        <v>901</v>
      </c>
      <c r="U620" s="4"/>
      <c r="V620" s="4">
        <v>9828121315</v>
      </c>
      <c r="W620" s="4" t="s">
        <v>3916</v>
      </c>
      <c r="X620" s="4">
        <v>40000</v>
      </c>
      <c r="Y620" s="4" t="s">
        <v>64</v>
      </c>
      <c r="Z620" s="4" t="s">
        <v>64</v>
      </c>
      <c r="AA620" s="4" t="s">
        <v>71</v>
      </c>
      <c r="AB620" s="4">
        <v>16</v>
      </c>
      <c r="AC620" s="4" t="s">
        <v>72</v>
      </c>
      <c r="AD620" s="4">
        <v>1</v>
      </c>
    </row>
    <row r="621" spans="1:30" ht="30">
      <c r="A621" s="4">
        <v>11</v>
      </c>
      <c r="B621" s="4" t="s">
        <v>59</v>
      </c>
      <c r="C621" s="4">
        <v>4495</v>
      </c>
      <c r="D621" s="5">
        <v>43286</v>
      </c>
      <c r="E621" s="4" t="s">
        <v>1733</v>
      </c>
      <c r="F621" s="4"/>
      <c r="G621" s="4" t="s">
        <v>2461</v>
      </c>
      <c r="H621" s="4" t="s">
        <v>3189</v>
      </c>
      <c r="I621" s="4" t="s">
        <v>66</v>
      </c>
      <c r="J621" s="5">
        <v>38631</v>
      </c>
      <c r="K621" s="4" t="s">
        <v>1047</v>
      </c>
      <c r="L621" s="4">
        <v>620</v>
      </c>
      <c r="M621" s="4"/>
      <c r="N621" s="4"/>
      <c r="O621" s="4" t="s">
        <v>62</v>
      </c>
      <c r="P621" s="4" t="s">
        <v>70</v>
      </c>
      <c r="Q621" s="4"/>
      <c r="R621" s="4" t="s">
        <v>63</v>
      </c>
      <c r="S621" s="4">
        <v>8140200308</v>
      </c>
      <c r="T621" s="4" t="s">
        <v>902</v>
      </c>
      <c r="U621" s="4" t="s">
        <v>903</v>
      </c>
      <c r="V621" s="4">
        <v>9828121316</v>
      </c>
      <c r="W621" s="4" t="s">
        <v>3917</v>
      </c>
      <c r="X621" s="4">
        <v>36000</v>
      </c>
      <c r="Y621" s="4" t="s">
        <v>64</v>
      </c>
      <c r="Z621" s="4" t="s">
        <v>64</v>
      </c>
      <c r="AA621" s="4" t="s">
        <v>71</v>
      </c>
      <c r="AB621" s="4">
        <v>15</v>
      </c>
      <c r="AC621" s="4" t="s">
        <v>72</v>
      </c>
      <c r="AD621" s="4">
        <v>5</v>
      </c>
    </row>
    <row r="622" spans="1:30" ht="30">
      <c r="A622" s="4">
        <v>11</v>
      </c>
      <c r="B622" s="4" t="s">
        <v>59</v>
      </c>
      <c r="C622" s="4">
        <v>4352</v>
      </c>
      <c r="D622" s="5">
        <v>42923</v>
      </c>
      <c r="E622" s="4" t="s">
        <v>1734</v>
      </c>
      <c r="F622" s="4"/>
      <c r="G622" s="4" t="s">
        <v>2462</v>
      </c>
      <c r="H622" s="4" t="s">
        <v>3190</v>
      </c>
      <c r="I622" s="4" t="s">
        <v>61</v>
      </c>
      <c r="J622" s="5">
        <v>37812</v>
      </c>
      <c r="K622" s="4" t="s">
        <v>1048</v>
      </c>
      <c r="L622" s="4">
        <v>621</v>
      </c>
      <c r="M622" s="4"/>
      <c r="N622" s="4"/>
      <c r="O622" s="4" t="s">
        <v>69</v>
      </c>
      <c r="P622" s="4" t="s">
        <v>70</v>
      </c>
      <c r="Q622" s="4"/>
      <c r="R622" s="4" t="s">
        <v>63</v>
      </c>
      <c r="S622" s="4">
        <v>8140200308</v>
      </c>
      <c r="T622" s="4" t="s">
        <v>904</v>
      </c>
      <c r="U622" s="4" t="s">
        <v>905</v>
      </c>
      <c r="V622" s="4">
        <v>9828121317</v>
      </c>
      <c r="W622" s="4" t="s">
        <v>3918</v>
      </c>
      <c r="X622" s="4">
        <v>36000</v>
      </c>
      <c r="Y622" s="4" t="s">
        <v>64</v>
      </c>
      <c r="Z622" s="4" t="s">
        <v>64</v>
      </c>
      <c r="AA622" s="4" t="s">
        <v>71</v>
      </c>
      <c r="AB622" s="4">
        <v>17</v>
      </c>
      <c r="AC622" s="4" t="s">
        <v>72</v>
      </c>
      <c r="AD622" s="4">
        <v>1</v>
      </c>
    </row>
    <row r="623" spans="1:30" ht="30">
      <c r="A623" s="4">
        <v>11</v>
      </c>
      <c r="B623" s="4" t="s">
        <v>59</v>
      </c>
      <c r="C623" s="4">
        <v>4512</v>
      </c>
      <c r="D623" s="5">
        <v>43287</v>
      </c>
      <c r="E623" s="4" t="s">
        <v>1735</v>
      </c>
      <c r="F623" s="4"/>
      <c r="G623" s="4" t="s">
        <v>2463</v>
      </c>
      <c r="H623" s="4" t="s">
        <v>3191</v>
      </c>
      <c r="I623" s="4" t="s">
        <v>66</v>
      </c>
      <c r="J623" s="5">
        <v>38226</v>
      </c>
      <c r="K623" s="4" t="s">
        <v>1047</v>
      </c>
      <c r="L623" s="4">
        <v>622</v>
      </c>
      <c r="M623" s="4"/>
      <c r="N623" s="4"/>
      <c r="O623" s="4" t="s">
        <v>62</v>
      </c>
      <c r="P623" s="4" t="s">
        <v>70</v>
      </c>
      <c r="Q623" s="4"/>
      <c r="R623" s="4" t="s">
        <v>63</v>
      </c>
      <c r="S623" s="4">
        <v>8140200308</v>
      </c>
      <c r="T623" s="4" t="s">
        <v>906</v>
      </c>
      <c r="U623" s="4" t="s">
        <v>907</v>
      </c>
      <c r="V623" s="4">
        <v>9828121318</v>
      </c>
      <c r="W623" s="4" t="s">
        <v>3919</v>
      </c>
      <c r="X623" s="4">
        <v>36000</v>
      </c>
      <c r="Y623" s="4" t="s">
        <v>64</v>
      </c>
      <c r="Z623" s="4" t="s">
        <v>64</v>
      </c>
      <c r="AA623" s="4" t="s">
        <v>71</v>
      </c>
      <c r="AB623" s="4">
        <v>16</v>
      </c>
      <c r="AC623" s="4" t="s">
        <v>72</v>
      </c>
      <c r="AD623" s="4">
        <v>2</v>
      </c>
    </row>
    <row r="624" spans="1:30" ht="30">
      <c r="A624" s="4">
        <v>11</v>
      </c>
      <c r="B624" s="4" t="s">
        <v>59</v>
      </c>
      <c r="C624" s="4">
        <v>4445</v>
      </c>
      <c r="D624" s="5">
        <v>43283</v>
      </c>
      <c r="E624" s="4" t="s">
        <v>1736</v>
      </c>
      <c r="F624" s="4"/>
      <c r="G624" s="4" t="s">
        <v>2464</v>
      </c>
      <c r="H624" s="4" t="s">
        <v>3192</v>
      </c>
      <c r="I624" s="4" t="s">
        <v>61</v>
      </c>
      <c r="J624" s="5">
        <v>38122</v>
      </c>
      <c r="K624" s="4" t="s">
        <v>1047</v>
      </c>
      <c r="L624" s="4">
        <v>623</v>
      </c>
      <c r="M624" s="4"/>
      <c r="N624" s="4"/>
      <c r="O624" s="4" t="s">
        <v>62</v>
      </c>
      <c r="P624" s="4" t="s">
        <v>76</v>
      </c>
      <c r="Q624" s="4"/>
      <c r="R624" s="4" t="s">
        <v>63</v>
      </c>
      <c r="S624" s="4">
        <v>8140200308</v>
      </c>
      <c r="T624" s="4" t="s">
        <v>908</v>
      </c>
      <c r="U624" s="4" t="s">
        <v>675</v>
      </c>
      <c r="V624" s="4">
        <v>9828121319</v>
      </c>
      <c r="W624" s="4" t="s">
        <v>3920</v>
      </c>
      <c r="X624" s="4">
        <v>40000</v>
      </c>
      <c r="Y624" s="4" t="s">
        <v>64</v>
      </c>
      <c r="Z624" s="4" t="s">
        <v>64</v>
      </c>
      <c r="AA624" s="4" t="s">
        <v>77</v>
      </c>
      <c r="AB624" s="4">
        <v>16</v>
      </c>
      <c r="AC624" s="4" t="s">
        <v>72</v>
      </c>
      <c r="AD624" s="4">
        <v>2</v>
      </c>
    </row>
    <row r="625" spans="1:30" ht="30">
      <c r="A625" s="4">
        <v>11</v>
      </c>
      <c r="B625" s="4" t="s">
        <v>59</v>
      </c>
      <c r="C625" s="4">
        <v>3939</v>
      </c>
      <c r="D625" s="5">
        <v>42137</v>
      </c>
      <c r="E625" s="4" t="s">
        <v>1737</v>
      </c>
      <c r="F625" s="4"/>
      <c r="G625" s="4" t="s">
        <v>2465</v>
      </c>
      <c r="H625" s="4" t="s">
        <v>3193</v>
      </c>
      <c r="I625" s="4" t="s">
        <v>66</v>
      </c>
      <c r="J625" s="5">
        <v>38693</v>
      </c>
      <c r="K625" s="4" t="s">
        <v>1048</v>
      </c>
      <c r="L625" s="4">
        <v>624</v>
      </c>
      <c r="M625" s="4"/>
      <c r="N625" s="4"/>
      <c r="O625" s="4" t="s">
        <v>69</v>
      </c>
      <c r="P625" s="4" t="s">
        <v>70</v>
      </c>
      <c r="Q625" s="4"/>
      <c r="R625" s="4" t="s">
        <v>63</v>
      </c>
      <c r="S625" s="4">
        <v>8140200308</v>
      </c>
      <c r="T625" s="4" t="s">
        <v>909</v>
      </c>
      <c r="U625" s="4" t="s">
        <v>910</v>
      </c>
      <c r="V625" s="4">
        <v>9828121320</v>
      </c>
      <c r="W625" s="4" t="s">
        <v>3921</v>
      </c>
      <c r="X625" s="4">
        <v>46000</v>
      </c>
      <c r="Y625" s="4" t="s">
        <v>64</v>
      </c>
      <c r="Z625" s="4" t="s">
        <v>64</v>
      </c>
      <c r="AA625" s="4" t="s">
        <v>71</v>
      </c>
      <c r="AB625" s="4">
        <v>15</v>
      </c>
      <c r="AC625" s="4" t="s">
        <v>72</v>
      </c>
      <c r="AD625" s="4">
        <v>2</v>
      </c>
    </row>
    <row r="626" spans="1:30" ht="30">
      <c r="A626" s="4">
        <v>11</v>
      </c>
      <c r="B626" s="4" t="s">
        <v>59</v>
      </c>
      <c r="C626" s="4">
        <v>4457</v>
      </c>
      <c r="D626" s="5">
        <v>43284</v>
      </c>
      <c r="E626" s="4" t="s">
        <v>1738</v>
      </c>
      <c r="F626" s="4"/>
      <c r="G626" s="4" t="s">
        <v>2466</v>
      </c>
      <c r="H626" s="4" t="s">
        <v>3194</v>
      </c>
      <c r="I626" s="4" t="s">
        <v>61</v>
      </c>
      <c r="J626" s="5">
        <v>38579</v>
      </c>
      <c r="K626" s="4" t="s">
        <v>1047</v>
      </c>
      <c r="L626" s="4">
        <v>625</v>
      </c>
      <c r="M626" s="4"/>
      <c r="N626" s="4"/>
      <c r="O626" s="4" t="s">
        <v>62</v>
      </c>
      <c r="P626" s="4" t="s">
        <v>70</v>
      </c>
      <c r="Q626" s="4"/>
      <c r="R626" s="4" t="s">
        <v>63</v>
      </c>
      <c r="S626" s="4">
        <v>8140200308</v>
      </c>
      <c r="T626" s="4" t="s">
        <v>911</v>
      </c>
      <c r="U626" s="4" t="s">
        <v>912</v>
      </c>
      <c r="V626" s="4">
        <v>9828121321</v>
      </c>
      <c r="W626" s="4" t="s">
        <v>3922</v>
      </c>
      <c r="X626" s="4">
        <v>36000</v>
      </c>
      <c r="Y626" s="4" t="s">
        <v>64</v>
      </c>
      <c r="Z626" s="4" t="s">
        <v>64</v>
      </c>
      <c r="AA626" s="4" t="s">
        <v>71</v>
      </c>
      <c r="AB626" s="4">
        <v>15</v>
      </c>
      <c r="AC626" s="4" t="s">
        <v>72</v>
      </c>
      <c r="AD626" s="4">
        <v>5</v>
      </c>
    </row>
    <row r="627" spans="1:30" ht="30">
      <c r="A627" s="4">
        <v>11</v>
      </c>
      <c r="B627" s="4" t="s">
        <v>59</v>
      </c>
      <c r="C627" s="4">
        <v>4021</v>
      </c>
      <c r="D627" s="5">
        <v>42194</v>
      </c>
      <c r="E627" s="4" t="s">
        <v>1739</v>
      </c>
      <c r="F627" s="4"/>
      <c r="G627" s="4" t="s">
        <v>2467</v>
      </c>
      <c r="H627" s="4" t="s">
        <v>3195</v>
      </c>
      <c r="I627" s="4" t="s">
        <v>66</v>
      </c>
      <c r="J627" s="5">
        <v>37813</v>
      </c>
      <c r="K627" s="4" t="s">
        <v>1047</v>
      </c>
      <c r="L627" s="4">
        <v>626</v>
      </c>
      <c r="M627" s="4"/>
      <c r="N627" s="4"/>
      <c r="O627" s="4" t="s">
        <v>62</v>
      </c>
      <c r="P627" s="4" t="s">
        <v>70</v>
      </c>
      <c r="Q627" s="4"/>
      <c r="R627" s="4" t="s">
        <v>63</v>
      </c>
      <c r="S627" s="4">
        <v>8140200308</v>
      </c>
      <c r="T627" s="4" t="s">
        <v>913</v>
      </c>
      <c r="U627" s="4"/>
      <c r="V627" s="4">
        <v>9828121322</v>
      </c>
      <c r="W627" s="4" t="s">
        <v>3923</v>
      </c>
      <c r="X627" s="4">
        <v>0</v>
      </c>
      <c r="Y627" s="4" t="s">
        <v>64</v>
      </c>
      <c r="Z627" s="4" t="s">
        <v>64</v>
      </c>
      <c r="AA627" s="4" t="s">
        <v>71</v>
      </c>
      <c r="AB627" s="4">
        <v>17</v>
      </c>
      <c r="AC627" s="4" t="s">
        <v>72</v>
      </c>
      <c r="AD627" s="4">
        <v>2</v>
      </c>
    </row>
    <row r="628" spans="1:30" ht="30">
      <c r="A628" s="4">
        <v>11</v>
      </c>
      <c r="B628" s="4" t="s">
        <v>59</v>
      </c>
      <c r="C628" s="4">
        <v>3983</v>
      </c>
      <c r="D628" s="5">
        <v>42189</v>
      </c>
      <c r="E628" s="4" t="s">
        <v>1740</v>
      </c>
      <c r="F628" s="4"/>
      <c r="G628" s="4" t="s">
        <v>2468</v>
      </c>
      <c r="H628" s="4" t="s">
        <v>3196</v>
      </c>
      <c r="I628" s="4" t="s">
        <v>66</v>
      </c>
      <c r="J628" s="5">
        <v>38203</v>
      </c>
      <c r="K628" s="4" t="s">
        <v>1048</v>
      </c>
      <c r="L628" s="4">
        <v>627</v>
      </c>
      <c r="M628" s="4"/>
      <c r="N628" s="4"/>
      <c r="O628" s="4" t="s">
        <v>62</v>
      </c>
      <c r="P628" s="4" t="s">
        <v>76</v>
      </c>
      <c r="Q628" s="4"/>
      <c r="R628" s="4" t="s">
        <v>63</v>
      </c>
      <c r="S628" s="4">
        <v>8140200308</v>
      </c>
      <c r="T628" s="4" t="s">
        <v>914</v>
      </c>
      <c r="U628" s="4"/>
      <c r="V628" s="4">
        <v>9828121323</v>
      </c>
      <c r="W628" s="4" t="s">
        <v>3924</v>
      </c>
      <c r="X628" s="4">
        <v>0</v>
      </c>
      <c r="Y628" s="4" t="s">
        <v>64</v>
      </c>
      <c r="Z628" s="4" t="s">
        <v>64</v>
      </c>
      <c r="AA628" s="4" t="s">
        <v>77</v>
      </c>
      <c r="AB628" s="4">
        <v>16</v>
      </c>
      <c r="AC628" s="4" t="s">
        <v>72</v>
      </c>
      <c r="AD628" s="4">
        <v>2</v>
      </c>
    </row>
    <row r="629" spans="1:30" ht="30">
      <c r="A629" s="4">
        <v>11</v>
      </c>
      <c r="B629" s="4" t="s">
        <v>522</v>
      </c>
      <c r="C629" s="4">
        <v>4316</v>
      </c>
      <c r="D629" s="5">
        <v>42920</v>
      </c>
      <c r="E629" s="4" t="s">
        <v>1741</v>
      </c>
      <c r="F629" s="4"/>
      <c r="G629" s="4" t="s">
        <v>2469</v>
      </c>
      <c r="H629" s="4" t="s">
        <v>3197</v>
      </c>
      <c r="I629" s="4" t="s">
        <v>66</v>
      </c>
      <c r="J629" s="5">
        <v>38567</v>
      </c>
      <c r="K629" s="4" t="s">
        <v>1047</v>
      </c>
      <c r="L629" s="4">
        <v>628</v>
      </c>
      <c r="M629" s="4"/>
      <c r="N629" s="4"/>
      <c r="O629" s="4" t="s">
        <v>62</v>
      </c>
      <c r="P629" s="4" t="s">
        <v>76</v>
      </c>
      <c r="Q629" s="4"/>
      <c r="R629" s="4" t="s">
        <v>63</v>
      </c>
      <c r="S629" s="4">
        <v>8140200308</v>
      </c>
      <c r="T629" s="4" t="s">
        <v>915</v>
      </c>
      <c r="U629" s="4"/>
      <c r="V629" s="4">
        <v>9828121324</v>
      </c>
      <c r="W629" s="4" t="s">
        <v>3925</v>
      </c>
      <c r="X629" s="4">
        <v>0</v>
      </c>
      <c r="Y629" s="4" t="s">
        <v>64</v>
      </c>
      <c r="Z629" s="4" t="s">
        <v>64</v>
      </c>
      <c r="AA629" s="4" t="s">
        <v>77</v>
      </c>
      <c r="AB629" s="4">
        <v>15</v>
      </c>
      <c r="AC629" s="4" t="s">
        <v>72</v>
      </c>
      <c r="AD629" s="4">
        <v>1</v>
      </c>
    </row>
    <row r="630" spans="1:30" ht="30">
      <c r="A630" s="4">
        <v>11</v>
      </c>
      <c r="B630" s="4" t="s">
        <v>522</v>
      </c>
      <c r="C630" s="4">
        <v>4354</v>
      </c>
      <c r="D630" s="5">
        <v>42923</v>
      </c>
      <c r="E630" s="4" t="s">
        <v>1742</v>
      </c>
      <c r="F630" s="4"/>
      <c r="G630" s="4" t="s">
        <v>2470</v>
      </c>
      <c r="H630" s="4" t="s">
        <v>3198</v>
      </c>
      <c r="I630" s="4" t="s">
        <v>61</v>
      </c>
      <c r="J630" s="5">
        <v>38640</v>
      </c>
      <c r="K630" s="4" t="s">
        <v>1047</v>
      </c>
      <c r="L630" s="4">
        <v>629</v>
      </c>
      <c r="M630" s="4"/>
      <c r="N630" s="4"/>
      <c r="O630" s="4" t="s">
        <v>69</v>
      </c>
      <c r="P630" s="4" t="s">
        <v>70</v>
      </c>
      <c r="Q630" s="4"/>
      <c r="R630" s="4" t="s">
        <v>63</v>
      </c>
      <c r="S630" s="4">
        <v>8140200308</v>
      </c>
      <c r="T630" s="4" t="s">
        <v>916</v>
      </c>
      <c r="U630" s="4" t="s">
        <v>917</v>
      </c>
      <c r="V630" s="4">
        <v>9828121325</v>
      </c>
      <c r="W630" s="4" t="s">
        <v>3926</v>
      </c>
      <c r="X630" s="4">
        <v>48000</v>
      </c>
      <c r="Y630" s="4" t="s">
        <v>64</v>
      </c>
      <c r="Z630" s="4" t="s">
        <v>64</v>
      </c>
      <c r="AA630" s="4" t="s">
        <v>71</v>
      </c>
      <c r="AB630" s="4">
        <v>15</v>
      </c>
      <c r="AC630" s="4" t="s">
        <v>72</v>
      </c>
      <c r="AD630" s="4">
        <v>3</v>
      </c>
    </row>
    <row r="631" spans="1:30" ht="30">
      <c r="A631" s="4">
        <v>11</v>
      </c>
      <c r="B631" s="4" t="s">
        <v>522</v>
      </c>
      <c r="C631" s="4">
        <v>3767</v>
      </c>
      <c r="D631" s="5">
        <v>42135</v>
      </c>
      <c r="E631" s="4" t="s">
        <v>1743</v>
      </c>
      <c r="F631" s="4"/>
      <c r="G631" s="4" t="s">
        <v>2471</v>
      </c>
      <c r="H631" s="4" t="s">
        <v>3199</v>
      </c>
      <c r="I631" s="4" t="s">
        <v>66</v>
      </c>
      <c r="J631" s="5">
        <v>38052</v>
      </c>
      <c r="K631" s="4" t="s">
        <v>1048</v>
      </c>
      <c r="L631" s="4">
        <v>630</v>
      </c>
      <c r="M631" s="4"/>
      <c r="N631" s="4"/>
      <c r="O631" s="4" t="s">
        <v>69</v>
      </c>
      <c r="P631" s="4" t="s">
        <v>70</v>
      </c>
      <c r="Q631" s="4"/>
      <c r="R631" s="4" t="s">
        <v>63</v>
      </c>
      <c r="S631" s="4">
        <v>8140200308</v>
      </c>
      <c r="T631" s="4" t="s">
        <v>918</v>
      </c>
      <c r="U631" s="4" t="s">
        <v>919</v>
      </c>
      <c r="V631" s="4">
        <v>9828121326</v>
      </c>
      <c r="W631" s="4" t="s">
        <v>3927</v>
      </c>
      <c r="X631" s="4">
        <v>36000</v>
      </c>
      <c r="Y631" s="4" t="s">
        <v>64</v>
      </c>
      <c r="Z631" s="4" t="s">
        <v>64</v>
      </c>
      <c r="AA631" s="4" t="s">
        <v>71</v>
      </c>
      <c r="AB631" s="4">
        <v>16</v>
      </c>
      <c r="AC631" s="4" t="s">
        <v>72</v>
      </c>
      <c r="AD631" s="4">
        <v>1</v>
      </c>
    </row>
    <row r="632" spans="1:30" ht="30">
      <c r="A632" s="4">
        <v>11</v>
      </c>
      <c r="B632" s="4" t="s">
        <v>522</v>
      </c>
      <c r="C632" s="4">
        <v>4468</v>
      </c>
      <c r="D632" s="5">
        <v>43285</v>
      </c>
      <c r="E632" s="4" t="s">
        <v>1744</v>
      </c>
      <c r="F632" s="4"/>
      <c r="G632" s="4" t="s">
        <v>2472</v>
      </c>
      <c r="H632" s="4" t="s">
        <v>3200</v>
      </c>
      <c r="I632" s="4" t="s">
        <v>61</v>
      </c>
      <c r="J632" s="5">
        <v>38338</v>
      </c>
      <c r="K632" s="4" t="s">
        <v>1047</v>
      </c>
      <c r="L632" s="4">
        <v>631</v>
      </c>
      <c r="M632" s="4"/>
      <c r="N632" s="4"/>
      <c r="O632" s="4" t="s">
        <v>69</v>
      </c>
      <c r="P632" s="4" t="s">
        <v>70</v>
      </c>
      <c r="Q632" s="4"/>
      <c r="R632" s="4" t="s">
        <v>63</v>
      </c>
      <c r="S632" s="4">
        <v>8140200308</v>
      </c>
      <c r="T632" s="4" t="s">
        <v>920</v>
      </c>
      <c r="U632" s="4"/>
      <c r="V632" s="4">
        <v>9828121327</v>
      </c>
      <c r="W632" s="4" t="s">
        <v>3928</v>
      </c>
      <c r="X632" s="4">
        <v>40000</v>
      </c>
      <c r="Y632" s="4" t="s">
        <v>64</v>
      </c>
      <c r="Z632" s="4" t="s">
        <v>64</v>
      </c>
      <c r="AA632" s="4" t="s">
        <v>71</v>
      </c>
      <c r="AB632" s="4">
        <v>16</v>
      </c>
      <c r="AC632" s="4" t="s">
        <v>72</v>
      </c>
      <c r="AD632" s="4">
        <v>1</v>
      </c>
    </row>
    <row r="633" spans="1:30" ht="30">
      <c r="A633" s="4">
        <v>11</v>
      </c>
      <c r="B633" s="4" t="s">
        <v>522</v>
      </c>
      <c r="C633" s="4">
        <v>4797</v>
      </c>
      <c r="D633" s="5">
        <v>42920</v>
      </c>
      <c r="E633" s="4" t="s">
        <v>1745</v>
      </c>
      <c r="F633" s="4"/>
      <c r="G633" s="4" t="s">
        <v>2473</v>
      </c>
      <c r="H633" s="4" t="s">
        <v>3201</v>
      </c>
      <c r="I633" s="4" t="s">
        <v>66</v>
      </c>
      <c r="J633" s="5">
        <v>38150</v>
      </c>
      <c r="K633" s="4" t="s">
        <v>1047</v>
      </c>
      <c r="L633" s="4">
        <v>632</v>
      </c>
      <c r="M633" s="4"/>
      <c r="N633" s="4"/>
      <c r="O633" s="4" t="s">
        <v>67</v>
      </c>
      <c r="P633" s="4" t="s">
        <v>70</v>
      </c>
      <c r="Q633" s="4"/>
      <c r="R633" s="4" t="s">
        <v>63</v>
      </c>
      <c r="S633" s="4">
        <v>8140200308</v>
      </c>
      <c r="T633" s="4" t="s">
        <v>921</v>
      </c>
      <c r="U633" s="4" t="s">
        <v>922</v>
      </c>
      <c r="V633" s="4">
        <v>9828121328</v>
      </c>
      <c r="W633" s="4" t="s">
        <v>3929</v>
      </c>
      <c r="X633" s="4">
        <v>35000</v>
      </c>
      <c r="Y633" s="4" t="s">
        <v>64</v>
      </c>
      <c r="Z633" s="4" t="s">
        <v>64</v>
      </c>
      <c r="AA633" s="4" t="s">
        <v>71</v>
      </c>
      <c r="AB633" s="4">
        <v>16</v>
      </c>
      <c r="AC633" s="4" t="s">
        <v>72</v>
      </c>
      <c r="AD633" s="4">
        <v>0</v>
      </c>
    </row>
    <row r="634" spans="1:30" ht="30">
      <c r="A634" s="4">
        <v>11</v>
      </c>
      <c r="B634" s="4" t="s">
        <v>522</v>
      </c>
      <c r="C634" s="4">
        <v>4887</v>
      </c>
      <c r="D634" s="4"/>
      <c r="E634" s="4" t="s">
        <v>1746</v>
      </c>
      <c r="F634" s="4"/>
      <c r="G634" s="4" t="s">
        <v>2474</v>
      </c>
      <c r="H634" s="4" t="s">
        <v>3202</v>
      </c>
      <c r="I634" s="4" t="s">
        <v>66</v>
      </c>
      <c r="J634" s="5">
        <v>38235</v>
      </c>
      <c r="K634" s="4" t="s">
        <v>1048</v>
      </c>
      <c r="L634" s="4">
        <v>633</v>
      </c>
      <c r="M634" s="4"/>
      <c r="N634" s="4"/>
      <c r="O634" s="4" t="s">
        <v>62</v>
      </c>
      <c r="P634" s="4"/>
      <c r="Q634" s="4"/>
      <c r="R634" s="4" t="s">
        <v>63</v>
      </c>
      <c r="S634" s="4">
        <v>8140200308</v>
      </c>
      <c r="T634" s="4"/>
      <c r="U634" s="4"/>
      <c r="V634" s="4">
        <v>9828121329</v>
      </c>
      <c r="W634" s="4" t="s">
        <v>3930</v>
      </c>
      <c r="X634" s="4"/>
      <c r="Y634" s="4" t="s">
        <v>64</v>
      </c>
      <c r="Z634" s="4" t="s">
        <v>65</v>
      </c>
      <c r="AA634" s="4"/>
      <c r="AB634" s="4">
        <v>16</v>
      </c>
      <c r="AC634" s="4"/>
      <c r="AD634" s="4">
        <v>6</v>
      </c>
    </row>
    <row r="635" spans="1:30" ht="30">
      <c r="A635" s="4">
        <v>11</v>
      </c>
      <c r="B635" s="4" t="s">
        <v>522</v>
      </c>
      <c r="C635" s="4">
        <v>4843</v>
      </c>
      <c r="D635" s="5">
        <v>44067</v>
      </c>
      <c r="E635" s="4" t="s">
        <v>1747</v>
      </c>
      <c r="F635" s="4"/>
      <c r="G635" s="4" t="s">
        <v>2475</v>
      </c>
      <c r="H635" s="4" t="s">
        <v>3203</v>
      </c>
      <c r="I635" s="4" t="s">
        <v>66</v>
      </c>
      <c r="J635" s="5">
        <v>38187</v>
      </c>
      <c r="K635" s="4" t="s">
        <v>1047</v>
      </c>
      <c r="L635" s="4">
        <v>634</v>
      </c>
      <c r="M635" s="4"/>
      <c r="N635" s="4"/>
      <c r="O635" s="4" t="s">
        <v>69</v>
      </c>
      <c r="P635" s="4" t="s">
        <v>70</v>
      </c>
      <c r="Q635" s="4"/>
      <c r="R635" s="4" t="s">
        <v>63</v>
      </c>
      <c r="S635" s="4">
        <v>8140200308</v>
      </c>
      <c r="T635" s="4" t="s">
        <v>923</v>
      </c>
      <c r="U635" s="4" t="s">
        <v>924</v>
      </c>
      <c r="V635" s="4">
        <v>9828121330</v>
      </c>
      <c r="W635" s="4" t="s">
        <v>3931</v>
      </c>
      <c r="X635" s="4">
        <v>10000</v>
      </c>
      <c r="Y635" s="4" t="s">
        <v>64</v>
      </c>
      <c r="Z635" s="4" t="s">
        <v>64</v>
      </c>
      <c r="AA635" s="4" t="s">
        <v>71</v>
      </c>
      <c r="AB635" s="4">
        <v>16</v>
      </c>
      <c r="AC635" s="4" t="s">
        <v>72</v>
      </c>
      <c r="AD635" s="4">
        <v>3</v>
      </c>
    </row>
    <row r="636" spans="1:30" ht="30">
      <c r="A636" s="4">
        <v>11</v>
      </c>
      <c r="B636" s="4" t="s">
        <v>522</v>
      </c>
      <c r="C636" s="4">
        <v>4826</v>
      </c>
      <c r="D636" s="4"/>
      <c r="E636" s="4" t="s">
        <v>1748</v>
      </c>
      <c r="F636" s="4"/>
      <c r="G636" s="4" t="s">
        <v>2476</v>
      </c>
      <c r="H636" s="4" t="s">
        <v>3204</v>
      </c>
      <c r="I636" s="4" t="s">
        <v>66</v>
      </c>
      <c r="J636" s="5">
        <v>38173</v>
      </c>
      <c r="K636" s="4" t="s">
        <v>1047</v>
      </c>
      <c r="L636" s="4">
        <v>635</v>
      </c>
      <c r="M636" s="4"/>
      <c r="N636" s="4"/>
      <c r="O636" s="4" t="s">
        <v>62</v>
      </c>
      <c r="P636" s="4"/>
      <c r="Q636" s="4"/>
      <c r="R636" s="4" t="s">
        <v>63</v>
      </c>
      <c r="S636" s="4">
        <v>8140200308</v>
      </c>
      <c r="T636" s="4"/>
      <c r="U636" s="4"/>
      <c r="V636" s="4">
        <v>9828121331</v>
      </c>
      <c r="W636" s="4" t="s">
        <v>3932</v>
      </c>
      <c r="X636" s="4"/>
      <c r="Y636" s="4" t="s">
        <v>64</v>
      </c>
      <c r="Z636" s="4" t="s">
        <v>65</v>
      </c>
      <c r="AA636" s="4"/>
      <c r="AB636" s="4">
        <v>16</v>
      </c>
      <c r="AC636" s="4"/>
      <c r="AD636" s="4">
        <v>1</v>
      </c>
    </row>
    <row r="637" spans="1:30" ht="30">
      <c r="A637" s="4">
        <v>11</v>
      </c>
      <c r="B637" s="4" t="s">
        <v>522</v>
      </c>
      <c r="C637" s="4">
        <v>4540</v>
      </c>
      <c r="D637" s="5">
        <v>43291</v>
      </c>
      <c r="E637" s="4" t="s">
        <v>1749</v>
      </c>
      <c r="F637" s="4"/>
      <c r="G637" s="4" t="s">
        <v>2477</v>
      </c>
      <c r="H637" s="4" t="s">
        <v>3205</v>
      </c>
      <c r="I637" s="4" t="s">
        <v>66</v>
      </c>
      <c r="J637" s="5">
        <v>37919</v>
      </c>
      <c r="K637" s="4" t="s">
        <v>1048</v>
      </c>
      <c r="L637" s="4">
        <v>636</v>
      </c>
      <c r="M637" s="4"/>
      <c r="N637" s="4"/>
      <c r="O637" s="4" t="s">
        <v>62</v>
      </c>
      <c r="P637" s="4" t="s">
        <v>70</v>
      </c>
      <c r="Q637" s="4"/>
      <c r="R637" s="4" t="s">
        <v>63</v>
      </c>
      <c r="S637" s="4">
        <v>8140200308</v>
      </c>
      <c r="T637" s="4" t="s">
        <v>925</v>
      </c>
      <c r="U637" s="4"/>
      <c r="V637" s="4">
        <v>9828121332</v>
      </c>
      <c r="W637" s="4" t="s">
        <v>3933</v>
      </c>
      <c r="X637" s="4">
        <v>40000</v>
      </c>
      <c r="Y637" s="4" t="s">
        <v>64</v>
      </c>
      <c r="Z637" s="4" t="s">
        <v>64</v>
      </c>
      <c r="AA637" s="4" t="s">
        <v>71</v>
      </c>
      <c r="AB637" s="4">
        <v>17</v>
      </c>
      <c r="AC637" s="4" t="s">
        <v>72</v>
      </c>
      <c r="AD637" s="4">
        <v>5</v>
      </c>
    </row>
    <row r="638" spans="1:30" ht="30">
      <c r="A638" s="4">
        <v>11</v>
      </c>
      <c r="B638" s="4" t="s">
        <v>522</v>
      </c>
      <c r="C638" s="4">
        <v>4866</v>
      </c>
      <c r="D638" s="4"/>
      <c r="E638" s="4" t="s">
        <v>1750</v>
      </c>
      <c r="F638" s="4"/>
      <c r="G638" s="4" t="s">
        <v>2478</v>
      </c>
      <c r="H638" s="4" t="s">
        <v>3206</v>
      </c>
      <c r="I638" s="4" t="s">
        <v>66</v>
      </c>
      <c r="J638" s="5">
        <v>38026</v>
      </c>
      <c r="K638" s="4" t="s">
        <v>1047</v>
      </c>
      <c r="L638" s="4">
        <v>637</v>
      </c>
      <c r="M638" s="4"/>
      <c r="N638" s="4"/>
      <c r="O638" s="4" t="s">
        <v>69</v>
      </c>
      <c r="P638" s="4"/>
      <c r="Q638" s="4"/>
      <c r="R638" s="4" t="s">
        <v>63</v>
      </c>
      <c r="S638" s="4">
        <v>8140200308</v>
      </c>
      <c r="T638" s="4"/>
      <c r="U638" s="4"/>
      <c r="V638" s="4">
        <v>9828121333</v>
      </c>
      <c r="W638" s="4" t="s">
        <v>3934</v>
      </c>
      <c r="X638" s="4"/>
      <c r="Y638" s="4" t="s">
        <v>64</v>
      </c>
      <c r="Z638" s="4" t="s">
        <v>65</v>
      </c>
      <c r="AA638" s="4"/>
      <c r="AB638" s="4">
        <v>16</v>
      </c>
      <c r="AC638" s="4"/>
      <c r="AD638" s="4">
        <v>0</v>
      </c>
    </row>
    <row r="639" spans="1:30" ht="30">
      <c r="A639" s="4">
        <v>11</v>
      </c>
      <c r="B639" s="4" t="s">
        <v>522</v>
      </c>
      <c r="C639" s="4">
        <v>4456</v>
      </c>
      <c r="D639" s="5">
        <v>43284</v>
      </c>
      <c r="E639" s="4" t="s">
        <v>1751</v>
      </c>
      <c r="F639" s="4"/>
      <c r="G639" s="4" t="s">
        <v>2479</v>
      </c>
      <c r="H639" s="4" t="s">
        <v>3207</v>
      </c>
      <c r="I639" s="4" t="s">
        <v>66</v>
      </c>
      <c r="J639" s="5">
        <v>37675</v>
      </c>
      <c r="K639" s="4" t="s">
        <v>1047</v>
      </c>
      <c r="L639" s="4">
        <v>638</v>
      </c>
      <c r="M639" s="4"/>
      <c r="N639" s="4"/>
      <c r="O639" s="4" t="s">
        <v>62</v>
      </c>
      <c r="P639" s="4" t="s">
        <v>70</v>
      </c>
      <c r="Q639" s="4"/>
      <c r="R639" s="4" t="s">
        <v>63</v>
      </c>
      <c r="S639" s="4">
        <v>8140200308</v>
      </c>
      <c r="T639" s="4" t="s">
        <v>926</v>
      </c>
      <c r="U639" s="4" t="s">
        <v>927</v>
      </c>
      <c r="V639" s="4">
        <v>9828121334</v>
      </c>
      <c r="W639" s="4" t="s">
        <v>3935</v>
      </c>
      <c r="X639" s="4">
        <v>40000</v>
      </c>
      <c r="Y639" s="4" t="s">
        <v>64</v>
      </c>
      <c r="Z639" s="4" t="s">
        <v>64</v>
      </c>
      <c r="AA639" s="4" t="s">
        <v>71</v>
      </c>
      <c r="AB639" s="4">
        <v>17</v>
      </c>
      <c r="AC639" s="4" t="s">
        <v>72</v>
      </c>
      <c r="AD639" s="4">
        <v>6</v>
      </c>
    </row>
    <row r="640" spans="1:30" ht="30">
      <c r="A640" s="4">
        <v>11</v>
      </c>
      <c r="B640" s="4" t="s">
        <v>522</v>
      </c>
      <c r="C640" s="4">
        <v>4529</v>
      </c>
      <c r="D640" s="5">
        <v>43288</v>
      </c>
      <c r="E640" s="4" t="s">
        <v>1752</v>
      </c>
      <c r="F640" s="4"/>
      <c r="G640" s="4" t="s">
        <v>2480</v>
      </c>
      <c r="H640" s="4" t="s">
        <v>3208</v>
      </c>
      <c r="I640" s="4" t="s">
        <v>66</v>
      </c>
      <c r="J640" s="5">
        <v>38911</v>
      </c>
      <c r="K640" s="4" t="s">
        <v>1048</v>
      </c>
      <c r="L640" s="4">
        <v>639</v>
      </c>
      <c r="M640" s="4"/>
      <c r="N640" s="4"/>
      <c r="O640" s="4" t="s">
        <v>62</v>
      </c>
      <c r="P640" s="4" t="s">
        <v>70</v>
      </c>
      <c r="Q640" s="4"/>
      <c r="R640" s="4" t="s">
        <v>63</v>
      </c>
      <c r="S640" s="4">
        <v>8140200308</v>
      </c>
      <c r="T640" s="4" t="s">
        <v>928</v>
      </c>
      <c r="U640" s="4" t="s">
        <v>929</v>
      </c>
      <c r="V640" s="4">
        <v>9828121335</v>
      </c>
      <c r="W640" s="4" t="s">
        <v>3936</v>
      </c>
      <c r="X640" s="4">
        <v>36000</v>
      </c>
      <c r="Y640" s="4" t="s">
        <v>64</v>
      </c>
      <c r="Z640" s="4" t="s">
        <v>65</v>
      </c>
      <c r="AA640" s="4" t="s">
        <v>71</v>
      </c>
      <c r="AB640" s="4">
        <v>14</v>
      </c>
      <c r="AC640" s="4" t="s">
        <v>72</v>
      </c>
      <c r="AD640" s="4">
        <v>1</v>
      </c>
    </row>
    <row r="641" spans="1:30" ht="30">
      <c r="A641" s="4">
        <v>11</v>
      </c>
      <c r="B641" s="4" t="s">
        <v>522</v>
      </c>
      <c r="C641" s="4">
        <v>4441</v>
      </c>
      <c r="D641" s="5">
        <v>43280</v>
      </c>
      <c r="E641" s="4" t="s">
        <v>1753</v>
      </c>
      <c r="F641" s="4"/>
      <c r="G641" s="4" t="s">
        <v>2481</v>
      </c>
      <c r="H641" s="4" t="s">
        <v>3209</v>
      </c>
      <c r="I641" s="4" t="s">
        <v>66</v>
      </c>
      <c r="J641" s="5">
        <v>38535</v>
      </c>
      <c r="K641" s="4" t="s">
        <v>1047</v>
      </c>
      <c r="L641" s="4">
        <v>640</v>
      </c>
      <c r="M641" s="4"/>
      <c r="N641" s="4"/>
      <c r="O641" s="4" t="s">
        <v>62</v>
      </c>
      <c r="P641" s="4" t="s">
        <v>70</v>
      </c>
      <c r="Q641" s="4"/>
      <c r="R641" s="4" t="s">
        <v>63</v>
      </c>
      <c r="S641" s="4">
        <v>8140200308</v>
      </c>
      <c r="T641" s="4" t="s">
        <v>930</v>
      </c>
      <c r="U641" s="4"/>
      <c r="V641" s="4">
        <v>9828121336</v>
      </c>
      <c r="W641" s="4" t="s">
        <v>3937</v>
      </c>
      <c r="X641" s="4">
        <v>36000</v>
      </c>
      <c r="Y641" s="4" t="s">
        <v>64</v>
      </c>
      <c r="Z641" s="4" t="s">
        <v>64</v>
      </c>
      <c r="AA641" s="4" t="s">
        <v>71</v>
      </c>
      <c r="AB641" s="4">
        <v>15</v>
      </c>
      <c r="AC641" s="4" t="s">
        <v>72</v>
      </c>
      <c r="AD641" s="4">
        <v>2</v>
      </c>
    </row>
    <row r="642" spans="1:30" ht="30">
      <c r="A642" s="4">
        <v>11</v>
      </c>
      <c r="B642" s="4" t="s">
        <v>522</v>
      </c>
      <c r="C642" s="4">
        <v>4799</v>
      </c>
      <c r="D642" s="4"/>
      <c r="E642" s="4" t="s">
        <v>1754</v>
      </c>
      <c r="F642" s="4"/>
      <c r="G642" s="4" t="s">
        <v>2482</v>
      </c>
      <c r="H642" s="4" t="s">
        <v>3210</v>
      </c>
      <c r="I642" s="4" t="s">
        <v>61</v>
      </c>
      <c r="J642" s="5">
        <v>38510</v>
      </c>
      <c r="K642" s="4" t="s">
        <v>1047</v>
      </c>
      <c r="L642" s="4">
        <v>641</v>
      </c>
      <c r="M642" s="4"/>
      <c r="N642" s="4"/>
      <c r="O642" s="4" t="s">
        <v>62</v>
      </c>
      <c r="P642" s="4"/>
      <c r="Q642" s="4"/>
      <c r="R642" s="4" t="s">
        <v>63</v>
      </c>
      <c r="S642" s="4">
        <v>8140200308</v>
      </c>
      <c r="T642" s="4"/>
      <c r="U642" s="4"/>
      <c r="V642" s="4">
        <v>9828121337</v>
      </c>
      <c r="W642" s="4" t="s">
        <v>3938</v>
      </c>
      <c r="X642" s="4"/>
      <c r="Y642" s="4" t="s">
        <v>64</v>
      </c>
      <c r="Z642" s="4" t="s">
        <v>65</v>
      </c>
      <c r="AA642" s="4"/>
      <c r="AB642" s="4">
        <v>15</v>
      </c>
      <c r="AC642" s="4"/>
      <c r="AD642" s="4">
        <v>1</v>
      </c>
    </row>
    <row r="643" spans="1:30" ht="30">
      <c r="A643" s="4">
        <v>11</v>
      </c>
      <c r="B643" s="4" t="s">
        <v>522</v>
      </c>
      <c r="C643" s="4">
        <v>4465</v>
      </c>
      <c r="D643" s="5">
        <v>43285</v>
      </c>
      <c r="E643" s="4" t="s">
        <v>1755</v>
      </c>
      <c r="F643" s="4"/>
      <c r="G643" s="4" t="s">
        <v>2483</v>
      </c>
      <c r="H643" s="4" t="s">
        <v>3211</v>
      </c>
      <c r="I643" s="4" t="s">
        <v>66</v>
      </c>
      <c r="J643" s="5">
        <v>39107</v>
      </c>
      <c r="K643" s="4" t="s">
        <v>1048</v>
      </c>
      <c r="L643" s="4">
        <v>642</v>
      </c>
      <c r="M643" s="4"/>
      <c r="N643" s="4"/>
      <c r="O643" s="4" t="s">
        <v>69</v>
      </c>
      <c r="P643" s="4" t="s">
        <v>70</v>
      </c>
      <c r="Q643" s="4"/>
      <c r="R643" s="4" t="s">
        <v>63</v>
      </c>
      <c r="S643" s="4">
        <v>8140200308</v>
      </c>
      <c r="T643" s="4" t="s">
        <v>870</v>
      </c>
      <c r="U643" s="4" t="s">
        <v>871</v>
      </c>
      <c r="V643" s="4">
        <v>9828121338</v>
      </c>
      <c r="W643" s="4" t="s">
        <v>3939</v>
      </c>
      <c r="X643" s="4">
        <v>60000</v>
      </c>
      <c r="Y643" s="4" t="s">
        <v>64</v>
      </c>
      <c r="Z643" s="4" t="s">
        <v>64</v>
      </c>
      <c r="AA643" s="4" t="s">
        <v>71</v>
      </c>
      <c r="AB643" s="4">
        <v>13</v>
      </c>
      <c r="AC643" s="4" t="s">
        <v>72</v>
      </c>
      <c r="AD643" s="4">
        <v>2</v>
      </c>
    </row>
    <row r="644" spans="1:30" ht="30">
      <c r="A644" s="4">
        <v>11</v>
      </c>
      <c r="B644" s="4" t="s">
        <v>522</v>
      </c>
      <c r="C644" s="4">
        <v>4357</v>
      </c>
      <c r="D644" s="5">
        <v>42924</v>
      </c>
      <c r="E644" s="4" t="s">
        <v>1756</v>
      </c>
      <c r="F644" s="4"/>
      <c r="G644" s="4" t="s">
        <v>2484</v>
      </c>
      <c r="H644" s="4" t="s">
        <v>3212</v>
      </c>
      <c r="I644" s="4" t="s">
        <v>66</v>
      </c>
      <c r="J644" s="5">
        <v>38146</v>
      </c>
      <c r="K644" s="4" t="s">
        <v>1047</v>
      </c>
      <c r="L644" s="4">
        <v>643</v>
      </c>
      <c r="M644" s="4"/>
      <c r="N644" s="4"/>
      <c r="O644" s="4" t="s">
        <v>62</v>
      </c>
      <c r="P644" s="4" t="s">
        <v>70</v>
      </c>
      <c r="Q644" s="4"/>
      <c r="R644" s="4" t="s">
        <v>63</v>
      </c>
      <c r="S644" s="4">
        <v>8140200308</v>
      </c>
      <c r="T644" s="4" t="s">
        <v>931</v>
      </c>
      <c r="U644" s="4"/>
      <c r="V644" s="4">
        <v>9828121339</v>
      </c>
      <c r="W644" s="4" t="s">
        <v>3940</v>
      </c>
      <c r="X644" s="4">
        <v>0</v>
      </c>
      <c r="Y644" s="4" t="s">
        <v>64</v>
      </c>
      <c r="Z644" s="4" t="s">
        <v>64</v>
      </c>
      <c r="AA644" s="4" t="s">
        <v>71</v>
      </c>
      <c r="AB644" s="4">
        <v>16</v>
      </c>
      <c r="AC644" s="4" t="s">
        <v>72</v>
      </c>
      <c r="AD644" s="4">
        <v>1</v>
      </c>
    </row>
    <row r="645" spans="1:30" ht="30">
      <c r="A645" s="4">
        <v>11</v>
      </c>
      <c r="B645" s="4" t="s">
        <v>522</v>
      </c>
      <c r="C645" s="4">
        <v>4358</v>
      </c>
      <c r="D645" s="5">
        <v>42924</v>
      </c>
      <c r="E645" s="4" t="s">
        <v>1757</v>
      </c>
      <c r="F645" s="4"/>
      <c r="G645" s="4" t="s">
        <v>2485</v>
      </c>
      <c r="H645" s="4" t="s">
        <v>3213</v>
      </c>
      <c r="I645" s="4" t="s">
        <v>61</v>
      </c>
      <c r="J645" s="5">
        <v>38481</v>
      </c>
      <c r="K645" s="4" t="s">
        <v>1047</v>
      </c>
      <c r="L645" s="4">
        <v>644</v>
      </c>
      <c r="M645" s="4"/>
      <c r="N645" s="4"/>
      <c r="O645" s="4" t="s">
        <v>69</v>
      </c>
      <c r="P645" s="4" t="s">
        <v>70</v>
      </c>
      <c r="Q645" s="4"/>
      <c r="R645" s="4" t="s">
        <v>63</v>
      </c>
      <c r="S645" s="4">
        <v>8140200308</v>
      </c>
      <c r="T645" s="4" t="s">
        <v>932</v>
      </c>
      <c r="U645" s="4" t="s">
        <v>933</v>
      </c>
      <c r="V645" s="4">
        <v>9828121340</v>
      </c>
      <c r="W645" s="4" t="s">
        <v>3941</v>
      </c>
      <c r="X645" s="4">
        <v>42000</v>
      </c>
      <c r="Y645" s="4" t="s">
        <v>64</v>
      </c>
      <c r="Z645" s="4" t="s">
        <v>64</v>
      </c>
      <c r="AA645" s="4" t="s">
        <v>71</v>
      </c>
      <c r="AB645" s="4">
        <v>15</v>
      </c>
      <c r="AC645" s="4" t="s">
        <v>72</v>
      </c>
      <c r="AD645" s="4">
        <v>1</v>
      </c>
    </row>
    <row r="646" spans="1:30" ht="30">
      <c r="A646" s="4">
        <v>11</v>
      </c>
      <c r="B646" s="4" t="s">
        <v>522</v>
      </c>
      <c r="C646" s="4">
        <v>4503</v>
      </c>
      <c r="D646" s="5">
        <v>43287</v>
      </c>
      <c r="E646" s="4" t="s">
        <v>1758</v>
      </c>
      <c r="F646" s="4"/>
      <c r="G646" s="4" t="s">
        <v>2486</v>
      </c>
      <c r="H646" s="4" t="s">
        <v>3214</v>
      </c>
      <c r="I646" s="4" t="s">
        <v>66</v>
      </c>
      <c r="J646" s="5">
        <v>38690</v>
      </c>
      <c r="K646" s="4" t="s">
        <v>1048</v>
      </c>
      <c r="L646" s="4">
        <v>645</v>
      </c>
      <c r="M646" s="4"/>
      <c r="N646" s="4"/>
      <c r="O646" s="4" t="s">
        <v>67</v>
      </c>
      <c r="P646" s="4" t="s">
        <v>70</v>
      </c>
      <c r="Q646" s="4"/>
      <c r="R646" s="4" t="s">
        <v>63</v>
      </c>
      <c r="S646" s="4">
        <v>8140200308</v>
      </c>
      <c r="T646" s="4" t="s">
        <v>881</v>
      </c>
      <c r="U646" s="4"/>
      <c r="V646" s="4">
        <v>9828121341</v>
      </c>
      <c r="W646" s="4" t="s">
        <v>3942</v>
      </c>
      <c r="X646" s="4">
        <v>36000</v>
      </c>
      <c r="Y646" s="4" t="s">
        <v>64</v>
      </c>
      <c r="Z646" s="4" t="s">
        <v>64</v>
      </c>
      <c r="AA646" s="4" t="s">
        <v>71</v>
      </c>
      <c r="AB646" s="4">
        <v>15</v>
      </c>
      <c r="AC646" s="4" t="s">
        <v>72</v>
      </c>
      <c r="AD646" s="4">
        <v>1</v>
      </c>
    </row>
    <row r="647" spans="1:30" ht="30">
      <c r="A647" s="4">
        <v>11</v>
      </c>
      <c r="B647" s="4" t="s">
        <v>522</v>
      </c>
      <c r="C647" s="4">
        <v>4852</v>
      </c>
      <c r="D647" s="5">
        <v>43290</v>
      </c>
      <c r="E647" s="4" t="s">
        <v>1759</v>
      </c>
      <c r="F647" s="4"/>
      <c r="G647" s="4" t="s">
        <v>2487</v>
      </c>
      <c r="H647" s="4" t="s">
        <v>3215</v>
      </c>
      <c r="I647" s="4" t="s">
        <v>66</v>
      </c>
      <c r="J647" s="5">
        <v>38461</v>
      </c>
      <c r="K647" s="4" t="s">
        <v>1047</v>
      </c>
      <c r="L647" s="4">
        <v>646</v>
      </c>
      <c r="M647" s="4"/>
      <c r="N647" s="4"/>
      <c r="O647" s="4" t="s">
        <v>74</v>
      </c>
      <c r="P647" s="4" t="s">
        <v>70</v>
      </c>
      <c r="Q647" s="4"/>
      <c r="R647" s="4" t="s">
        <v>63</v>
      </c>
      <c r="S647" s="4">
        <v>8140200308</v>
      </c>
      <c r="T647" s="4" t="s">
        <v>934</v>
      </c>
      <c r="U647" s="4" t="s">
        <v>935</v>
      </c>
      <c r="V647" s="4">
        <v>9828121342</v>
      </c>
      <c r="W647" s="4" t="s">
        <v>3943</v>
      </c>
      <c r="X647" s="4">
        <v>30000</v>
      </c>
      <c r="Y647" s="4" t="s">
        <v>64</v>
      </c>
      <c r="Z647" s="4" t="s">
        <v>64</v>
      </c>
      <c r="AA647" s="4" t="s">
        <v>71</v>
      </c>
      <c r="AB647" s="4">
        <v>15</v>
      </c>
      <c r="AC647" s="4" t="s">
        <v>72</v>
      </c>
      <c r="AD647" s="4">
        <v>2</v>
      </c>
    </row>
    <row r="648" spans="1:30" ht="30">
      <c r="A648" s="4">
        <v>11</v>
      </c>
      <c r="B648" s="4" t="s">
        <v>522</v>
      </c>
      <c r="C648" s="4">
        <v>4533</v>
      </c>
      <c r="D648" s="5">
        <v>43288</v>
      </c>
      <c r="E648" s="4" t="s">
        <v>1760</v>
      </c>
      <c r="F648" s="4"/>
      <c r="G648" s="4" t="s">
        <v>2488</v>
      </c>
      <c r="H648" s="4" t="s">
        <v>3216</v>
      </c>
      <c r="I648" s="4" t="s">
        <v>66</v>
      </c>
      <c r="J648" s="5">
        <v>38414</v>
      </c>
      <c r="K648" s="4" t="s">
        <v>1047</v>
      </c>
      <c r="L648" s="4">
        <v>647</v>
      </c>
      <c r="M648" s="4"/>
      <c r="N648" s="4"/>
      <c r="O648" s="4" t="s">
        <v>62</v>
      </c>
      <c r="P648" s="4" t="s">
        <v>70</v>
      </c>
      <c r="Q648" s="4"/>
      <c r="R648" s="4" t="s">
        <v>63</v>
      </c>
      <c r="S648" s="4">
        <v>8140200308</v>
      </c>
      <c r="T648" s="4" t="s">
        <v>936</v>
      </c>
      <c r="U648" s="4"/>
      <c r="V648" s="4">
        <v>9828121343</v>
      </c>
      <c r="W648" s="4" t="s">
        <v>3944</v>
      </c>
      <c r="X648" s="4">
        <v>40000</v>
      </c>
      <c r="Y648" s="4" t="s">
        <v>64</v>
      </c>
      <c r="Z648" s="4" t="s">
        <v>64</v>
      </c>
      <c r="AA648" s="4" t="s">
        <v>71</v>
      </c>
      <c r="AB648" s="4">
        <v>15</v>
      </c>
      <c r="AC648" s="4" t="s">
        <v>72</v>
      </c>
      <c r="AD648" s="4">
        <v>1</v>
      </c>
    </row>
    <row r="649" spans="1:30" ht="30">
      <c r="A649" s="4">
        <v>11</v>
      </c>
      <c r="B649" s="4" t="s">
        <v>522</v>
      </c>
      <c r="C649" s="4">
        <v>4796</v>
      </c>
      <c r="D649" s="5">
        <v>43288</v>
      </c>
      <c r="E649" s="4" t="s">
        <v>1761</v>
      </c>
      <c r="F649" s="4"/>
      <c r="G649" s="4" t="s">
        <v>2489</v>
      </c>
      <c r="H649" s="4" t="s">
        <v>3217</v>
      </c>
      <c r="I649" s="4" t="s">
        <v>66</v>
      </c>
      <c r="J649" s="5">
        <v>38477</v>
      </c>
      <c r="K649" s="4" t="s">
        <v>1048</v>
      </c>
      <c r="L649" s="4">
        <v>648</v>
      </c>
      <c r="M649" s="4"/>
      <c r="N649" s="4"/>
      <c r="O649" s="4" t="s">
        <v>62</v>
      </c>
      <c r="P649" s="4" t="s">
        <v>70</v>
      </c>
      <c r="Q649" s="4"/>
      <c r="R649" s="4" t="s">
        <v>63</v>
      </c>
      <c r="S649" s="4">
        <v>8140200308</v>
      </c>
      <c r="T649" s="4" t="s">
        <v>937</v>
      </c>
      <c r="U649" s="4"/>
      <c r="V649" s="4">
        <v>9828121344</v>
      </c>
      <c r="W649" s="4" t="s">
        <v>3945</v>
      </c>
      <c r="X649" s="4">
        <v>35000</v>
      </c>
      <c r="Y649" s="4" t="s">
        <v>64</v>
      </c>
      <c r="Z649" s="4" t="s">
        <v>64</v>
      </c>
      <c r="AA649" s="4" t="s">
        <v>71</v>
      </c>
      <c r="AB649" s="4">
        <v>15</v>
      </c>
      <c r="AC649" s="4" t="s">
        <v>72</v>
      </c>
      <c r="AD649" s="4">
        <v>3</v>
      </c>
    </row>
    <row r="650" spans="1:30" ht="30">
      <c r="A650" s="4">
        <v>11</v>
      </c>
      <c r="B650" s="4" t="s">
        <v>522</v>
      </c>
      <c r="C650" s="4">
        <v>4613</v>
      </c>
      <c r="D650" s="5">
        <v>43320</v>
      </c>
      <c r="E650" s="4" t="s">
        <v>1762</v>
      </c>
      <c r="F650" s="4"/>
      <c r="G650" s="4" t="s">
        <v>2490</v>
      </c>
      <c r="H650" s="4" t="s">
        <v>3218</v>
      </c>
      <c r="I650" s="4" t="s">
        <v>66</v>
      </c>
      <c r="J650" s="5">
        <v>37858</v>
      </c>
      <c r="K650" s="4" t="s">
        <v>1047</v>
      </c>
      <c r="L650" s="4">
        <v>649</v>
      </c>
      <c r="M650" s="4"/>
      <c r="N650" s="4"/>
      <c r="O650" s="4" t="s">
        <v>62</v>
      </c>
      <c r="P650" s="4" t="s">
        <v>70</v>
      </c>
      <c r="Q650" s="4"/>
      <c r="R650" s="4" t="s">
        <v>63</v>
      </c>
      <c r="S650" s="4">
        <v>8140200308</v>
      </c>
      <c r="T650" s="4" t="s">
        <v>938</v>
      </c>
      <c r="U650" s="4"/>
      <c r="V650" s="4">
        <v>9828121345</v>
      </c>
      <c r="W650" s="4" t="s">
        <v>3946</v>
      </c>
      <c r="X650" s="4">
        <v>75000</v>
      </c>
      <c r="Y650" s="4" t="s">
        <v>64</v>
      </c>
      <c r="Z650" s="4" t="s">
        <v>64</v>
      </c>
      <c r="AA650" s="4" t="s">
        <v>71</v>
      </c>
      <c r="AB650" s="4">
        <v>17</v>
      </c>
      <c r="AC650" s="4" t="s">
        <v>72</v>
      </c>
      <c r="AD650" s="4">
        <v>16</v>
      </c>
    </row>
    <row r="651" spans="1:30" ht="30">
      <c r="A651" s="4">
        <v>11</v>
      </c>
      <c r="B651" s="4" t="s">
        <v>522</v>
      </c>
      <c r="C651" s="4">
        <v>3751</v>
      </c>
      <c r="D651" s="5">
        <v>42135</v>
      </c>
      <c r="E651" s="4" t="s">
        <v>1763</v>
      </c>
      <c r="F651" s="4"/>
      <c r="G651" s="4" t="s">
        <v>2491</v>
      </c>
      <c r="H651" s="4" t="s">
        <v>3219</v>
      </c>
      <c r="I651" s="4" t="s">
        <v>61</v>
      </c>
      <c r="J651" s="5">
        <v>38110</v>
      </c>
      <c r="K651" s="4" t="s">
        <v>1047</v>
      </c>
      <c r="L651" s="4">
        <v>650</v>
      </c>
      <c r="M651" s="4"/>
      <c r="N651" s="4"/>
      <c r="O651" s="4" t="s">
        <v>62</v>
      </c>
      <c r="P651" s="4" t="s">
        <v>76</v>
      </c>
      <c r="Q651" s="4"/>
      <c r="R651" s="4" t="s">
        <v>63</v>
      </c>
      <c r="S651" s="4">
        <v>8140200308</v>
      </c>
      <c r="T651" s="4" t="s">
        <v>939</v>
      </c>
      <c r="U651" s="4"/>
      <c r="V651" s="4">
        <v>9828121346</v>
      </c>
      <c r="W651" s="4" t="s">
        <v>3947</v>
      </c>
      <c r="X651" s="4">
        <v>0</v>
      </c>
      <c r="Y651" s="4" t="s">
        <v>64</v>
      </c>
      <c r="Z651" s="4" t="s">
        <v>64</v>
      </c>
      <c r="AA651" s="4" t="s">
        <v>77</v>
      </c>
      <c r="AB651" s="4">
        <v>16</v>
      </c>
      <c r="AC651" s="4" t="s">
        <v>72</v>
      </c>
      <c r="AD651" s="4">
        <v>1</v>
      </c>
    </row>
    <row r="652" spans="1:30" ht="30">
      <c r="A652" s="4">
        <v>11</v>
      </c>
      <c r="B652" s="4" t="s">
        <v>522</v>
      </c>
      <c r="C652" s="4">
        <v>4829</v>
      </c>
      <c r="D652" s="5">
        <v>42926</v>
      </c>
      <c r="E652" s="4" t="s">
        <v>1764</v>
      </c>
      <c r="F652" s="4"/>
      <c r="G652" s="4" t="s">
        <v>2492</v>
      </c>
      <c r="H652" s="4" t="s">
        <v>3220</v>
      </c>
      <c r="I652" s="4" t="s">
        <v>66</v>
      </c>
      <c r="J652" s="5">
        <v>38535</v>
      </c>
      <c r="K652" s="4" t="s">
        <v>1048</v>
      </c>
      <c r="L652" s="4">
        <v>651</v>
      </c>
      <c r="M652" s="4"/>
      <c r="N652" s="4"/>
      <c r="O652" s="4" t="s">
        <v>74</v>
      </c>
      <c r="P652" s="4" t="s">
        <v>70</v>
      </c>
      <c r="Q652" s="4"/>
      <c r="R652" s="4" t="s">
        <v>63</v>
      </c>
      <c r="S652" s="4">
        <v>8140200308</v>
      </c>
      <c r="T652" s="4" t="s">
        <v>940</v>
      </c>
      <c r="U652" s="4"/>
      <c r="V652" s="4">
        <v>9828121347</v>
      </c>
      <c r="W652" s="4" t="s">
        <v>3948</v>
      </c>
      <c r="X652" s="4">
        <v>30000</v>
      </c>
      <c r="Y652" s="4" t="s">
        <v>64</v>
      </c>
      <c r="Z652" s="4" t="s">
        <v>64</v>
      </c>
      <c r="AA652" s="4" t="s">
        <v>71</v>
      </c>
      <c r="AB652" s="4">
        <v>15</v>
      </c>
      <c r="AC652" s="4" t="s">
        <v>72</v>
      </c>
      <c r="AD652" s="4">
        <v>0</v>
      </c>
    </row>
    <row r="653" spans="1:30" ht="30">
      <c r="A653" s="4">
        <v>11</v>
      </c>
      <c r="B653" s="4" t="s">
        <v>522</v>
      </c>
      <c r="C653" s="4">
        <v>4447</v>
      </c>
      <c r="D653" s="5">
        <v>43283</v>
      </c>
      <c r="E653" s="4" t="s">
        <v>1765</v>
      </c>
      <c r="F653" s="4"/>
      <c r="G653" s="4" t="s">
        <v>2493</v>
      </c>
      <c r="H653" s="4" t="s">
        <v>3221</v>
      </c>
      <c r="I653" s="4" t="s">
        <v>61</v>
      </c>
      <c r="J653" s="5">
        <v>38268</v>
      </c>
      <c r="K653" s="4" t="s">
        <v>1047</v>
      </c>
      <c r="L653" s="4">
        <v>652</v>
      </c>
      <c r="M653" s="4"/>
      <c r="N653" s="4"/>
      <c r="O653" s="4" t="s">
        <v>69</v>
      </c>
      <c r="P653" s="4" t="s">
        <v>70</v>
      </c>
      <c r="Q653" s="4"/>
      <c r="R653" s="4" t="s">
        <v>63</v>
      </c>
      <c r="S653" s="4">
        <v>8140200308</v>
      </c>
      <c r="T653" s="4" t="s">
        <v>942</v>
      </c>
      <c r="U653" s="4" t="s">
        <v>552</v>
      </c>
      <c r="V653" s="4">
        <v>9828121348</v>
      </c>
      <c r="W653" s="4" t="s">
        <v>3949</v>
      </c>
      <c r="X653" s="4">
        <v>36000</v>
      </c>
      <c r="Y653" s="4" t="s">
        <v>64</v>
      </c>
      <c r="Z653" s="4" t="s">
        <v>64</v>
      </c>
      <c r="AA653" s="4" t="s">
        <v>71</v>
      </c>
      <c r="AB653" s="4">
        <v>16</v>
      </c>
      <c r="AC653" s="4" t="s">
        <v>72</v>
      </c>
      <c r="AD653" s="4">
        <v>0</v>
      </c>
    </row>
    <row r="654" spans="1:30" ht="30">
      <c r="A654" s="4">
        <v>12</v>
      </c>
      <c r="B654" s="4" t="s">
        <v>59</v>
      </c>
      <c r="C654" s="4">
        <v>4270</v>
      </c>
      <c r="D654" s="5">
        <v>42913</v>
      </c>
      <c r="E654" s="4" t="s">
        <v>1766</v>
      </c>
      <c r="F654" s="4"/>
      <c r="G654" s="4" t="s">
        <v>2494</v>
      </c>
      <c r="H654" s="4" t="s">
        <v>3222</v>
      </c>
      <c r="I654" s="4" t="s">
        <v>61</v>
      </c>
      <c r="J654" s="5">
        <v>37683</v>
      </c>
      <c r="K654" s="4" t="s">
        <v>1047</v>
      </c>
      <c r="L654" s="4">
        <v>653</v>
      </c>
      <c r="M654" s="4"/>
      <c r="N654" s="4"/>
      <c r="O654" s="4" t="s">
        <v>67</v>
      </c>
      <c r="P654" s="4" t="s">
        <v>70</v>
      </c>
      <c r="Q654" s="4"/>
      <c r="R654" s="4" t="s">
        <v>63</v>
      </c>
      <c r="S654" s="4">
        <v>8140200308</v>
      </c>
      <c r="T654" s="4" t="s">
        <v>943</v>
      </c>
      <c r="U654" s="4"/>
      <c r="V654" s="4">
        <v>9828121349</v>
      </c>
      <c r="W654" s="4" t="s">
        <v>3950</v>
      </c>
      <c r="X654" s="4">
        <v>40000</v>
      </c>
      <c r="Y654" s="4" t="s">
        <v>64</v>
      </c>
      <c r="Z654" s="4" t="s">
        <v>64</v>
      </c>
      <c r="AA654" s="4" t="s">
        <v>71</v>
      </c>
      <c r="AB654" s="4">
        <v>17</v>
      </c>
      <c r="AC654" s="4" t="s">
        <v>72</v>
      </c>
      <c r="AD654" s="4">
        <v>1</v>
      </c>
    </row>
    <row r="655" spans="1:30" ht="30">
      <c r="A655" s="4">
        <v>12</v>
      </c>
      <c r="B655" s="4" t="s">
        <v>59</v>
      </c>
      <c r="C655" s="4">
        <v>4555</v>
      </c>
      <c r="D655" s="5">
        <v>43293</v>
      </c>
      <c r="E655" s="4" t="s">
        <v>1767</v>
      </c>
      <c r="F655" s="4"/>
      <c r="G655" s="4" t="s">
        <v>2495</v>
      </c>
      <c r="H655" s="4" t="s">
        <v>3223</v>
      </c>
      <c r="I655" s="4" t="s">
        <v>66</v>
      </c>
      <c r="J655" s="5">
        <v>38169</v>
      </c>
      <c r="K655" s="4" t="s">
        <v>1048</v>
      </c>
      <c r="L655" s="4">
        <v>654</v>
      </c>
      <c r="M655" s="4"/>
      <c r="N655" s="4"/>
      <c r="O655" s="4" t="s">
        <v>62</v>
      </c>
      <c r="P655" s="4" t="s">
        <v>76</v>
      </c>
      <c r="Q655" s="4"/>
      <c r="R655" s="4" t="s">
        <v>63</v>
      </c>
      <c r="S655" s="4">
        <v>8140200308</v>
      </c>
      <c r="T655" s="4" t="s">
        <v>944</v>
      </c>
      <c r="U655" s="4"/>
      <c r="V655" s="4">
        <v>9828121350</v>
      </c>
      <c r="W655" s="4" t="s">
        <v>3951</v>
      </c>
      <c r="X655" s="4">
        <v>60000</v>
      </c>
      <c r="Y655" s="4" t="s">
        <v>64</v>
      </c>
      <c r="Z655" s="4" t="s">
        <v>64</v>
      </c>
      <c r="AA655" s="4" t="s">
        <v>77</v>
      </c>
      <c r="AB655" s="4">
        <v>16</v>
      </c>
      <c r="AC655" s="4" t="s">
        <v>72</v>
      </c>
      <c r="AD655" s="4">
        <v>1</v>
      </c>
    </row>
    <row r="656" spans="1:30" ht="30">
      <c r="A656" s="4">
        <v>12</v>
      </c>
      <c r="B656" s="4" t="s">
        <v>59</v>
      </c>
      <c r="C656" s="4">
        <v>4288</v>
      </c>
      <c r="D656" s="5">
        <v>42915</v>
      </c>
      <c r="E656" s="4" t="s">
        <v>1768</v>
      </c>
      <c r="F656" s="4"/>
      <c r="G656" s="4" t="s">
        <v>2496</v>
      </c>
      <c r="H656" s="4" t="s">
        <v>3224</v>
      </c>
      <c r="I656" s="4" t="s">
        <v>66</v>
      </c>
      <c r="J656" s="5">
        <v>38050</v>
      </c>
      <c r="K656" s="4" t="s">
        <v>1047</v>
      </c>
      <c r="L656" s="4">
        <v>655</v>
      </c>
      <c r="M656" s="4"/>
      <c r="N656" s="4"/>
      <c r="O656" s="4" t="s">
        <v>69</v>
      </c>
      <c r="P656" s="4" t="s">
        <v>70</v>
      </c>
      <c r="Q656" s="4"/>
      <c r="R656" s="4" t="s">
        <v>63</v>
      </c>
      <c r="S656" s="4">
        <v>8140200308</v>
      </c>
      <c r="T656" s="4" t="s">
        <v>945</v>
      </c>
      <c r="U656" s="4"/>
      <c r="V656" s="4">
        <v>9828121351</v>
      </c>
      <c r="W656" s="4" t="s">
        <v>3952</v>
      </c>
      <c r="X656" s="4">
        <v>40000</v>
      </c>
      <c r="Y656" s="4" t="s">
        <v>64</v>
      </c>
      <c r="Z656" s="4" t="s">
        <v>64</v>
      </c>
      <c r="AA656" s="4" t="s">
        <v>71</v>
      </c>
      <c r="AB656" s="4">
        <v>16</v>
      </c>
      <c r="AC656" s="4" t="s">
        <v>72</v>
      </c>
      <c r="AD656" s="4">
        <v>1</v>
      </c>
    </row>
    <row r="657" spans="1:30" ht="30">
      <c r="A657" s="4">
        <v>12</v>
      </c>
      <c r="B657" s="4" t="s">
        <v>59</v>
      </c>
      <c r="C657" s="4">
        <v>4308</v>
      </c>
      <c r="D657" s="5">
        <v>42917</v>
      </c>
      <c r="E657" s="4" t="s">
        <v>1769</v>
      </c>
      <c r="F657" s="4"/>
      <c r="G657" s="4" t="s">
        <v>2497</v>
      </c>
      <c r="H657" s="4" t="s">
        <v>3225</v>
      </c>
      <c r="I657" s="4" t="s">
        <v>66</v>
      </c>
      <c r="J657" s="5">
        <v>38298</v>
      </c>
      <c r="K657" s="4" t="s">
        <v>1047</v>
      </c>
      <c r="L657" s="4">
        <v>656</v>
      </c>
      <c r="M657" s="4"/>
      <c r="N657" s="4"/>
      <c r="O657" s="4" t="s">
        <v>69</v>
      </c>
      <c r="P657" s="4" t="s">
        <v>70</v>
      </c>
      <c r="Q657" s="4"/>
      <c r="R657" s="4" t="s">
        <v>63</v>
      </c>
      <c r="S657" s="4">
        <v>8140200308</v>
      </c>
      <c r="T657" s="4" t="s">
        <v>946</v>
      </c>
      <c r="U657" s="4"/>
      <c r="V657" s="4">
        <v>9828121352</v>
      </c>
      <c r="W657" s="4" t="s">
        <v>3953</v>
      </c>
      <c r="X657" s="4">
        <v>0</v>
      </c>
      <c r="Y657" s="4" t="s">
        <v>64</v>
      </c>
      <c r="Z657" s="4" t="s">
        <v>64</v>
      </c>
      <c r="AA657" s="4" t="s">
        <v>71</v>
      </c>
      <c r="AB657" s="4">
        <v>16</v>
      </c>
      <c r="AC657" s="4" t="s">
        <v>72</v>
      </c>
      <c r="AD657" s="4">
        <v>1</v>
      </c>
    </row>
    <row r="658" spans="1:30" ht="30">
      <c r="A658" s="4">
        <v>12</v>
      </c>
      <c r="B658" s="4" t="s">
        <v>59</v>
      </c>
      <c r="C658" s="4">
        <v>3558</v>
      </c>
      <c r="D658" s="5">
        <v>41772</v>
      </c>
      <c r="E658" s="4" t="s">
        <v>1770</v>
      </c>
      <c r="F658" s="4"/>
      <c r="G658" s="4" t="s">
        <v>2498</v>
      </c>
      <c r="H658" s="4" t="s">
        <v>3226</v>
      </c>
      <c r="I658" s="4" t="s">
        <v>61</v>
      </c>
      <c r="J658" s="5">
        <v>37384</v>
      </c>
      <c r="K658" s="4" t="s">
        <v>1048</v>
      </c>
      <c r="L658" s="4">
        <v>657</v>
      </c>
      <c r="M658" s="4"/>
      <c r="N658" s="4"/>
      <c r="O658" s="4" t="s">
        <v>69</v>
      </c>
      <c r="P658" s="4"/>
      <c r="Q658" s="4"/>
      <c r="R658" s="4" t="s">
        <v>63</v>
      </c>
      <c r="S658" s="4">
        <v>8140200308</v>
      </c>
      <c r="T658" s="4" t="s">
        <v>947</v>
      </c>
      <c r="U658" s="4" t="s">
        <v>948</v>
      </c>
      <c r="V658" s="4">
        <v>9828121353</v>
      </c>
      <c r="W658" s="4" t="s">
        <v>3954</v>
      </c>
      <c r="X658" s="4">
        <v>60000</v>
      </c>
      <c r="Y658" s="4" t="s">
        <v>64</v>
      </c>
      <c r="Z658" s="4" t="s">
        <v>64</v>
      </c>
      <c r="AA658" s="4"/>
      <c r="AB658" s="4">
        <v>18</v>
      </c>
      <c r="AC658" s="4" t="s">
        <v>72</v>
      </c>
      <c r="AD658" s="4">
        <v>0</v>
      </c>
    </row>
    <row r="659" spans="1:30" ht="30">
      <c r="A659" s="4">
        <v>12</v>
      </c>
      <c r="B659" s="4" t="s">
        <v>59</v>
      </c>
      <c r="C659" s="4">
        <v>3659</v>
      </c>
      <c r="D659" s="5">
        <v>41830</v>
      </c>
      <c r="E659" s="4" t="s">
        <v>1771</v>
      </c>
      <c r="F659" s="4"/>
      <c r="G659" s="4" t="s">
        <v>2499</v>
      </c>
      <c r="H659" s="4" t="s">
        <v>3227</v>
      </c>
      <c r="I659" s="4" t="s">
        <v>61</v>
      </c>
      <c r="J659" s="5">
        <v>37853</v>
      </c>
      <c r="K659" s="4" t="s">
        <v>1047</v>
      </c>
      <c r="L659" s="4">
        <v>658</v>
      </c>
      <c r="M659" s="4"/>
      <c r="N659" s="4"/>
      <c r="O659" s="4" t="s">
        <v>62</v>
      </c>
      <c r="P659" s="4"/>
      <c r="Q659" s="4"/>
      <c r="R659" s="4" t="s">
        <v>63</v>
      </c>
      <c r="S659" s="4">
        <v>8140200308</v>
      </c>
      <c r="T659" s="4" t="s">
        <v>949</v>
      </c>
      <c r="U659" s="4"/>
      <c r="V659" s="4">
        <v>9828121354</v>
      </c>
      <c r="W659" s="4" t="s">
        <v>3955</v>
      </c>
      <c r="X659" s="4">
        <v>0</v>
      </c>
      <c r="Y659" s="4" t="s">
        <v>64</v>
      </c>
      <c r="Z659" s="4" t="s">
        <v>64</v>
      </c>
      <c r="AA659" s="4"/>
      <c r="AB659" s="4">
        <v>17</v>
      </c>
      <c r="AC659" s="4" t="s">
        <v>72</v>
      </c>
      <c r="AD659" s="4">
        <v>1</v>
      </c>
    </row>
    <row r="660" spans="1:30" ht="30">
      <c r="A660" s="4">
        <v>12</v>
      </c>
      <c r="B660" s="4" t="s">
        <v>59</v>
      </c>
      <c r="C660" s="4">
        <v>4394</v>
      </c>
      <c r="D660" s="5">
        <v>42930</v>
      </c>
      <c r="E660" s="4" t="s">
        <v>1772</v>
      </c>
      <c r="F660" s="4"/>
      <c r="G660" s="4" t="s">
        <v>2500</v>
      </c>
      <c r="H660" s="4" t="s">
        <v>3228</v>
      </c>
      <c r="I660" s="4" t="s">
        <v>66</v>
      </c>
      <c r="J660" s="5">
        <v>37731</v>
      </c>
      <c r="K660" s="4" t="s">
        <v>1047</v>
      </c>
      <c r="L660" s="4">
        <v>659</v>
      </c>
      <c r="M660" s="4"/>
      <c r="N660" s="4"/>
      <c r="O660" s="4" t="s">
        <v>62</v>
      </c>
      <c r="P660" s="4" t="s">
        <v>70</v>
      </c>
      <c r="Q660" s="4"/>
      <c r="R660" s="4" t="s">
        <v>63</v>
      </c>
      <c r="S660" s="4">
        <v>8140200308</v>
      </c>
      <c r="T660" s="4" t="s">
        <v>950</v>
      </c>
      <c r="U660" s="4"/>
      <c r="V660" s="4">
        <v>9828121355</v>
      </c>
      <c r="W660" s="4" t="s">
        <v>3956</v>
      </c>
      <c r="X660" s="4">
        <v>0</v>
      </c>
      <c r="Y660" s="4" t="s">
        <v>64</v>
      </c>
      <c r="Z660" s="4" t="s">
        <v>64</v>
      </c>
      <c r="AA660" s="4" t="s">
        <v>71</v>
      </c>
      <c r="AB660" s="4">
        <v>17</v>
      </c>
      <c r="AC660" s="4" t="s">
        <v>72</v>
      </c>
      <c r="AD660" s="4">
        <v>1</v>
      </c>
    </row>
    <row r="661" spans="1:30" ht="30">
      <c r="A661" s="4">
        <v>12</v>
      </c>
      <c r="B661" s="4" t="s">
        <v>59</v>
      </c>
      <c r="C661" s="4">
        <v>4297</v>
      </c>
      <c r="D661" s="5">
        <v>42916</v>
      </c>
      <c r="E661" s="4" t="s">
        <v>1773</v>
      </c>
      <c r="F661" s="4"/>
      <c r="G661" s="4" t="s">
        <v>2501</v>
      </c>
      <c r="H661" s="4" t="s">
        <v>3229</v>
      </c>
      <c r="I661" s="4" t="s">
        <v>66</v>
      </c>
      <c r="J661" s="5">
        <v>37076</v>
      </c>
      <c r="K661" s="4" t="s">
        <v>1048</v>
      </c>
      <c r="L661" s="4">
        <v>660</v>
      </c>
      <c r="M661" s="4"/>
      <c r="N661" s="4"/>
      <c r="O661" s="4" t="s">
        <v>62</v>
      </c>
      <c r="P661" s="4" t="s">
        <v>70</v>
      </c>
      <c r="Q661" s="4"/>
      <c r="R661" s="4" t="s">
        <v>63</v>
      </c>
      <c r="S661" s="4">
        <v>8140200308</v>
      </c>
      <c r="T661" s="4" t="s">
        <v>951</v>
      </c>
      <c r="U661" s="4"/>
      <c r="V661" s="4">
        <v>9828121356</v>
      </c>
      <c r="W661" s="4" t="s">
        <v>3957</v>
      </c>
      <c r="X661" s="4">
        <v>40000</v>
      </c>
      <c r="Y661" s="4" t="s">
        <v>64</v>
      </c>
      <c r="Z661" s="4" t="s">
        <v>64</v>
      </c>
      <c r="AA661" s="4" t="s">
        <v>71</v>
      </c>
      <c r="AB661" s="4">
        <v>19</v>
      </c>
      <c r="AC661" s="4" t="s">
        <v>72</v>
      </c>
      <c r="AD661" s="4">
        <v>1</v>
      </c>
    </row>
    <row r="662" spans="1:30" ht="30">
      <c r="A662" s="4">
        <v>12</v>
      </c>
      <c r="B662" s="4" t="s">
        <v>59</v>
      </c>
      <c r="C662" s="4">
        <v>4410</v>
      </c>
      <c r="D662" s="5">
        <v>42930</v>
      </c>
      <c r="E662" s="4" t="s">
        <v>1774</v>
      </c>
      <c r="F662" s="4"/>
      <c r="G662" s="4" t="s">
        <v>2502</v>
      </c>
      <c r="H662" s="4" t="s">
        <v>3230</v>
      </c>
      <c r="I662" s="4" t="s">
        <v>66</v>
      </c>
      <c r="J662" s="5">
        <v>38022</v>
      </c>
      <c r="K662" s="4" t="s">
        <v>1047</v>
      </c>
      <c r="L662" s="4">
        <v>661</v>
      </c>
      <c r="M662" s="4"/>
      <c r="N662" s="4"/>
      <c r="O662" s="4" t="s">
        <v>62</v>
      </c>
      <c r="P662" s="4" t="s">
        <v>70</v>
      </c>
      <c r="Q662" s="4"/>
      <c r="R662" s="4" t="s">
        <v>63</v>
      </c>
      <c r="S662" s="4">
        <v>8140200308</v>
      </c>
      <c r="T662" s="4" t="s">
        <v>952</v>
      </c>
      <c r="U662" s="4"/>
      <c r="V662" s="4">
        <v>9828121357</v>
      </c>
      <c r="W662" s="4" t="s">
        <v>3958</v>
      </c>
      <c r="X662" s="4">
        <v>0</v>
      </c>
      <c r="Y662" s="4" t="s">
        <v>64</v>
      </c>
      <c r="Z662" s="4" t="s">
        <v>64</v>
      </c>
      <c r="AA662" s="4" t="s">
        <v>71</v>
      </c>
      <c r="AB662" s="4">
        <v>16</v>
      </c>
      <c r="AC662" s="4" t="s">
        <v>72</v>
      </c>
      <c r="AD662" s="4">
        <v>1</v>
      </c>
    </row>
    <row r="663" spans="1:30" ht="30">
      <c r="A663" s="4">
        <v>12</v>
      </c>
      <c r="B663" s="4" t="s">
        <v>59</v>
      </c>
      <c r="C663" s="4">
        <v>4002</v>
      </c>
      <c r="D663" s="5">
        <v>42191</v>
      </c>
      <c r="E663" s="4" t="s">
        <v>1775</v>
      </c>
      <c r="F663" s="4"/>
      <c r="G663" s="4" t="s">
        <v>2503</v>
      </c>
      <c r="H663" s="4" t="s">
        <v>3231</v>
      </c>
      <c r="I663" s="4" t="s">
        <v>66</v>
      </c>
      <c r="J663" s="5">
        <v>38025</v>
      </c>
      <c r="K663" s="4" t="s">
        <v>1047</v>
      </c>
      <c r="L663" s="4">
        <v>662</v>
      </c>
      <c r="M663" s="4"/>
      <c r="N663" s="4"/>
      <c r="O663" s="4" t="s">
        <v>74</v>
      </c>
      <c r="P663" s="4" t="s">
        <v>70</v>
      </c>
      <c r="Q663" s="4"/>
      <c r="R663" s="4" t="s">
        <v>63</v>
      </c>
      <c r="S663" s="4">
        <v>8140200308</v>
      </c>
      <c r="T663" s="4" t="s">
        <v>953</v>
      </c>
      <c r="U663" s="4"/>
      <c r="V663" s="4">
        <v>9828121358</v>
      </c>
      <c r="W663" s="4" t="s">
        <v>3959</v>
      </c>
      <c r="X663" s="4">
        <v>36000</v>
      </c>
      <c r="Y663" s="4" t="s">
        <v>64</v>
      </c>
      <c r="Z663" s="4" t="s">
        <v>64</v>
      </c>
      <c r="AA663" s="4" t="s">
        <v>71</v>
      </c>
      <c r="AB663" s="4">
        <v>16</v>
      </c>
      <c r="AC663" s="4" t="s">
        <v>72</v>
      </c>
      <c r="AD663" s="4">
        <v>1</v>
      </c>
    </row>
    <row r="664" spans="1:30" ht="30">
      <c r="A664" s="4">
        <v>12</v>
      </c>
      <c r="B664" s="4" t="s">
        <v>59</v>
      </c>
      <c r="C664" s="4">
        <v>4414</v>
      </c>
      <c r="D664" s="5">
        <v>42930</v>
      </c>
      <c r="E664" s="4" t="s">
        <v>1776</v>
      </c>
      <c r="F664" s="4"/>
      <c r="G664" s="4" t="s">
        <v>2504</v>
      </c>
      <c r="H664" s="4" t="s">
        <v>3232</v>
      </c>
      <c r="I664" s="4" t="s">
        <v>66</v>
      </c>
      <c r="J664" s="5">
        <v>37962</v>
      </c>
      <c r="K664" s="4" t="s">
        <v>1048</v>
      </c>
      <c r="L664" s="4">
        <v>663</v>
      </c>
      <c r="M664" s="4"/>
      <c r="N664" s="4"/>
      <c r="O664" s="4" t="s">
        <v>62</v>
      </c>
      <c r="P664" s="4" t="s">
        <v>70</v>
      </c>
      <c r="Q664" s="4"/>
      <c r="R664" s="4" t="s">
        <v>63</v>
      </c>
      <c r="S664" s="4">
        <v>8140200308</v>
      </c>
      <c r="T664" s="4" t="s">
        <v>954</v>
      </c>
      <c r="U664" s="4"/>
      <c r="V664" s="4">
        <v>9828121359</v>
      </c>
      <c r="W664" s="4" t="s">
        <v>3960</v>
      </c>
      <c r="X664" s="4">
        <v>0</v>
      </c>
      <c r="Y664" s="4" t="s">
        <v>64</v>
      </c>
      <c r="Z664" s="4" t="s">
        <v>64</v>
      </c>
      <c r="AA664" s="4" t="s">
        <v>71</v>
      </c>
      <c r="AB664" s="4">
        <v>17</v>
      </c>
      <c r="AC664" s="4" t="s">
        <v>72</v>
      </c>
      <c r="AD664" s="4">
        <v>1</v>
      </c>
    </row>
    <row r="665" spans="1:30" ht="30">
      <c r="A665" s="4">
        <v>12</v>
      </c>
      <c r="B665" s="4" t="s">
        <v>59</v>
      </c>
      <c r="C665" s="4">
        <v>3559</v>
      </c>
      <c r="D665" s="5">
        <v>41772</v>
      </c>
      <c r="E665" s="4" t="s">
        <v>1777</v>
      </c>
      <c r="F665" s="4"/>
      <c r="G665" s="4" t="s">
        <v>2505</v>
      </c>
      <c r="H665" s="4" t="s">
        <v>3233</v>
      </c>
      <c r="I665" s="4" t="s">
        <v>66</v>
      </c>
      <c r="J665" s="5">
        <v>38087</v>
      </c>
      <c r="K665" s="4" t="s">
        <v>1047</v>
      </c>
      <c r="L665" s="4">
        <v>664</v>
      </c>
      <c r="M665" s="4"/>
      <c r="N665" s="4"/>
      <c r="O665" s="4" t="s">
        <v>69</v>
      </c>
      <c r="P665" s="4" t="s">
        <v>70</v>
      </c>
      <c r="Q665" s="4"/>
      <c r="R665" s="4" t="s">
        <v>63</v>
      </c>
      <c r="S665" s="4">
        <v>8140200308</v>
      </c>
      <c r="T665" s="4" t="s">
        <v>955</v>
      </c>
      <c r="U665" s="4" t="s">
        <v>956</v>
      </c>
      <c r="V665" s="4">
        <v>9828121360</v>
      </c>
      <c r="W665" s="4" t="s">
        <v>3961</v>
      </c>
      <c r="X665" s="4">
        <v>60000</v>
      </c>
      <c r="Y665" s="4" t="s">
        <v>64</v>
      </c>
      <c r="Z665" s="4" t="s">
        <v>64</v>
      </c>
      <c r="AA665" s="4" t="s">
        <v>71</v>
      </c>
      <c r="AB665" s="4">
        <v>16</v>
      </c>
      <c r="AC665" s="4" t="s">
        <v>72</v>
      </c>
      <c r="AD665" s="4">
        <v>1</v>
      </c>
    </row>
    <row r="666" spans="1:30" ht="30">
      <c r="A666" s="4">
        <v>12</v>
      </c>
      <c r="B666" s="4" t="s">
        <v>59</v>
      </c>
      <c r="C666" s="4">
        <v>4424</v>
      </c>
      <c r="D666" s="5">
        <v>42936</v>
      </c>
      <c r="E666" s="4" t="s">
        <v>1778</v>
      </c>
      <c r="F666" s="4"/>
      <c r="G666" s="4" t="s">
        <v>2506</v>
      </c>
      <c r="H666" s="4" t="s">
        <v>3234</v>
      </c>
      <c r="I666" s="4" t="s">
        <v>66</v>
      </c>
      <c r="J666" s="5">
        <v>37451</v>
      </c>
      <c r="K666" s="4" t="s">
        <v>1047</v>
      </c>
      <c r="L666" s="4">
        <v>665</v>
      </c>
      <c r="M666" s="4"/>
      <c r="N666" s="4"/>
      <c r="O666" s="4" t="s">
        <v>69</v>
      </c>
      <c r="P666" s="4" t="s">
        <v>70</v>
      </c>
      <c r="Q666" s="4"/>
      <c r="R666" s="4" t="s">
        <v>63</v>
      </c>
      <c r="S666" s="4">
        <v>8140200308</v>
      </c>
      <c r="T666" s="4" t="s">
        <v>957</v>
      </c>
      <c r="U666" s="4" t="s">
        <v>958</v>
      </c>
      <c r="V666" s="4">
        <v>9828121361</v>
      </c>
      <c r="W666" s="4" t="s">
        <v>3962</v>
      </c>
      <c r="X666" s="4">
        <v>60000</v>
      </c>
      <c r="Y666" s="4" t="s">
        <v>64</v>
      </c>
      <c r="Z666" s="4" t="s">
        <v>64</v>
      </c>
      <c r="AA666" s="4" t="s">
        <v>71</v>
      </c>
      <c r="AB666" s="4">
        <v>18</v>
      </c>
      <c r="AC666" s="4" t="s">
        <v>72</v>
      </c>
      <c r="AD666" s="4">
        <v>1</v>
      </c>
    </row>
    <row r="667" spans="1:30" ht="30">
      <c r="A667" s="4">
        <v>12</v>
      </c>
      <c r="B667" s="4" t="s">
        <v>59</v>
      </c>
      <c r="C667" s="4">
        <v>4534</v>
      </c>
      <c r="D667" s="5">
        <v>43290</v>
      </c>
      <c r="E667" s="4" t="s">
        <v>1779</v>
      </c>
      <c r="F667" s="4"/>
      <c r="G667" s="4" t="s">
        <v>2507</v>
      </c>
      <c r="H667" s="4" t="s">
        <v>3235</v>
      </c>
      <c r="I667" s="4" t="s">
        <v>66</v>
      </c>
      <c r="J667" s="5">
        <v>37534</v>
      </c>
      <c r="K667" s="4" t="s">
        <v>1048</v>
      </c>
      <c r="L667" s="4">
        <v>666</v>
      </c>
      <c r="M667" s="4"/>
      <c r="N667" s="4"/>
      <c r="O667" s="4" t="s">
        <v>67</v>
      </c>
      <c r="P667" s="4" t="s">
        <v>70</v>
      </c>
      <c r="Q667" s="4"/>
      <c r="R667" s="4" t="s">
        <v>63</v>
      </c>
      <c r="S667" s="4">
        <v>8140200308</v>
      </c>
      <c r="T667" s="4" t="s">
        <v>959</v>
      </c>
      <c r="U667" s="4"/>
      <c r="V667" s="4">
        <v>9828121362</v>
      </c>
      <c r="W667" s="4" t="s">
        <v>3963</v>
      </c>
      <c r="X667" s="4">
        <v>60000</v>
      </c>
      <c r="Y667" s="4" t="s">
        <v>64</v>
      </c>
      <c r="Z667" s="4" t="s">
        <v>64</v>
      </c>
      <c r="AA667" s="4" t="s">
        <v>71</v>
      </c>
      <c r="AB667" s="4">
        <v>18</v>
      </c>
      <c r="AC667" s="4" t="s">
        <v>72</v>
      </c>
      <c r="AD667" s="4">
        <v>5</v>
      </c>
    </row>
    <row r="668" spans="1:30" ht="30">
      <c r="A668" s="4">
        <v>12</v>
      </c>
      <c r="B668" s="4" t="s">
        <v>59</v>
      </c>
      <c r="C668" s="4">
        <v>4605</v>
      </c>
      <c r="D668" s="5">
        <v>43311</v>
      </c>
      <c r="E668" s="4" t="s">
        <v>1780</v>
      </c>
      <c r="F668" s="4"/>
      <c r="G668" s="4" t="s">
        <v>2508</v>
      </c>
      <c r="H668" s="4" t="s">
        <v>3236</v>
      </c>
      <c r="I668" s="4" t="s">
        <v>66</v>
      </c>
      <c r="J668" s="5">
        <v>37808</v>
      </c>
      <c r="K668" s="4" t="s">
        <v>1047</v>
      </c>
      <c r="L668" s="4">
        <v>667</v>
      </c>
      <c r="M668" s="4"/>
      <c r="N668" s="4"/>
      <c r="O668" s="4" t="s">
        <v>69</v>
      </c>
      <c r="P668" s="4" t="s">
        <v>70</v>
      </c>
      <c r="Q668" s="4"/>
      <c r="R668" s="4" t="s">
        <v>63</v>
      </c>
      <c r="S668" s="4">
        <v>8140200308</v>
      </c>
      <c r="T668" s="4" t="s">
        <v>960</v>
      </c>
      <c r="U668" s="4"/>
      <c r="V668" s="4">
        <v>9828121363</v>
      </c>
      <c r="W668" s="4" t="s">
        <v>3964</v>
      </c>
      <c r="X668" s="4">
        <v>60000</v>
      </c>
      <c r="Y668" s="4" t="s">
        <v>64</v>
      </c>
      <c r="Z668" s="4" t="s">
        <v>64</v>
      </c>
      <c r="AA668" s="4" t="s">
        <v>71</v>
      </c>
      <c r="AB668" s="4">
        <v>17</v>
      </c>
      <c r="AC668" s="4" t="s">
        <v>72</v>
      </c>
      <c r="AD668" s="4">
        <v>1</v>
      </c>
    </row>
    <row r="669" spans="1:30" ht="30">
      <c r="A669" s="4">
        <v>12</v>
      </c>
      <c r="B669" s="4" t="s">
        <v>59</v>
      </c>
      <c r="C669" s="4">
        <v>3429</v>
      </c>
      <c r="D669" s="5">
        <v>41400</v>
      </c>
      <c r="E669" s="4" t="s">
        <v>1781</v>
      </c>
      <c r="F669" s="4"/>
      <c r="G669" s="4" t="s">
        <v>2509</v>
      </c>
      <c r="H669" s="4" t="s">
        <v>3237</v>
      </c>
      <c r="I669" s="4" t="s">
        <v>66</v>
      </c>
      <c r="J669" s="5">
        <v>37423</v>
      </c>
      <c r="K669" s="4" t="s">
        <v>1047</v>
      </c>
      <c r="L669" s="4">
        <v>668</v>
      </c>
      <c r="M669" s="4"/>
      <c r="N669" s="4"/>
      <c r="O669" s="4" t="s">
        <v>62</v>
      </c>
      <c r="P669" s="4" t="s">
        <v>70</v>
      </c>
      <c r="Q669" s="4"/>
      <c r="R669" s="4" t="s">
        <v>63</v>
      </c>
      <c r="S669" s="4">
        <v>8140200308</v>
      </c>
      <c r="T669" s="4" t="s">
        <v>961</v>
      </c>
      <c r="U669" s="4"/>
      <c r="V669" s="4">
        <v>9828121364</v>
      </c>
      <c r="W669" s="4" t="s">
        <v>3965</v>
      </c>
      <c r="X669" s="4">
        <v>0</v>
      </c>
      <c r="Y669" s="4" t="s">
        <v>64</v>
      </c>
      <c r="Z669" s="4" t="s">
        <v>64</v>
      </c>
      <c r="AA669" s="4" t="s">
        <v>71</v>
      </c>
      <c r="AB669" s="4">
        <v>18</v>
      </c>
      <c r="AC669" s="4" t="s">
        <v>72</v>
      </c>
      <c r="AD669" s="4">
        <v>2</v>
      </c>
    </row>
    <row r="670" spans="1:30" ht="30">
      <c r="A670" s="4">
        <v>12</v>
      </c>
      <c r="B670" s="4" t="s">
        <v>59</v>
      </c>
      <c r="C670" s="4">
        <v>3573</v>
      </c>
      <c r="D670" s="5">
        <v>41772</v>
      </c>
      <c r="E670" s="4" t="s">
        <v>1782</v>
      </c>
      <c r="F670" s="4"/>
      <c r="G670" s="4" t="s">
        <v>2510</v>
      </c>
      <c r="H670" s="4" t="s">
        <v>3238</v>
      </c>
      <c r="I670" s="4" t="s">
        <v>61</v>
      </c>
      <c r="J670" s="5">
        <v>37798</v>
      </c>
      <c r="K670" s="4" t="s">
        <v>1048</v>
      </c>
      <c r="L670" s="4">
        <v>669</v>
      </c>
      <c r="M670" s="4"/>
      <c r="N670" s="4"/>
      <c r="O670" s="4" t="s">
        <v>69</v>
      </c>
      <c r="P670" s="4"/>
      <c r="Q670" s="4"/>
      <c r="R670" s="4" t="s">
        <v>63</v>
      </c>
      <c r="S670" s="4">
        <v>8140200308</v>
      </c>
      <c r="T670" s="4" t="s">
        <v>962</v>
      </c>
      <c r="U670" s="4"/>
      <c r="V670" s="4">
        <v>9828121365</v>
      </c>
      <c r="W670" s="4" t="s">
        <v>3966</v>
      </c>
      <c r="X670" s="4">
        <v>36000</v>
      </c>
      <c r="Y670" s="4" t="s">
        <v>64</v>
      </c>
      <c r="Z670" s="4" t="s">
        <v>64</v>
      </c>
      <c r="AA670" s="4"/>
      <c r="AB670" s="4">
        <v>17</v>
      </c>
      <c r="AC670" s="4" t="s">
        <v>72</v>
      </c>
      <c r="AD670" s="4">
        <v>1</v>
      </c>
    </row>
    <row r="671" spans="1:30" ht="30">
      <c r="A671" s="4">
        <v>12</v>
      </c>
      <c r="B671" s="4" t="s">
        <v>59</v>
      </c>
      <c r="C671" s="4">
        <v>4350</v>
      </c>
      <c r="D671" s="5">
        <v>42923</v>
      </c>
      <c r="E671" s="4" t="s">
        <v>1783</v>
      </c>
      <c r="F671" s="4"/>
      <c r="G671" s="4" t="s">
        <v>2511</v>
      </c>
      <c r="H671" s="4" t="s">
        <v>3239</v>
      </c>
      <c r="I671" s="4" t="s">
        <v>61</v>
      </c>
      <c r="J671" s="5">
        <v>38135</v>
      </c>
      <c r="K671" s="4" t="s">
        <v>1047</v>
      </c>
      <c r="L671" s="4">
        <v>670</v>
      </c>
      <c r="M671" s="4"/>
      <c r="N671" s="4"/>
      <c r="O671" s="4" t="s">
        <v>67</v>
      </c>
      <c r="P671" s="4" t="s">
        <v>70</v>
      </c>
      <c r="Q671" s="4"/>
      <c r="R671" s="4" t="s">
        <v>63</v>
      </c>
      <c r="S671" s="4">
        <v>8140200308</v>
      </c>
      <c r="T671" s="4" t="s">
        <v>963</v>
      </c>
      <c r="U671" s="4"/>
      <c r="V671" s="4">
        <v>9828121366</v>
      </c>
      <c r="W671" s="4" t="s">
        <v>3967</v>
      </c>
      <c r="X671" s="4">
        <v>0</v>
      </c>
      <c r="Y671" s="4" t="s">
        <v>64</v>
      </c>
      <c r="Z671" s="4" t="s">
        <v>64</v>
      </c>
      <c r="AA671" s="4" t="s">
        <v>71</v>
      </c>
      <c r="AB671" s="4">
        <v>16</v>
      </c>
      <c r="AC671" s="4" t="s">
        <v>72</v>
      </c>
      <c r="AD671" s="4">
        <v>1</v>
      </c>
    </row>
    <row r="672" spans="1:30" ht="30">
      <c r="A672" s="4">
        <v>12</v>
      </c>
      <c r="B672" s="4" t="s">
        <v>59</v>
      </c>
      <c r="C672" s="4">
        <v>3647</v>
      </c>
      <c r="D672" s="5">
        <v>41829</v>
      </c>
      <c r="E672" s="4" t="s">
        <v>1784</v>
      </c>
      <c r="F672" s="4"/>
      <c r="G672" s="4" t="s">
        <v>2512</v>
      </c>
      <c r="H672" s="4" t="s">
        <v>3240</v>
      </c>
      <c r="I672" s="4" t="s">
        <v>66</v>
      </c>
      <c r="J672" s="5">
        <v>37386</v>
      </c>
      <c r="K672" s="4" t="s">
        <v>1047</v>
      </c>
      <c r="L672" s="4">
        <v>671</v>
      </c>
      <c r="M672" s="4"/>
      <c r="N672" s="4"/>
      <c r="O672" s="4" t="s">
        <v>67</v>
      </c>
      <c r="P672" s="4" t="s">
        <v>70</v>
      </c>
      <c r="Q672" s="4"/>
      <c r="R672" s="4" t="s">
        <v>63</v>
      </c>
      <c r="S672" s="4">
        <v>8140200308</v>
      </c>
      <c r="T672" s="4" t="s">
        <v>964</v>
      </c>
      <c r="U672" s="4"/>
      <c r="V672" s="4">
        <v>9828121367</v>
      </c>
      <c r="W672" s="4" t="s">
        <v>3968</v>
      </c>
      <c r="X672" s="4">
        <v>0</v>
      </c>
      <c r="Y672" s="4" t="s">
        <v>64</v>
      </c>
      <c r="Z672" s="4" t="s">
        <v>64</v>
      </c>
      <c r="AA672" s="4" t="s">
        <v>71</v>
      </c>
      <c r="AB672" s="4">
        <v>18</v>
      </c>
      <c r="AC672" s="4" t="s">
        <v>72</v>
      </c>
      <c r="AD672" s="4">
        <v>1</v>
      </c>
    </row>
    <row r="673" spans="1:30" ht="30">
      <c r="A673" s="4">
        <v>12</v>
      </c>
      <c r="B673" s="4" t="s">
        <v>59</v>
      </c>
      <c r="C673" s="4">
        <v>4583</v>
      </c>
      <c r="D673" s="5">
        <v>43299</v>
      </c>
      <c r="E673" s="4" t="s">
        <v>1785</v>
      </c>
      <c r="F673" s="4"/>
      <c r="G673" s="4" t="s">
        <v>2513</v>
      </c>
      <c r="H673" s="4" t="s">
        <v>3241</v>
      </c>
      <c r="I673" s="4" t="s">
        <v>66</v>
      </c>
      <c r="J673" s="5">
        <v>37563</v>
      </c>
      <c r="K673" s="4" t="s">
        <v>1048</v>
      </c>
      <c r="L673" s="4">
        <v>672</v>
      </c>
      <c r="M673" s="4"/>
      <c r="N673" s="4"/>
      <c r="O673" s="4" t="s">
        <v>69</v>
      </c>
      <c r="P673" s="4" t="s">
        <v>70</v>
      </c>
      <c r="Q673" s="4"/>
      <c r="R673" s="4" t="s">
        <v>63</v>
      </c>
      <c r="S673" s="4">
        <v>8140200308</v>
      </c>
      <c r="T673" s="4" t="s">
        <v>965</v>
      </c>
      <c r="U673" s="4"/>
      <c r="V673" s="4">
        <v>9828121368</v>
      </c>
      <c r="W673" s="4" t="s">
        <v>3969</v>
      </c>
      <c r="X673" s="4">
        <v>50000</v>
      </c>
      <c r="Y673" s="4" t="s">
        <v>64</v>
      </c>
      <c r="Z673" s="4" t="s">
        <v>64</v>
      </c>
      <c r="AA673" s="4" t="s">
        <v>71</v>
      </c>
      <c r="AB673" s="4">
        <v>18</v>
      </c>
      <c r="AC673" s="4" t="s">
        <v>72</v>
      </c>
      <c r="AD673" s="4">
        <v>0</v>
      </c>
    </row>
    <row r="674" spans="1:30" ht="30">
      <c r="A674" s="4">
        <v>12</v>
      </c>
      <c r="B674" s="4" t="s">
        <v>59</v>
      </c>
      <c r="C674" s="4">
        <v>3621</v>
      </c>
      <c r="D674" s="5">
        <v>41825</v>
      </c>
      <c r="E674" s="4" t="s">
        <v>1786</v>
      </c>
      <c r="F674" s="4"/>
      <c r="G674" s="4" t="s">
        <v>2514</v>
      </c>
      <c r="H674" s="4" t="s">
        <v>3242</v>
      </c>
      <c r="I674" s="4" t="s">
        <v>66</v>
      </c>
      <c r="J674" s="5">
        <v>37713</v>
      </c>
      <c r="K674" s="4" t="s">
        <v>1047</v>
      </c>
      <c r="L674" s="4">
        <v>673</v>
      </c>
      <c r="M674" s="4"/>
      <c r="N674" s="4"/>
      <c r="O674" s="4" t="s">
        <v>67</v>
      </c>
      <c r="P674" s="4" t="s">
        <v>70</v>
      </c>
      <c r="Q674" s="4"/>
      <c r="R674" s="4" t="s">
        <v>63</v>
      </c>
      <c r="S674" s="4">
        <v>8140200308</v>
      </c>
      <c r="T674" s="4" t="s">
        <v>966</v>
      </c>
      <c r="U674" s="4"/>
      <c r="V674" s="4">
        <v>9828121369</v>
      </c>
      <c r="W674" s="4" t="s">
        <v>3970</v>
      </c>
      <c r="X674" s="4">
        <v>0</v>
      </c>
      <c r="Y674" s="4" t="s">
        <v>64</v>
      </c>
      <c r="Z674" s="4" t="s">
        <v>64</v>
      </c>
      <c r="AA674" s="4" t="s">
        <v>71</v>
      </c>
      <c r="AB674" s="4">
        <v>17</v>
      </c>
      <c r="AC674" s="4" t="s">
        <v>72</v>
      </c>
      <c r="AD674" s="4">
        <v>1</v>
      </c>
    </row>
    <row r="675" spans="1:30" ht="30">
      <c r="A675" s="4">
        <v>12</v>
      </c>
      <c r="B675" s="4" t="s">
        <v>59</v>
      </c>
      <c r="C675" s="4">
        <v>3964</v>
      </c>
      <c r="D675" s="5">
        <v>42187</v>
      </c>
      <c r="E675" s="4" t="s">
        <v>1787</v>
      </c>
      <c r="F675" s="4"/>
      <c r="G675" s="4" t="s">
        <v>2515</v>
      </c>
      <c r="H675" s="4" t="s">
        <v>3243</v>
      </c>
      <c r="I675" s="4" t="s">
        <v>66</v>
      </c>
      <c r="J675" s="5">
        <v>37822</v>
      </c>
      <c r="K675" s="4" t="s">
        <v>1047</v>
      </c>
      <c r="L675" s="4">
        <v>674</v>
      </c>
      <c r="M675" s="4"/>
      <c r="N675" s="4"/>
      <c r="O675" s="4" t="s">
        <v>62</v>
      </c>
      <c r="P675" s="4" t="s">
        <v>70</v>
      </c>
      <c r="Q675" s="4"/>
      <c r="R675" s="4" t="s">
        <v>63</v>
      </c>
      <c r="S675" s="4">
        <v>8140200308</v>
      </c>
      <c r="T675" s="4" t="s">
        <v>967</v>
      </c>
      <c r="U675" s="4"/>
      <c r="V675" s="4">
        <v>9828121370</v>
      </c>
      <c r="W675" s="4" t="s">
        <v>3971</v>
      </c>
      <c r="X675" s="4">
        <v>0</v>
      </c>
      <c r="Y675" s="4" t="s">
        <v>64</v>
      </c>
      <c r="Z675" s="4" t="s">
        <v>64</v>
      </c>
      <c r="AA675" s="4" t="s">
        <v>71</v>
      </c>
      <c r="AB675" s="4">
        <v>17</v>
      </c>
      <c r="AC675" s="4" t="s">
        <v>72</v>
      </c>
      <c r="AD675" s="4">
        <v>1</v>
      </c>
    </row>
    <row r="676" spans="1:30" ht="30">
      <c r="A676" s="4">
        <v>12</v>
      </c>
      <c r="B676" s="4" t="s">
        <v>59</v>
      </c>
      <c r="C676" s="4">
        <v>4106</v>
      </c>
      <c r="D676" s="5">
        <v>42545</v>
      </c>
      <c r="E676" s="4" t="s">
        <v>1788</v>
      </c>
      <c r="F676" s="4"/>
      <c r="G676" s="4" t="s">
        <v>2516</v>
      </c>
      <c r="H676" s="4" t="s">
        <v>3244</v>
      </c>
      <c r="I676" s="4" t="s">
        <v>61</v>
      </c>
      <c r="J676" s="5">
        <v>38179</v>
      </c>
      <c r="K676" s="4" t="s">
        <v>1048</v>
      </c>
      <c r="L676" s="4">
        <v>675</v>
      </c>
      <c r="M676" s="4"/>
      <c r="N676" s="4"/>
      <c r="O676" s="4" t="s">
        <v>62</v>
      </c>
      <c r="P676" s="4" t="s">
        <v>70</v>
      </c>
      <c r="Q676" s="4"/>
      <c r="R676" s="4" t="s">
        <v>63</v>
      </c>
      <c r="S676" s="4">
        <v>8140200308</v>
      </c>
      <c r="T676" s="4" t="s">
        <v>968</v>
      </c>
      <c r="U676" s="4"/>
      <c r="V676" s="4">
        <v>9828121371</v>
      </c>
      <c r="W676" s="4" t="s">
        <v>3972</v>
      </c>
      <c r="X676" s="4">
        <v>0</v>
      </c>
      <c r="Y676" s="4" t="s">
        <v>64</v>
      </c>
      <c r="Z676" s="4" t="s">
        <v>64</v>
      </c>
      <c r="AA676" s="4" t="s">
        <v>71</v>
      </c>
      <c r="AB676" s="4">
        <v>16</v>
      </c>
      <c r="AC676" s="4" t="s">
        <v>72</v>
      </c>
      <c r="AD676" s="4">
        <v>0.15</v>
      </c>
    </row>
    <row r="677" spans="1:30" ht="30">
      <c r="A677" s="4">
        <v>12</v>
      </c>
      <c r="B677" s="4" t="s">
        <v>59</v>
      </c>
      <c r="C677" s="4">
        <v>4395</v>
      </c>
      <c r="D677" s="5">
        <v>42930</v>
      </c>
      <c r="E677" s="4" t="s">
        <v>1789</v>
      </c>
      <c r="F677" s="4"/>
      <c r="G677" s="4" t="s">
        <v>2517</v>
      </c>
      <c r="H677" s="4" t="s">
        <v>3245</v>
      </c>
      <c r="I677" s="4" t="s">
        <v>66</v>
      </c>
      <c r="J677" s="5">
        <v>38373</v>
      </c>
      <c r="K677" s="4" t="s">
        <v>1047</v>
      </c>
      <c r="L677" s="4">
        <v>676</v>
      </c>
      <c r="M677" s="4"/>
      <c r="N677" s="4"/>
      <c r="O677" s="4" t="s">
        <v>62</v>
      </c>
      <c r="P677" s="4" t="s">
        <v>70</v>
      </c>
      <c r="Q677" s="4"/>
      <c r="R677" s="4" t="s">
        <v>63</v>
      </c>
      <c r="S677" s="4">
        <v>8140200308</v>
      </c>
      <c r="T677" s="4" t="s">
        <v>969</v>
      </c>
      <c r="U677" s="4"/>
      <c r="V677" s="4">
        <v>9828121372</v>
      </c>
      <c r="W677" s="4" t="s">
        <v>3973</v>
      </c>
      <c r="X677" s="4">
        <v>0</v>
      </c>
      <c r="Y677" s="4" t="s">
        <v>64</v>
      </c>
      <c r="Z677" s="4" t="s">
        <v>64</v>
      </c>
      <c r="AA677" s="4" t="s">
        <v>71</v>
      </c>
      <c r="AB677" s="4">
        <v>15</v>
      </c>
      <c r="AC677" s="4" t="s">
        <v>72</v>
      </c>
      <c r="AD677" s="4">
        <v>1</v>
      </c>
    </row>
    <row r="678" spans="1:30" ht="30">
      <c r="A678" s="4">
        <v>12</v>
      </c>
      <c r="B678" s="4" t="s">
        <v>59</v>
      </c>
      <c r="C678" s="4">
        <v>4139</v>
      </c>
      <c r="D678" s="5">
        <v>42552</v>
      </c>
      <c r="E678" s="4" t="s">
        <v>1790</v>
      </c>
      <c r="F678" s="4"/>
      <c r="G678" s="4" t="s">
        <v>2518</v>
      </c>
      <c r="H678" s="4" t="s">
        <v>3246</v>
      </c>
      <c r="I678" s="4" t="s">
        <v>61</v>
      </c>
      <c r="J678" s="5">
        <v>37322</v>
      </c>
      <c r="K678" s="4" t="s">
        <v>1047</v>
      </c>
      <c r="L678" s="4">
        <v>677</v>
      </c>
      <c r="M678" s="4"/>
      <c r="N678" s="4"/>
      <c r="O678" s="4" t="s">
        <v>62</v>
      </c>
      <c r="P678" s="4"/>
      <c r="Q678" s="4"/>
      <c r="R678" s="4" t="s">
        <v>63</v>
      </c>
      <c r="S678" s="4">
        <v>8140200308</v>
      </c>
      <c r="T678" s="4" t="s">
        <v>970</v>
      </c>
      <c r="U678" s="4"/>
      <c r="V678" s="4">
        <v>9828121373</v>
      </c>
      <c r="W678" s="4" t="s">
        <v>3974</v>
      </c>
      <c r="X678" s="4">
        <v>0</v>
      </c>
      <c r="Y678" s="4" t="s">
        <v>64</v>
      </c>
      <c r="Z678" s="4" t="s">
        <v>64</v>
      </c>
      <c r="AA678" s="4"/>
      <c r="AB678" s="4">
        <v>18</v>
      </c>
      <c r="AC678" s="4" t="s">
        <v>72</v>
      </c>
      <c r="AD678" s="4">
        <v>1</v>
      </c>
    </row>
    <row r="679" spans="1:30" ht="30">
      <c r="A679" s="4">
        <v>12</v>
      </c>
      <c r="B679" s="4" t="s">
        <v>59</v>
      </c>
      <c r="C679" s="4">
        <v>4309</v>
      </c>
      <c r="D679" s="5">
        <v>42917</v>
      </c>
      <c r="E679" s="4" t="s">
        <v>1791</v>
      </c>
      <c r="F679" s="4"/>
      <c r="G679" s="4" t="s">
        <v>2519</v>
      </c>
      <c r="H679" s="4" t="s">
        <v>3247</v>
      </c>
      <c r="I679" s="4" t="s">
        <v>61</v>
      </c>
      <c r="J679" s="5">
        <v>37944</v>
      </c>
      <c r="K679" s="4" t="s">
        <v>1048</v>
      </c>
      <c r="L679" s="4">
        <v>678</v>
      </c>
      <c r="M679" s="4"/>
      <c r="N679" s="4"/>
      <c r="O679" s="4" t="s">
        <v>67</v>
      </c>
      <c r="P679" s="4" t="s">
        <v>70</v>
      </c>
      <c r="Q679" s="4"/>
      <c r="R679" s="4" t="s">
        <v>63</v>
      </c>
      <c r="S679" s="4">
        <v>8140200308</v>
      </c>
      <c r="T679" s="4" t="s">
        <v>971</v>
      </c>
      <c r="U679" s="4"/>
      <c r="V679" s="4">
        <v>9828121374</v>
      </c>
      <c r="W679" s="4" t="s">
        <v>3975</v>
      </c>
      <c r="X679" s="4">
        <v>0</v>
      </c>
      <c r="Y679" s="4" t="s">
        <v>64</v>
      </c>
      <c r="Z679" s="4" t="s">
        <v>64</v>
      </c>
      <c r="AA679" s="4" t="s">
        <v>71</v>
      </c>
      <c r="AB679" s="4">
        <v>17</v>
      </c>
      <c r="AC679" s="4" t="s">
        <v>72</v>
      </c>
      <c r="AD679" s="4">
        <v>1</v>
      </c>
    </row>
    <row r="680" spans="1:30" ht="30">
      <c r="A680" s="4">
        <v>12</v>
      </c>
      <c r="B680" s="4" t="s">
        <v>59</v>
      </c>
      <c r="C680" s="4">
        <v>4342</v>
      </c>
      <c r="D680" s="5">
        <v>42922</v>
      </c>
      <c r="E680" s="4" t="s">
        <v>1792</v>
      </c>
      <c r="F680" s="4"/>
      <c r="G680" s="4" t="s">
        <v>2520</v>
      </c>
      <c r="H680" s="4" t="s">
        <v>3248</v>
      </c>
      <c r="I680" s="4" t="s">
        <v>61</v>
      </c>
      <c r="J680" s="5">
        <v>38408</v>
      </c>
      <c r="K680" s="4" t="s">
        <v>1047</v>
      </c>
      <c r="L680" s="4">
        <v>679</v>
      </c>
      <c r="M680" s="4"/>
      <c r="N680" s="4"/>
      <c r="O680" s="4" t="s">
        <v>62</v>
      </c>
      <c r="P680" s="4" t="s">
        <v>70</v>
      </c>
      <c r="Q680" s="4"/>
      <c r="R680" s="4" t="s">
        <v>63</v>
      </c>
      <c r="S680" s="4">
        <v>8140200308</v>
      </c>
      <c r="T680" s="4" t="s">
        <v>972</v>
      </c>
      <c r="U680" s="4"/>
      <c r="V680" s="4">
        <v>9828121375</v>
      </c>
      <c r="W680" s="4" t="s">
        <v>3976</v>
      </c>
      <c r="X680" s="4">
        <v>0</v>
      </c>
      <c r="Y680" s="4" t="s">
        <v>64</v>
      </c>
      <c r="Z680" s="4" t="s">
        <v>64</v>
      </c>
      <c r="AA680" s="4" t="s">
        <v>71</v>
      </c>
      <c r="AB680" s="4">
        <v>15</v>
      </c>
      <c r="AC680" s="4" t="s">
        <v>72</v>
      </c>
      <c r="AD680" s="4">
        <v>1</v>
      </c>
    </row>
    <row r="681" spans="1:30" ht="30">
      <c r="A681" s="4">
        <v>12</v>
      </c>
      <c r="B681" s="4" t="s">
        <v>59</v>
      </c>
      <c r="C681" s="4">
        <v>4296</v>
      </c>
      <c r="D681" s="5">
        <v>42916</v>
      </c>
      <c r="E681" s="4" t="s">
        <v>1793</v>
      </c>
      <c r="F681" s="4"/>
      <c r="G681" s="4" t="s">
        <v>2521</v>
      </c>
      <c r="H681" s="4" t="s">
        <v>3249</v>
      </c>
      <c r="I681" s="4" t="s">
        <v>61</v>
      </c>
      <c r="J681" s="5">
        <v>38169</v>
      </c>
      <c r="K681" s="4" t="s">
        <v>1047</v>
      </c>
      <c r="L681" s="4">
        <v>680</v>
      </c>
      <c r="M681" s="4"/>
      <c r="N681" s="4"/>
      <c r="O681" s="4" t="s">
        <v>62</v>
      </c>
      <c r="P681" s="4" t="s">
        <v>70</v>
      </c>
      <c r="Q681" s="4"/>
      <c r="R681" s="4" t="s">
        <v>63</v>
      </c>
      <c r="S681" s="4">
        <v>8140200308</v>
      </c>
      <c r="T681" s="4" t="s">
        <v>973</v>
      </c>
      <c r="U681" s="4" t="s">
        <v>974</v>
      </c>
      <c r="V681" s="4">
        <v>9828121376</v>
      </c>
      <c r="W681" s="4" t="s">
        <v>3977</v>
      </c>
      <c r="X681" s="4">
        <v>60000</v>
      </c>
      <c r="Y681" s="4" t="s">
        <v>64</v>
      </c>
      <c r="Z681" s="4" t="s">
        <v>64</v>
      </c>
      <c r="AA681" s="4" t="s">
        <v>71</v>
      </c>
      <c r="AB681" s="4">
        <v>16</v>
      </c>
      <c r="AC681" s="4" t="s">
        <v>72</v>
      </c>
      <c r="AD681" s="4">
        <v>1</v>
      </c>
    </row>
    <row r="682" spans="1:30" ht="30">
      <c r="A682" s="4">
        <v>12</v>
      </c>
      <c r="B682" s="4" t="s">
        <v>59</v>
      </c>
      <c r="C682" s="4">
        <v>3567</v>
      </c>
      <c r="D682" s="5">
        <v>41772</v>
      </c>
      <c r="E682" s="4" t="s">
        <v>1794</v>
      </c>
      <c r="F682" s="4"/>
      <c r="G682" s="4" t="s">
        <v>2522</v>
      </c>
      <c r="H682" s="4" t="s">
        <v>3250</v>
      </c>
      <c r="I682" s="4" t="s">
        <v>61</v>
      </c>
      <c r="J682" s="5">
        <v>38108</v>
      </c>
      <c r="K682" s="4" t="s">
        <v>1048</v>
      </c>
      <c r="L682" s="4">
        <v>681</v>
      </c>
      <c r="M682" s="4"/>
      <c r="N682" s="4"/>
      <c r="O682" s="4" t="s">
        <v>62</v>
      </c>
      <c r="P682" s="4" t="s">
        <v>76</v>
      </c>
      <c r="Q682" s="4"/>
      <c r="R682" s="4" t="s">
        <v>63</v>
      </c>
      <c r="S682" s="4">
        <v>8140200308</v>
      </c>
      <c r="T682" s="4" t="s">
        <v>975</v>
      </c>
      <c r="U682" s="4"/>
      <c r="V682" s="4">
        <v>9828121377</v>
      </c>
      <c r="W682" s="4" t="s">
        <v>3978</v>
      </c>
      <c r="X682" s="4">
        <v>0</v>
      </c>
      <c r="Y682" s="4" t="s">
        <v>64</v>
      </c>
      <c r="Z682" s="4" t="s">
        <v>64</v>
      </c>
      <c r="AA682" s="4" t="s">
        <v>77</v>
      </c>
      <c r="AB682" s="4">
        <v>16</v>
      </c>
      <c r="AC682" s="4" t="s">
        <v>72</v>
      </c>
      <c r="AD682" s="4">
        <v>1</v>
      </c>
    </row>
    <row r="683" spans="1:30" ht="30">
      <c r="A683" s="4">
        <v>12</v>
      </c>
      <c r="B683" s="4" t="s">
        <v>59</v>
      </c>
      <c r="C683" s="4">
        <v>3432</v>
      </c>
      <c r="D683" s="5">
        <v>41400</v>
      </c>
      <c r="E683" s="4" t="s">
        <v>1795</v>
      </c>
      <c r="F683" s="4"/>
      <c r="G683" s="4" t="s">
        <v>2523</v>
      </c>
      <c r="H683" s="4" t="s">
        <v>3251</v>
      </c>
      <c r="I683" s="4" t="s">
        <v>66</v>
      </c>
      <c r="J683" s="5">
        <v>37235</v>
      </c>
      <c r="K683" s="4" t="s">
        <v>1047</v>
      </c>
      <c r="L683" s="4">
        <v>682</v>
      </c>
      <c r="M683" s="4"/>
      <c r="N683" s="4"/>
      <c r="O683" s="4" t="s">
        <v>62</v>
      </c>
      <c r="P683" s="4" t="s">
        <v>70</v>
      </c>
      <c r="Q683" s="4"/>
      <c r="R683" s="4" t="s">
        <v>63</v>
      </c>
      <c r="S683" s="4">
        <v>8140200308</v>
      </c>
      <c r="T683" s="4" t="s">
        <v>976</v>
      </c>
      <c r="U683" s="4"/>
      <c r="V683" s="4">
        <v>9828121378</v>
      </c>
      <c r="W683" s="4" t="s">
        <v>3979</v>
      </c>
      <c r="X683" s="4">
        <v>0</v>
      </c>
      <c r="Y683" s="4" t="s">
        <v>64</v>
      </c>
      <c r="Z683" s="4" t="s">
        <v>64</v>
      </c>
      <c r="AA683" s="4" t="s">
        <v>71</v>
      </c>
      <c r="AB683" s="4">
        <v>19</v>
      </c>
      <c r="AC683" s="4" t="s">
        <v>72</v>
      </c>
      <c r="AD683" s="4">
        <v>1</v>
      </c>
    </row>
    <row r="684" spans="1:30" ht="30">
      <c r="A684" s="4">
        <v>12</v>
      </c>
      <c r="B684" s="4" t="s">
        <v>59</v>
      </c>
      <c r="C684" s="4">
        <v>4763</v>
      </c>
      <c r="D684" s="5">
        <v>43669</v>
      </c>
      <c r="E684" s="4" t="s">
        <v>1796</v>
      </c>
      <c r="F684" s="4"/>
      <c r="G684" s="4" t="s">
        <v>2524</v>
      </c>
      <c r="H684" s="4" t="s">
        <v>3252</v>
      </c>
      <c r="I684" s="4" t="s">
        <v>61</v>
      </c>
      <c r="J684" s="5">
        <v>37804</v>
      </c>
      <c r="K684" s="4" t="s">
        <v>1047</v>
      </c>
      <c r="L684" s="4">
        <v>683</v>
      </c>
      <c r="M684" s="4"/>
      <c r="N684" s="4"/>
      <c r="O684" s="4" t="s">
        <v>62</v>
      </c>
      <c r="P684" s="4" t="s">
        <v>70</v>
      </c>
      <c r="Q684" s="4"/>
      <c r="R684" s="4" t="s">
        <v>63</v>
      </c>
      <c r="S684" s="4">
        <v>8140200308</v>
      </c>
      <c r="T684" s="4" t="s">
        <v>977</v>
      </c>
      <c r="U684" s="4" t="s">
        <v>978</v>
      </c>
      <c r="V684" s="4">
        <v>9828121379</v>
      </c>
      <c r="W684" s="4" t="s">
        <v>3980</v>
      </c>
      <c r="X684" s="4">
        <v>60000</v>
      </c>
      <c r="Y684" s="4" t="s">
        <v>64</v>
      </c>
      <c r="Z684" s="4" t="s">
        <v>64</v>
      </c>
      <c r="AA684" s="4" t="s">
        <v>71</v>
      </c>
      <c r="AB684" s="4">
        <v>17</v>
      </c>
      <c r="AC684" s="4" t="s">
        <v>72</v>
      </c>
      <c r="AD684" s="4">
        <v>1</v>
      </c>
    </row>
    <row r="685" spans="1:30" ht="30">
      <c r="A685" s="4">
        <v>12</v>
      </c>
      <c r="B685" s="4" t="s">
        <v>59</v>
      </c>
      <c r="C685" s="4">
        <v>4408</v>
      </c>
      <c r="D685" s="5">
        <v>42930</v>
      </c>
      <c r="E685" s="4" t="s">
        <v>1797</v>
      </c>
      <c r="F685" s="4"/>
      <c r="G685" s="4" t="s">
        <v>2525</v>
      </c>
      <c r="H685" s="4" t="s">
        <v>3253</v>
      </c>
      <c r="I685" s="4" t="s">
        <v>61</v>
      </c>
      <c r="J685" s="5">
        <v>38205</v>
      </c>
      <c r="K685" s="4" t="s">
        <v>1048</v>
      </c>
      <c r="L685" s="4">
        <v>684</v>
      </c>
      <c r="M685" s="4"/>
      <c r="N685" s="4"/>
      <c r="O685" s="4" t="s">
        <v>62</v>
      </c>
      <c r="P685" s="4" t="s">
        <v>70</v>
      </c>
      <c r="Q685" s="4"/>
      <c r="R685" s="4" t="s">
        <v>63</v>
      </c>
      <c r="S685" s="4">
        <v>8140200308</v>
      </c>
      <c r="T685" s="4" t="s">
        <v>979</v>
      </c>
      <c r="U685" s="4"/>
      <c r="V685" s="4">
        <v>9828121380</v>
      </c>
      <c r="W685" s="4" t="s">
        <v>3981</v>
      </c>
      <c r="X685" s="4">
        <v>0</v>
      </c>
      <c r="Y685" s="4" t="s">
        <v>64</v>
      </c>
      <c r="Z685" s="4" t="s">
        <v>64</v>
      </c>
      <c r="AA685" s="4" t="s">
        <v>71</v>
      </c>
      <c r="AB685" s="4">
        <v>16</v>
      </c>
      <c r="AC685" s="4" t="s">
        <v>72</v>
      </c>
      <c r="AD685" s="4">
        <v>1</v>
      </c>
    </row>
    <row r="686" spans="1:30" ht="30">
      <c r="A686" s="4">
        <v>12</v>
      </c>
      <c r="B686" s="4" t="s">
        <v>59</v>
      </c>
      <c r="C686" s="4">
        <v>3571</v>
      </c>
      <c r="D686" s="5">
        <v>41772</v>
      </c>
      <c r="E686" s="4" t="s">
        <v>1798</v>
      </c>
      <c r="F686" s="4"/>
      <c r="G686" s="4" t="s">
        <v>2526</v>
      </c>
      <c r="H686" s="4" t="s">
        <v>3254</v>
      </c>
      <c r="I686" s="4" t="s">
        <v>61</v>
      </c>
      <c r="J686" s="5">
        <v>37678</v>
      </c>
      <c r="K686" s="4" t="s">
        <v>1047</v>
      </c>
      <c r="L686" s="4">
        <v>685</v>
      </c>
      <c r="M686" s="4"/>
      <c r="N686" s="4"/>
      <c r="O686" s="4" t="s">
        <v>69</v>
      </c>
      <c r="P686" s="4" t="s">
        <v>70</v>
      </c>
      <c r="Q686" s="4"/>
      <c r="R686" s="4" t="s">
        <v>63</v>
      </c>
      <c r="S686" s="4">
        <v>8140200308</v>
      </c>
      <c r="T686" s="4" t="s">
        <v>980</v>
      </c>
      <c r="U686" s="4" t="s">
        <v>981</v>
      </c>
      <c r="V686" s="4">
        <v>9828121381</v>
      </c>
      <c r="W686" s="4" t="s">
        <v>3982</v>
      </c>
      <c r="X686" s="4">
        <v>60000</v>
      </c>
      <c r="Y686" s="4" t="s">
        <v>64</v>
      </c>
      <c r="Z686" s="4" t="s">
        <v>64</v>
      </c>
      <c r="AA686" s="4" t="s">
        <v>71</v>
      </c>
      <c r="AB686" s="4">
        <v>17</v>
      </c>
      <c r="AC686" s="4" t="s">
        <v>72</v>
      </c>
      <c r="AD686" s="4">
        <v>1</v>
      </c>
    </row>
    <row r="687" spans="1:30" ht="30">
      <c r="A687" s="4">
        <v>12</v>
      </c>
      <c r="B687" s="4" t="s">
        <v>59</v>
      </c>
      <c r="C687" s="4">
        <v>4392</v>
      </c>
      <c r="D687" s="5">
        <v>42930</v>
      </c>
      <c r="E687" s="4" t="s">
        <v>1799</v>
      </c>
      <c r="F687" s="4"/>
      <c r="G687" s="4" t="s">
        <v>2527</v>
      </c>
      <c r="H687" s="4" t="s">
        <v>3255</v>
      </c>
      <c r="I687" s="4" t="s">
        <v>66</v>
      </c>
      <c r="J687" s="5">
        <v>37533</v>
      </c>
      <c r="K687" s="4" t="s">
        <v>1047</v>
      </c>
      <c r="L687" s="4">
        <v>686</v>
      </c>
      <c r="M687" s="4"/>
      <c r="N687" s="4"/>
      <c r="O687" s="4" t="s">
        <v>69</v>
      </c>
      <c r="P687" s="4" t="s">
        <v>70</v>
      </c>
      <c r="Q687" s="4"/>
      <c r="R687" s="4" t="s">
        <v>63</v>
      </c>
      <c r="S687" s="4">
        <v>8140200308</v>
      </c>
      <c r="T687" s="4" t="s">
        <v>982</v>
      </c>
      <c r="U687" s="4"/>
      <c r="V687" s="4">
        <v>9828121382</v>
      </c>
      <c r="W687" s="4" t="s">
        <v>3983</v>
      </c>
      <c r="X687" s="4">
        <v>0</v>
      </c>
      <c r="Y687" s="4" t="s">
        <v>64</v>
      </c>
      <c r="Z687" s="4" t="s">
        <v>64</v>
      </c>
      <c r="AA687" s="4" t="s">
        <v>71</v>
      </c>
      <c r="AB687" s="4">
        <v>18</v>
      </c>
      <c r="AC687" s="4" t="s">
        <v>72</v>
      </c>
      <c r="AD687" s="4">
        <v>1</v>
      </c>
    </row>
    <row r="688" spans="1:30" ht="30">
      <c r="A688" s="4">
        <v>12</v>
      </c>
      <c r="B688" s="4" t="s">
        <v>59</v>
      </c>
      <c r="C688" s="4">
        <v>4264</v>
      </c>
      <c r="D688" s="5">
        <v>148</v>
      </c>
      <c r="E688" s="4" t="s">
        <v>1800</v>
      </c>
      <c r="F688" s="4"/>
      <c r="G688" s="4" t="s">
        <v>2528</v>
      </c>
      <c r="H688" s="4" t="s">
        <v>3256</v>
      </c>
      <c r="I688" s="4" t="s">
        <v>61</v>
      </c>
      <c r="J688" s="5">
        <v>37662</v>
      </c>
      <c r="K688" s="4" t="s">
        <v>1048</v>
      </c>
      <c r="L688" s="4">
        <v>687</v>
      </c>
      <c r="M688" s="4"/>
      <c r="N688" s="4"/>
      <c r="O688" s="4" t="s">
        <v>62</v>
      </c>
      <c r="P688" s="4" t="s">
        <v>70</v>
      </c>
      <c r="Q688" s="4"/>
      <c r="R688" s="4" t="s">
        <v>63</v>
      </c>
      <c r="S688" s="4">
        <v>8140200308</v>
      </c>
      <c r="T688" s="4" t="s">
        <v>983</v>
      </c>
      <c r="U688" s="4" t="s">
        <v>984</v>
      </c>
      <c r="V688" s="4">
        <v>9828121383</v>
      </c>
      <c r="W688" s="4" t="s">
        <v>3984</v>
      </c>
      <c r="X688" s="4">
        <v>60000</v>
      </c>
      <c r="Y688" s="4" t="s">
        <v>64</v>
      </c>
      <c r="Z688" s="4" t="s">
        <v>64</v>
      </c>
      <c r="AA688" s="4" t="s">
        <v>71</v>
      </c>
      <c r="AB688" s="4">
        <v>17</v>
      </c>
      <c r="AC688" s="4" t="s">
        <v>72</v>
      </c>
      <c r="AD688" s="4">
        <v>1</v>
      </c>
    </row>
    <row r="689" spans="1:30" ht="30">
      <c r="A689" s="4">
        <v>12</v>
      </c>
      <c r="B689" s="4" t="s">
        <v>59</v>
      </c>
      <c r="C689" s="4">
        <v>4391</v>
      </c>
      <c r="D689" s="5">
        <v>42930</v>
      </c>
      <c r="E689" s="4" t="s">
        <v>1801</v>
      </c>
      <c r="F689" s="4"/>
      <c r="G689" s="4" t="s">
        <v>2529</v>
      </c>
      <c r="H689" s="4" t="s">
        <v>3257</v>
      </c>
      <c r="I689" s="4" t="s">
        <v>66</v>
      </c>
      <c r="J689" s="5">
        <v>38684</v>
      </c>
      <c r="K689" s="4" t="s">
        <v>1047</v>
      </c>
      <c r="L689" s="4">
        <v>688</v>
      </c>
      <c r="M689" s="4"/>
      <c r="N689" s="4"/>
      <c r="O689" s="4" t="s">
        <v>69</v>
      </c>
      <c r="P689" s="4" t="s">
        <v>70</v>
      </c>
      <c r="Q689" s="4"/>
      <c r="R689" s="4" t="s">
        <v>63</v>
      </c>
      <c r="S689" s="4">
        <v>8140200308</v>
      </c>
      <c r="T689" s="4" t="s">
        <v>985</v>
      </c>
      <c r="U689" s="4" t="s">
        <v>552</v>
      </c>
      <c r="V689" s="4">
        <v>9828121384</v>
      </c>
      <c r="W689" s="4" t="s">
        <v>3985</v>
      </c>
      <c r="X689" s="4">
        <v>30000</v>
      </c>
      <c r="Y689" s="4" t="s">
        <v>64</v>
      </c>
      <c r="Z689" s="4" t="s">
        <v>64</v>
      </c>
      <c r="AA689" s="4" t="s">
        <v>71</v>
      </c>
      <c r="AB689" s="4">
        <v>15</v>
      </c>
      <c r="AC689" s="4" t="s">
        <v>72</v>
      </c>
      <c r="AD689" s="4">
        <v>1</v>
      </c>
    </row>
    <row r="690" spans="1:30" ht="30">
      <c r="A690" s="4">
        <v>12</v>
      </c>
      <c r="B690" s="4" t="s">
        <v>59</v>
      </c>
      <c r="C690" s="4">
        <v>3624</v>
      </c>
      <c r="D690" s="5">
        <v>41825</v>
      </c>
      <c r="E690" s="4" t="s">
        <v>1802</v>
      </c>
      <c r="F690" s="4"/>
      <c r="G690" s="4" t="s">
        <v>2530</v>
      </c>
      <c r="H690" s="4" t="s">
        <v>3258</v>
      </c>
      <c r="I690" s="4" t="s">
        <v>66</v>
      </c>
      <c r="J690" s="5">
        <v>37743</v>
      </c>
      <c r="K690" s="4" t="s">
        <v>1047</v>
      </c>
      <c r="L690" s="4">
        <v>689</v>
      </c>
      <c r="M690" s="4"/>
      <c r="N690" s="4"/>
      <c r="O690" s="4" t="s">
        <v>62</v>
      </c>
      <c r="P690" s="4" t="s">
        <v>70</v>
      </c>
      <c r="Q690" s="4"/>
      <c r="R690" s="4" t="s">
        <v>63</v>
      </c>
      <c r="S690" s="4">
        <v>8140200308</v>
      </c>
      <c r="T690" s="4" t="s">
        <v>986</v>
      </c>
      <c r="U690" s="4"/>
      <c r="V690" s="4">
        <v>9828121385</v>
      </c>
      <c r="W690" s="4" t="s">
        <v>3986</v>
      </c>
      <c r="X690" s="4">
        <v>0</v>
      </c>
      <c r="Y690" s="4" t="s">
        <v>64</v>
      </c>
      <c r="Z690" s="4" t="s">
        <v>64</v>
      </c>
      <c r="AA690" s="4" t="s">
        <v>71</v>
      </c>
      <c r="AB690" s="4">
        <v>17</v>
      </c>
      <c r="AC690" s="4" t="s">
        <v>72</v>
      </c>
      <c r="AD690" s="4">
        <v>2</v>
      </c>
    </row>
    <row r="691" spans="1:30" ht="30">
      <c r="A691" s="4">
        <v>12</v>
      </c>
      <c r="B691" s="4" t="s">
        <v>59</v>
      </c>
      <c r="C691" s="4">
        <v>3578</v>
      </c>
      <c r="D691" s="5">
        <v>41781</v>
      </c>
      <c r="E691" s="4" t="s">
        <v>1803</v>
      </c>
      <c r="F691" s="4"/>
      <c r="G691" s="4" t="s">
        <v>2531</v>
      </c>
      <c r="H691" s="4" t="s">
        <v>3259</v>
      </c>
      <c r="I691" s="4" t="s">
        <v>66</v>
      </c>
      <c r="J691" s="5">
        <v>38024</v>
      </c>
      <c r="K691" s="4" t="s">
        <v>1048</v>
      </c>
      <c r="L691" s="4">
        <v>690</v>
      </c>
      <c r="M691" s="4"/>
      <c r="N691" s="4"/>
      <c r="O691" s="4" t="s">
        <v>62</v>
      </c>
      <c r="P691" s="4" t="s">
        <v>70</v>
      </c>
      <c r="Q691" s="4"/>
      <c r="R691" s="4" t="s">
        <v>63</v>
      </c>
      <c r="S691" s="4">
        <v>8140200308</v>
      </c>
      <c r="T691" s="4" t="s">
        <v>987</v>
      </c>
      <c r="U691" s="4"/>
      <c r="V691" s="4">
        <v>9828121386</v>
      </c>
      <c r="W691" s="4" t="s">
        <v>3987</v>
      </c>
      <c r="X691" s="4">
        <v>0</v>
      </c>
      <c r="Y691" s="4" t="s">
        <v>64</v>
      </c>
      <c r="Z691" s="4" t="s">
        <v>64</v>
      </c>
      <c r="AA691" s="4" t="s">
        <v>71</v>
      </c>
      <c r="AB691" s="4">
        <v>16</v>
      </c>
      <c r="AC691" s="4" t="s">
        <v>72</v>
      </c>
      <c r="AD691" s="4">
        <v>1</v>
      </c>
    </row>
    <row r="692" spans="1:30" ht="30">
      <c r="A692" s="4">
        <v>12</v>
      </c>
      <c r="B692" s="4" t="s">
        <v>59</v>
      </c>
      <c r="C692" s="4">
        <v>4082</v>
      </c>
      <c r="D692" s="5">
        <v>42217</v>
      </c>
      <c r="E692" s="4" t="s">
        <v>1804</v>
      </c>
      <c r="F692" s="4"/>
      <c r="G692" s="4" t="s">
        <v>2532</v>
      </c>
      <c r="H692" s="4" t="s">
        <v>3260</v>
      </c>
      <c r="I692" s="4" t="s">
        <v>66</v>
      </c>
      <c r="J692" s="5">
        <v>37822</v>
      </c>
      <c r="K692" s="4" t="s">
        <v>1047</v>
      </c>
      <c r="L692" s="4">
        <v>691</v>
      </c>
      <c r="M692" s="4"/>
      <c r="N692" s="4"/>
      <c r="O692" s="4" t="s">
        <v>67</v>
      </c>
      <c r="P692" s="4" t="s">
        <v>70</v>
      </c>
      <c r="Q692" s="4"/>
      <c r="R692" s="4" t="s">
        <v>63</v>
      </c>
      <c r="S692" s="4">
        <v>8140200308</v>
      </c>
      <c r="T692" s="4" t="s">
        <v>988</v>
      </c>
      <c r="U692" s="4"/>
      <c r="V692" s="4">
        <v>9828121387</v>
      </c>
      <c r="W692" s="4" t="s">
        <v>3988</v>
      </c>
      <c r="X692" s="4">
        <v>0</v>
      </c>
      <c r="Y692" s="4" t="s">
        <v>64</v>
      </c>
      <c r="Z692" s="4" t="s">
        <v>64</v>
      </c>
      <c r="AA692" s="4" t="s">
        <v>71</v>
      </c>
      <c r="AB692" s="4">
        <v>17</v>
      </c>
      <c r="AC692" s="4" t="s">
        <v>72</v>
      </c>
      <c r="AD692" s="4">
        <v>5</v>
      </c>
    </row>
    <row r="693" spans="1:30" ht="30">
      <c r="A693" s="4">
        <v>12</v>
      </c>
      <c r="B693" s="4" t="s">
        <v>59</v>
      </c>
      <c r="C693" s="4">
        <v>4344</v>
      </c>
      <c r="D693" s="5">
        <v>42922</v>
      </c>
      <c r="E693" s="4" t="s">
        <v>1805</v>
      </c>
      <c r="F693" s="4"/>
      <c r="G693" s="4" t="s">
        <v>2533</v>
      </c>
      <c r="H693" s="4" t="s">
        <v>3261</v>
      </c>
      <c r="I693" s="4" t="s">
        <v>61</v>
      </c>
      <c r="J693" s="5">
        <v>38022</v>
      </c>
      <c r="K693" s="4" t="s">
        <v>1047</v>
      </c>
      <c r="L693" s="4">
        <v>692</v>
      </c>
      <c r="M693" s="4"/>
      <c r="N693" s="4"/>
      <c r="O693" s="4" t="s">
        <v>62</v>
      </c>
      <c r="P693" s="4" t="s">
        <v>70</v>
      </c>
      <c r="Q693" s="4"/>
      <c r="R693" s="4" t="s">
        <v>63</v>
      </c>
      <c r="S693" s="4">
        <v>8140200308</v>
      </c>
      <c r="T693" s="4" t="s">
        <v>989</v>
      </c>
      <c r="U693" s="4"/>
      <c r="V693" s="4">
        <v>9828121388</v>
      </c>
      <c r="W693" s="4" t="s">
        <v>3989</v>
      </c>
      <c r="X693" s="4">
        <v>0</v>
      </c>
      <c r="Y693" s="4" t="s">
        <v>64</v>
      </c>
      <c r="Z693" s="4" t="s">
        <v>64</v>
      </c>
      <c r="AA693" s="4" t="s">
        <v>71</v>
      </c>
      <c r="AB693" s="4">
        <v>16</v>
      </c>
      <c r="AC693" s="4" t="s">
        <v>72</v>
      </c>
      <c r="AD693" s="4">
        <v>1</v>
      </c>
    </row>
    <row r="694" spans="1:30" ht="30">
      <c r="A694" s="4">
        <v>12</v>
      </c>
      <c r="B694" s="4" t="s">
        <v>59</v>
      </c>
      <c r="C694" s="4">
        <v>4269</v>
      </c>
      <c r="D694" s="5">
        <v>42913</v>
      </c>
      <c r="E694" s="4" t="s">
        <v>1806</v>
      </c>
      <c r="F694" s="4"/>
      <c r="G694" s="4" t="s">
        <v>2534</v>
      </c>
      <c r="H694" s="4" t="s">
        <v>3262</v>
      </c>
      <c r="I694" s="4" t="s">
        <v>61</v>
      </c>
      <c r="J694" s="5">
        <v>37235</v>
      </c>
      <c r="K694" s="4" t="s">
        <v>1048</v>
      </c>
      <c r="L694" s="4">
        <v>693</v>
      </c>
      <c r="M694" s="4"/>
      <c r="N694" s="4"/>
      <c r="O694" s="4" t="s">
        <v>67</v>
      </c>
      <c r="P694" s="4" t="s">
        <v>70</v>
      </c>
      <c r="Q694" s="4"/>
      <c r="R694" s="4" t="s">
        <v>63</v>
      </c>
      <c r="S694" s="4">
        <v>8140200308</v>
      </c>
      <c r="T694" s="4" t="s">
        <v>990</v>
      </c>
      <c r="U694" s="4"/>
      <c r="V694" s="4">
        <v>9828121389</v>
      </c>
      <c r="W694" s="4" t="s">
        <v>3990</v>
      </c>
      <c r="X694" s="4">
        <v>40000</v>
      </c>
      <c r="Y694" s="4" t="s">
        <v>64</v>
      </c>
      <c r="Z694" s="4" t="s">
        <v>64</v>
      </c>
      <c r="AA694" s="4" t="s">
        <v>71</v>
      </c>
      <c r="AB694" s="4">
        <v>19</v>
      </c>
      <c r="AC694" s="4" t="s">
        <v>72</v>
      </c>
      <c r="AD694" s="4">
        <v>1</v>
      </c>
    </row>
    <row r="695" spans="1:30" ht="30">
      <c r="A695" s="4">
        <v>12</v>
      </c>
      <c r="B695" s="4" t="s">
        <v>59</v>
      </c>
      <c r="C695" s="4">
        <v>4265</v>
      </c>
      <c r="D695" s="5">
        <v>148</v>
      </c>
      <c r="E695" s="4" t="s">
        <v>1807</v>
      </c>
      <c r="F695" s="4"/>
      <c r="G695" s="4" t="s">
        <v>2535</v>
      </c>
      <c r="H695" s="4" t="s">
        <v>3263</v>
      </c>
      <c r="I695" s="4" t="s">
        <v>61</v>
      </c>
      <c r="J695" s="5">
        <v>37012</v>
      </c>
      <c r="K695" s="4" t="s">
        <v>1047</v>
      </c>
      <c r="L695" s="4">
        <v>694</v>
      </c>
      <c r="M695" s="4"/>
      <c r="N695" s="4"/>
      <c r="O695" s="4" t="s">
        <v>62</v>
      </c>
      <c r="P695" s="4" t="s">
        <v>70</v>
      </c>
      <c r="Q695" s="4"/>
      <c r="R695" s="4" t="s">
        <v>63</v>
      </c>
      <c r="S695" s="4">
        <v>8140200308</v>
      </c>
      <c r="T695" s="4" t="s">
        <v>991</v>
      </c>
      <c r="U695" s="4"/>
      <c r="V695" s="4">
        <v>9828121390</v>
      </c>
      <c r="W695" s="4" t="s">
        <v>3991</v>
      </c>
      <c r="X695" s="4">
        <v>0</v>
      </c>
      <c r="Y695" s="4" t="s">
        <v>64</v>
      </c>
      <c r="Z695" s="4" t="s">
        <v>64</v>
      </c>
      <c r="AA695" s="4" t="s">
        <v>71</v>
      </c>
      <c r="AB695" s="4">
        <v>19</v>
      </c>
      <c r="AC695" s="4" t="s">
        <v>72</v>
      </c>
      <c r="AD695" s="4">
        <v>1</v>
      </c>
    </row>
    <row r="696" spans="1:30" ht="30">
      <c r="A696" s="4">
        <v>12</v>
      </c>
      <c r="B696" s="4" t="s">
        <v>59</v>
      </c>
      <c r="C696" s="4">
        <v>4287</v>
      </c>
      <c r="D696" s="5">
        <v>42915</v>
      </c>
      <c r="E696" s="4" t="s">
        <v>1808</v>
      </c>
      <c r="F696" s="4"/>
      <c r="G696" s="4" t="s">
        <v>2536</v>
      </c>
      <c r="H696" s="4" t="s">
        <v>3264</v>
      </c>
      <c r="I696" s="4" t="s">
        <v>66</v>
      </c>
      <c r="J696" s="5">
        <v>37840</v>
      </c>
      <c r="K696" s="4" t="s">
        <v>1047</v>
      </c>
      <c r="L696" s="4">
        <v>695</v>
      </c>
      <c r="M696" s="4"/>
      <c r="N696" s="4"/>
      <c r="O696" s="4" t="s">
        <v>62</v>
      </c>
      <c r="P696" s="4" t="s">
        <v>70</v>
      </c>
      <c r="Q696" s="4"/>
      <c r="R696" s="4" t="s">
        <v>63</v>
      </c>
      <c r="S696" s="4">
        <v>8140200308</v>
      </c>
      <c r="T696" s="4" t="s">
        <v>992</v>
      </c>
      <c r="U696" s="4"/>
      <c r="V696" s="4">
        <v>9828121391</v>
      </c>
      <c r="W696" s="4" t="s">
        <v>3992</v>
      </c>
      <c r="X696" s="4">
        <v>0</v>
      </c>
      <c r="Y696" s="4" t="s">
        <v>64</v>
      </c>
      <c r="Z696" s="4" t="s">
        <v>64</v>
      </c>
      <c r="AA696" s="4" t="s">
        <v>71</v>
      </c>
      <c r="AB696" s="4">
        <v>17</v>
      </c>
      <c r="AC696" s="4" t="s">
        <v>72</v>
      </c>
      <c r="AD696" s="4">
        <v>1</v>
      </c>
    </row>
    <row r="697" spans="1:30" ht="30">
      <c r="A697" s="4">
        <v>12</v>
      </c>
      <c r="B697" s="4" t="s">
        <v>59</v>
      </c>
      <c r="C697" s="4">
        <v>4289</v>
      </c>
      <c r="D697" s="5">
        <v>42915</v>
      </c>
      <c r="E697" s="4" t="s">
        <v>1809</v>
      </c>
      <c r="F697" s="4"/>
      <c r="G697" s="4" t="s">
        <v>2537</v>
      </c>
      <c r="H697" s="4" t="s">
        <v>3265</v>
      </c>
      <c r="I697" s="4" t="s">
        <v>66</v>
      </c>
      <c r="J697" s="5">
        <v>38572</v>
      </c>
      <c r="K697" s="4" t="s">
        <v>1048</v>
      </c>
      <c r="L697" s="4">
        <v>696</v>
      </c>
      <c r="M697" s="4"/>
      <c r="N697" s="4"/>
      <c r="O697" s="4" t="s">
        <v>62</v>
      </c>
      <c r="P697" s="4" t="s">
        <v>76</v>
      </c>
      <c r="Q697" s="4"/>
      <c r="R697" s="4" t="s">
        <v>63</v>
      </c>
      <c r="S697" s="4">
        <v>8140200308</v>
      </c>
      <c r="T697" s="4" t="s">
        <v>993</v>
      </c>
      <c r="U697" s="4" t="s">
        <v>840</v>
      </c>
      <c r="V697" s="4">
        <v>9828121392</v>
      </c>
      <c r="W697" s="4" t="s">
        <v>3993</v>
      </c>
      <c r="X697" s="4">
        <v>30000</v>
      </c>
      <c r="Y697" s="4" t="s">
        <v>64</v>
      </c>
      <c r="Z697" s="4" t="s">
        <v>64</v>
      </c>
      <c r="AA697" s="4" t="s">
        <v>77</v>
      </c>
      <c r="AB697" s="4">
        <v>15</v>
      </c>
      <c r="AC697" s="4" t="s">
        <v>72</v>
      </c>
      <c r="AD697" s="4">
        <v>1</v>
      </c>
    </row>
    <row r="698" spans="1:30" ht="30">
      <c r="A698" s="4">
        <v>12</v>
      </c>
      <c r="B698" s="4" t="s">
        <v>59</v>
      </c>
      <c r="C698" s="4">
        <v>4396</v>
      </c>
      <c r="D698" s="5">
        <v>42930</v>
      </c>
      <c r="E698" s="4" t="s">
        <v>1810</v>
      </c>
      <c r="F698" s="4"/>
      <c r="G698" s="4" t="s">
        <v>2538</v>
      </c>
      <c r="H698" s="4" t="s">
        <v>3266</v>
      </c>
      <c r="I698" s="4" t="s">
        <v>61</v>
      </c>
      <c r="J698" s="5">
        <v>37544</v>
      </c>
      <c r="K698" s="4" t="s">
        <v>1047</v>
      </c>
      <c r="L698" s="4">
        <v>697</v>
      </c>
      <c r="M698" s="4"/>
      <c r="N698" s="4"/>
      <c r="O698" s="4" t="s">
        <v>62</v>
      </c>
      <c r="P698" s="4" t="s">
        <v>76</v>
      </c>
      <c r="Q698" s="4"/>
      <c r="R698" s="4" t="s">
        <v>63</v>
      </c>
      <c r="S698" s="4">
        <v>8140200308</v>
      </c>
      <c r="T698" s="4" t="s">
        <v>962</v>
      </c>
      <c r="U698" s="4"/>
      <c r="V698" s="4">
        <v>9828121393</v>
      </c>
      <c r="W698" s="4" t="s">
        <v>3994</v>
      </c>
      <c r="X698" s="4">
        <v>0</v>
      </c>
      <c r="Y698" s="4" t="s">
        <v>64</v>
      </c>
      <c r="Z698" s="4" t="s">
        <v>64</v>
      </c>
      <c r="AA698" s="4" t="s">
        <v>77</v>
      </c>
      <c r="AB698" s="4">
        <v>18</v>
      </c>
      <c r="AC698" s="4" t="s">
        <v>72</v>
      </c>
      <c r="AD698" s="4">
        <v>1</v>
      </c>
    </row>
    <row r="699" spans="1:30" ht="30">
      <c r="A699" s="4">
        <v>12</v>
      </c>
      <c r="B699" s="4" t="s">
        <v>59</v>
      </c>
      <c r="C699" s="4">
        <v>4407</v>
      </c>
      <c r="D699" s="5">
        <v>42930</v>
      </c>
      <c r="E699" s="4" t="s">
        <v>1811</v>
      </c>
      <c r="F699" s="4"/>
      <c r="G699" s="4" t="s">
        <v>2539</v>
      </c>
      <c r="H699" s="4" t="s">
        <v>3267</v>
      </c>
      <c r="I699" s="4" t="s">
        <v>66</v>
      </c>
      <c r="J699" s="5">
        <v>38791</v>
      </c>
      <c r="K699" s="4" t="s">
        <v>1047</v>
      </c>
      <c r="L699" s="4">
        <v>698</v>
      </c>
      <c r="M699" s="4"/>
      <c r="N699" s="4"/>
      <c r="O699" s="4" t="s">
        <v>62</v>
      </c>
      <c r="P699" s="4" t="s">
        <v>70</v>
      </c>
      <c r="Q699" s="4"/>
      <c r="R699" s="4" t="s">
        <v>63</v>
      </c>
      <c r="S699" s="4">
        <v>8140200308</v>
      </c>
      <c r="T699" s="4" t="s">
        <v>994</v>
      </c>
      <c r="U699" s="4"/>
      <c r="V699" s="4">
        <v>9828121394</v>
      </c>
      <c r="W699" s="4" t="s">
        <v>3995</v>
      </c>
      <c r="X699" s="4">
        <v>0</v>
      </c>
      <c r="Y699" s="4" t="s">
        <v>64</v>
      </c>
      <c r="Z699" s="4" t="s">
        <v>64</v>
      </c>
      <c r="AA699" s="4" t="s">
        <v>71</v>
      </c>
      <c r="AB699" s="4">
        <v>14</v>
      </c>
      <c r="AC699" s="4" t="s">
        <v>72</v>
      </c>
      <c r="AD699" s="4">
        <v>1</v>
      </c>
    </row>
    <row r="700" spans="1:30" ht="30">
      <c r="A700" s="4">
        <v>12</v>
      </c>
      <c r="B700" s="4" t="s">
        <v>59</v>
      </c>
      <c r="C700" s="4">
        <v>4547</v>
      </c>
      <c r="D700" s="5">
        <v>43291</v>
      </c>
      <c r="E700" s="4" t="s">
        <v>1812</v>
      </c>
      <c r="F700" s="4"/>
      <c r="G700" s="4" t="s">
        <v>2540</v>
      </c>
      <c r="H700" s="4" t="s">
        <v>3268</v>
      </c>
      <c r="I700" s="4" t="s">
        <v>61</v>
      </c>
      <c r="J700" s="5">
        <v>38095</v>
      </c>
      <c r="K700" s="4" t="s">
        <v>1048</v>
      </c>
      <c r="L700" s="4">
        <v>699</v>
      </c>
      <c r="M700" s="4"/>
      <c r="N700" s="4"/>
      <c r="O700" s="4" t="s">
        <v>62</v>
      </c>
      <c r="P700" s="4" t="s">
        <v>76</v>
      </c>
      <c r="Q700" s="4"/>
      <c r="R700" s="4" t="s">
        <v>63</v>
      </c>
      <c r="S700" s="4">
        <v>8140200308</v>
      </c>
      <c r="T700" s="4" t="s">
        <v>995</v>
      </c>
      <c r="U700" s="4"/>
      <c r="V700" s="4">
        <v>9828121395</v>
      </c>
      <c r="W700" s="4" t="s">
        <v>3996</v>
      </c>
      <c r="X700" s="4">
        <v>60000</v>
      </c>
      <c r="Y700" s="4" t="s">
        <v>64</v>
      </c>
      <c r="Z700" s="4" t="s">
        <v>64</v>
      </c>
      <c r="AA700" s="4" t="s">
        <v>77</v>
      </c>
      <c r="AB700" s="4">
        <v>16</v>
      </c>
      <c r="AC700" s="4" t="s">
        <v>72</v>
      </c>
      <c r="AD700" s="4">
        <v>1</v>
      </c>
    </row>
    <row r="701" spans="1:30" ht="30">
      <c r="A701" s="4">
        <v>12</v>
      </c>
      <c r="B701" s="4" t="s">
        <v>59</v>
      </c>
      <c r="C701" s="4">
        <v>4349</v>
      </c>
      <c r="D701" s="5">
        <v>42923</v>
      </c>
      <c r="E701" s="4" t="s">
        <v>1813</v>
      </c>
      <c r="F701" s="4"/>
      <c r="G701" s="4" t="s">
        <v>2541</v>
      </c>
      <c r="H701" s="4" t="s">
        <v>3269</v>
      </c>
      <c r="I701" s="4" t="s">
        <v>61</v>
      </c>
      <c r="J701" s="5">
        <v>37879</v>
      </c>
      <c r="K701" s="4" t="s">
        <v>1047</v>
      </c>
      <c r="L701" s="4">
        <v>700</v>
      </c>
      <c r="M701" s="4"/>
      <c r="N701" s="4"/>
      <c r="O701" s="4" t="s">
        <v>62</v>
      </c>
      <c r="P701" s="4" t="s">
        <v>70</v>
      </c>
      <c r="Q701" s="4"/>
      <c r="R701" s="4" t="s">
        <v>63</v>
      </c>
      <c r="S701" s="4">
        <v>8140200308</v>
      </c>
      <c r="T701" s="4" t="s">
        <v>996</v>
      </c>
      <c r="U701" s="4"/>
      <c r="V701" s="4">
        <v>9828121396</v>
      </c>
      <c r="W701" s="4" t="s">
        <v>3997</v>
      </c>
      <c r="X701" s="4">
        <v>0</v>
      </c>
      <c r="Y701" s="4" t="s">
        <v>64</v>
      </c>
      <c r="Z701" s="4" t="s">
        <v>64</v>
      </c>
      <c r="AA701" s="4" t="s">
        <v>71</v>
      </c>
      <c r="AB701" s="4">
        <v>17</v>
      </c>
      <c r="AC701" s="4" t="s">
        <v>72</v>
      </c>
      <c r="AD701" s="4">
        <v>1</v>
      </c>
    </row>
    <row r="702" spans="1:30" ht="30">
      <c r="A702" s="4">
        <v>12</v>
      </c>
      <c r="B702" s="4" t="s">
        <v>59</v>
      </c>
      <c r="C702" s="4">
        <v>3590</v>
      </c>
      <c r="D702" s="5">
        <v>41823</v>
      </c>
      <c r="E702" s="4" t="s">
        <v>1814</v>
      </c>
      <c r="F702" s="4"/>
      <c r="G702" s="4" t="s">
        <v>2542</v>
      </c>
      <c r="H702" s="4" t="s">
        <v>3270</v>
      </c>
      <c r="I702" s="4" t="s">
        <v>61</v>
      </c>
      <c r="J702" s="5">
        <v>37987</v>
      </c>
      <c r="K702" s="4" t="s">
        <v>1047</v>
      </c>
      <c r="L702" s="4">
        <v>701</v>
      </c>
      <c r="M702" s="4"/>
      <c r="N702" s="4"/>
      <c r="O702" s="4" t="s">
        <v>62</v>
      </c>
      <c r="P702" s="4" t="s">
        <v>76</v>
      </c>
      <c r="Q702" s="4"/>
      <c r="R702" s="4" t="s">
        <v>63</v>
      </c>
      <c r="S702" s="4">
        <v>8140200308</v>
      </c>
      <c r="T702" s="4" t="s">
        <v>997</v>
      </c>
      <c r="U702" s="4"/>
      <c r="V702" s="4">
        <v>9828121397</v>
      </c>
      <c r="W702" s="4" t="s">
        <v>3998</v>
      </c>
      <c r="X702" s="4">
        <v>0</v>
      </c>
      <c r="Y702" s="4" t="s">
        <v>64</v>
      </c>
      <c r="Z702" s="4" t="s">
        <v>64</v>
      </c>
      <c r="AA702" s="4" t="s">
        <v>77</v>
      </c>
      <c r="AB702" s="4">
        <v>16</v>
      </c>
      <c r="AC702" s="4" t="s">
        <v>72</v>
      </c>
      <c r="AD702" s="4">
        <v>1</v>
      </c>
    </row>
    <row r="703" spans="1:30" ht="30">
      <c r="A703" s="4">
        <v>12</v>
      </c>
      <c r="B703" s="4" t="s">
        <v>59</v>
      </c>
      <c r="C703" s="4">
        <v>4401</v>
      </c>
      <c r="D703" s="5">
        <v>42930</v>
      </c>
      <c r="E703" s="4" t="s">
        <v>1815</v>
      </c>
      <c r="F703" s="4"/>
      <c r="G703" s="4" t="s">
        <v>2543</v>
      </c>
      <c r="H703" s="4" t="s">
        <v>3271</v>
      </c>
      <c r="I703" s="4" t="s">
        <v>61</v>
      </c>
      <c r="J703" s="5">
        <v>37744</v>
      </c>
      <c r="K703" s="4" t="s">
        <v>1048</v>
      </c>
      <c r="L703" s="4">
        <v>702</v>
      </c>
      <c r="M703" s="4"/>
      <c r="N703" s="4"/>
      <c r="O703" s="4" t="s">
        <v>62</v>
      </c>
      <c r="P703" s="4" t="s">
        <v>70</v>
      </c>
      <c r="Q703" s="4"/>
      <c r="R703" s="4" t="s">
        <v>63</v>
      </c>
      <c r="S703" s="4">
        <v>8140200308</v>
      </c>
      <c r="T703" s="4" t="s">
        <v>998</v>
      </c>
      <c r="U703" s="4"/>
      <c r="V703" s="4">
        <v>9828121398</v>
      </c>
      <c r="W703" s="4" t="s">
        <v>3999</v>
      </c>
      <c r="X703" s="4">
        <v>0</v>
      </c>
      <c r="Y703" s="4" t="s">
        <v>64</v>
      </c>
      <c r="Z703" s="4" t="s">
        <v>64</v>
      </c>
      <c r="AA703" s="4" t="s">
        <v>71</v>
      </c>
      <c r="AB703" s="4">
        <v>17</v>
      </c>
      <c r="AC703" s="4" t="s">
        <v>72</v>
      </c>
      <c r="AD703" s="4">
        <v>1</v>
      </c>
    </row>
    <row r="704" spans="1:30" ht="30">
      <c r="A704" s="4">
        <v>12</v>
      </c>
      <c r="B704" s="4" t="s">
        <v>59</v>
      </c>
      <c r="C704" s="4">
        <v>3467</v>
      </c>
      <c r="D704" s="5">
        <v>41461</v>
      </c>
      <c r="E704" s="4" t="s">
        <v>1816</v>
      </c>
      <c r="F704" s="4"/>
      <c r="G704" s="4" t="s">
        <v>2544</v>
      </c>
      <c r="H704" s="4" t="s">
        <v>3272</v>
      </c>
      <c r="I704" s="4" t="s">
        <v>66</v>
      </c>
      <c r="J704" s="5">
        <v>37726</v>
      </c>
      <c r="K704" s="4" t="s">
        <v>1047</v>
      </c>
      <c r="L704" s="4">
        <v>703</v>
      </c>
      <c r="M704" s="4"/>
      <c r="N704" s="4"/>
      <c r="O704" s="4" t="s">
        <v>62</v>
      </c>
      <c r="P704" s="4" t="s">
        <v>70</v>
      </c>
      <c r="Q704" s="4"/>
      <c r="R704" s="4" t="s">
        <v>63</v>
      </c>
      <c r="S704" s="4">
        <v>8140200308</v>
      </c>
      <c r="T704" s="4" t="s">
        <v>999</v>
      </c>
      <c r="U704" s="4"/>
      <c r="V704" s="4">
        <v>9828121399</v>
      </c>
      <c r="W704" s="4" t="s">
        <v>4000</v>
      </c>
      <c r="X704" s="4">
        <v>0</v>
      </c>
      <c r="Y704" s="4" t="s">
        <v>64</v>
      </c>
      <c r="Z704" s="4" t="s">
        <v>64</v>
      </c>
      <c r="AA704" s="4" t="s">
        <v>71</v>
      </c>
      <c r="AB704" s="4">
        <v>17</v>
      </c>
      <c r="AC704" s="4" t="s">
        <v>72</v>
      </c>
      <c r="AD704" s="4">
        <v>1</v>
      </c>
    </row>
    <row r="705" spans="1:30" ht="30">
      <c r="A705" s="4">
        <v>12</v>
      </c>
      <c r="B705" s="4" t="s">
        <v>59</v>
      </c>
      <c r="C705" s="4">
        <v>3589</v>
      </c>
      <c r="D705" s="5">
        <v>41823</v>
      </c>
      <c r="E705" s="4" t="s">
        <v>1817</v>
      </c>
      <c r="F705" s="4"/>
      <c r="G705" s="4" t="s">
        <v>2545</v>
      </c>
      <c r="H705" s="4" t="s">
        <v>3273</v>
      </c>
      <c r="I705" s="4" t="s">
        <v>66</v>
      </c>
      <c r="J705" s="5">
        <v>38262</v>
      </c>
      <c r="K705" s="4" t="s">
        <v>1047</v>
      </c>
      <c r="L705" s="4">
        <v>704</v>
      </c>
      <c r="M705" s="4"/>
      <c r="N705" s="4"/>
      <c r="O705" s="4" t="s">
        <v>62</v>
      </c>
      <c r="P705" s="4" t="s">
        <v>70</v>
      </c>
      <c r="Q705" s="4"/>
      <c r="R705" s="4" t="s">
        <v>63</v>
      </c>
      <c r="S705" s="4">
        <v>8140200308</v>
      </c>
      <c r="T705" s="4" t="s">
        <v>138</v>
      </c>
      <c r="U705" s="4"/>
      <c r="V705" s="4">
        <v>9828121400</v>
      </c>
      <c r="W705" s="4" t="s">
        <v>4001</v>
      </c>
      <c r="X705" s="4">
        <v>0</v>
      </c>
      <c r="Y705" s="4" t="s">
        <v>64</v>
      </c>
      <c r="Z705" s="4" t="s">
        <v>64</v>
      </c>
      <c r="AA705" s="4" t="s">
        <v>71</v>
      </c>
      <c r="AB705" s="4">
        <v>16</v>
      </c>
      <c r="AC705" s="4" t="s">
        <v>72</v>
      </c>
      <c r="AD705" s="4">
        <v>2</v>
      </c>
    </row>
    <row r="706" spans="1:30" ht="30">
      <c r="A706" s="4">
        <v>12</v>
      </c>
      <c r="B706" s="4" t="s">
        <v>59</v>
      </c>
      <c r="C706" s="4">
        <v>3468</v>
      </c>
      <c r="D706" s="5">
        <v>41461</v>
      </c>
      <c r="E706" s="4" t="s">
        <v>1818</v>
      </c>
      <c r="F706" s="4"/>
      <c r="G706" s="4" t="s">
        <v>2546</v>
      </c>
      <c r="H706" s="4" t="s">
        <v>3274</v>
      </c>
      <c r="I706" s="4" t="s">
        <v>66</v>
      </c>
      <c r="J706" s="5">
        <v>37741</v>
      </c>
      <c r="K706" s="4" t="s">
        <v>1048</v>
      </c>
      <c r="L706" s="4">
        <v>705</v>
      </c>
      <c r="M706" s="4"/>
      <c r="N706" s="4"/>
      <c r="O706" s="4" t="s">
        <v>62</v>
      </c>
      <c r="P706" s="4" t="s">
        <v>70</v>
      </c>
      <c r="Q706" s="4"/>
      <c r="R706" s="4" t="s">
        <v>63</v>
      </c>
      <c r="S706" s="4">
        <v>8140200308</v>
      </c>
      <c r="T706" s="4" t="s">
        <v>1000</v>
      </c>
      <c r="U706" s="4"/>
      <c r="V706" s="4">
        <v>9828121401</v>
      </c>
      <c r="W706" s="4" t="s">
        <v>4002</v>
      </c>
      <c r="X706" s="4">
        <v>0</v>
      </c>
      <c r="Y706" s="4" t="s">
        <v>64</v>
      </c>
      <c r="Z706" s="4" t="s">
        <v>64</v>
      </c>
      <c r="AA706" s="4" t="s">
        <v>71</v>
      </c>
      <c r="AB706" s="4">
        <v>17</v>
      </c>
      <c r="AC706" s="4" t="s">
        <v>72</v>
      </c>
      <c r="AD706" s="4">
        <v>1</v>
      </c>
    </row>
    <row r="707" spans="1:30" ht="30">
      <c r="A707" s="4">
        <v>12</v>
      </c>
      <c r="B707" s="4" t="s">
        <v>59</v>
      </c>
      <c r="C707" s="4">
        <v>3555</v>
      </c>
      <c r="D707" s="5">
        <v>41772</v>
      </c>
      <c r="E707" s="4" t="s">
        <v>1819</v>
      </c>
      <c r="F707" s="4"/>
      <c r="G707" s="4" t="s">
        <v>2547</v>
      </c>
      <c r="H707" s="4" t="s">
        <v>3275</v>
      </c>
      <c r="I707" s="4" t="s">
        <v>61</v>
      </c>
      <c r="J707" s="5">
        <v>37702</v>
      </c>
      <c r="K707" s="4" t="s">
        <v>1047</v>
      </c>
      <c r="L707" s="4">
        <v>706</v>
      </c>
      <c r="M707" s="4"/>
      <c r="N707" s="4"/>
      <c r="O707" s="4" t="s">
        <v>62</v>
      </c>
      <c r="P707" s="4" t="s">
        <v>76</v>
      </c>
      <c r="Q707" s="4"/>
      <c r="R707" s="4" t="s">
        <v>63</v>
      </c>
      <c r="S707" s="4">
        <v>8140200308</v>
      </c>
      <c r="T707" s="4" t="s">
        <v>964</v>
      </c>
      <c r="U707" s="4"/>
      <c r="V707" s="4">
        <v>9828121402</v>
      </c>
      <c r="W707" s="4" t="s">
        <v>4003</v>
      </c>
      <c r="X707" s="4">
        <v>36000</v>
      </c>
      <c r="Y707" s="4" t="s">
        <v>64</v>
      </c>
      <c r="Z707" s="4" t="s">
        <v>64</v>
      </c>
      <c r="AA707" s="4" t="s">
        <v>77</v>
      </c>
      <c r="AB707" s="4">
        <v>17</v>
      </c>
      <c r="AC707" s="4" t="s">
        <v>72</v>
      </c>
      <c r="AD707" s="4">
        <v>0</v>
      </c>
    </row>
    <row r="708" spans="1:30" ht="30">
      <c r="A708" s="4">
        <v>12</v>
      </c>
      <c r="B708" s="4" t="s">
        <v>522</v>
      </c>
      <c r="C708" s="4">
        <v>4400</v>
      </c>
      <c r="D708" s="5">
        <v>42930</v>
      </c>
      <c r="E708" s="4" t="s">
        <v>1820</v>
      </c>
      <c r="F708" s="4"/>
      <c r="G708" s="4" t="s">
        <v>2548</v>
      </c>
      <c r="H708" s="4" t="s">
        <v>3276</v>
      </c>
      <c r="I708" s="4" t="s">
        <v>66</v>
      </c>
      <c r="J708" s="5">
        <v>37831</v>
      </c>
      <c r="K708" s="4" t="s">
        <v>1047</v>
      </c>
      <c r="L708" s="4">
        <v>707</v>
      </c>
      <c r="M708" s="4"/>
      <c r="N708" s="4"/>
      <c r="O708" s="4" t="s">
        <v>69</v>
      </c>
      <c r="P708" s="4" t="s">
        <v>70</v>
      </c>
      <c r="Q708" s="4"/>
      <c r="R708" s="4" t="s">
        <v>63</v>
      </c>
      <c r="S708" s="4">
        <v>8140200308</v>
      </c>
      <c r="T708" s="4" t="s">
        <v>355</v>
      </c>
      <c r="U708" s="4"/>
      <c r="V708" s="4">
        <v>9828121403</v>
      </c>
      <c r="W708" s="4" t="s">
        <v>4004</v>
      </c>
      <c r="X708" s="4">
        <v>0</v>
      </c>
      <c r="Y708" s="4" t="s">
        <v>64</v>
      </c>
      <c r="Z708" s="4" t="s">
        <v>64</v>
      </c>
      <c r="AA708" s="4" t="s">
        <v>71</v>
      </c>
      <c r="AB708" s="4">
        <v>17</v>
      </c>
      <c r="AC708" s="4" t="s">
        <v>72</v>
      </c>
      <c r="AD708" s="4">
        <v>1</v>
      </c>
    </row>
    <row r="709" spans="1:30" ht="30">
      <c r="A709" s="4">
        <v>12</v>
      </c>
      <c r="B709" s="4" t="s">
        <v>522</v>
      </c>
      <c r="C709" s="4">
        <v>4755</v>
      </c>
      <c r="D709" s="5">
        <v>43664</v>
      </c>
      <c r="E709" s="4" t="s">
        <v>1821</v>
      </c>
      <c r="F709" s="4"/>
      <c r="G709" s="4" t="s">
        <v>2549</v>
      </c>
      <c r="H709" s="4" t="s">
        <v>3277</v>
      </c>
      <c r="I709" s="4" t="s">
        <v>66</v>
      </c>
      <c r="J709" s="5">
        <v>37398</v>
      </c>
      <c r="K709" s="4" t="s">
        <v>1048</v>
      </c>
      <c r="L709" s="4">
        <v>708</v>
      </c>
      <c r="M709" s="4"/>
      <c r="N709" s="4"/>
      <c r="O709" s="4" t="s">
        <v>419</v>
      </c>
      <c r="P709" s="4" t="s">
        <v>70</v>
      </c>
      <c r="Q709" s="4"/>
      <c r="R709" s="4" t="s">
        <v>63</v>
      </c>
      <c r="S709" s="4">
        <v>8140200308</v>
      </c>
      <c r="T709" s="4" t="s">
        <v>1001</v>
      </c>
      <c r="U709" s="4" t="s">
        <v>1002</v>
      </c>
      <c r="V709" s="4">
        <v>9828121404</v>
      </c>
      <c r="W709" s="4" t="s">
        <v>4005</v>
      </c>
      <c r="X709" s="4">
        <v>50000</v>
      </c>
      <c r="Y709" s="4" t="s">
        <v>64</v>
      </c>
      <c r="Z709" s="4" t="s">
        <v>64</v>
      </c>
      <c r="AA709" s="4" t="s">
        <v>71</v>
      </c>
      <c r="AB709" s="4">
        <v>18</v>
      </c>
      <c r="AC709" s="4" t="s">
        <v>72</v>
      </c>
      <c r="AD709" s="4">
        <v>1</v>
      </c>
    </row>
    <row r="710" spans="1:30" ht="30">
      <c r="A710" s="4">
        <v>12</v>
      </c>
      <c r="B710" s="4" t="s">
        <v>522</v>
      </c>
      <c r="C710" s="4">
        <v>4313</v>
      </c>
      <c r="D710" s="5">
        <v>42919</v>
      </c>
      <c r="E710" s="4" t="s">
        <v>1822</v>
      </c>
      <c r="F710" s="4"/>
      <c r="G710" s="4" t="s">
        <v>2550</v>
      </c>
      <c r="H710" s="4" t="s">
        <v>3278</v>
      </c>
      <c r="I710" s="4" t="s">
        <v>66</v>
      </c>
      <c r="J710" s="5">
        <v>37819</v>
      </c>
      <c r="K710" s="4" t="s">
        <v>1047</v>
      </c>
      <c r="L710" s="4">
        <v>709</v>
      </c>
      <c r="M710" s="4"/>
      <c r="N710" s="4"/>
      <c r="O710" s="4" t="s">
        <v>62</v>
      </c>
      <c r="P710" s="4" t="s">
        <v>70</v>
      </c>
      <c r="Q710" s="4"/>
      <c r="R710" s="4" t="s">
        <v>63</v>
      </c>
      <c r="S710" s="4">
        <v>8140200308</v>
      </c>
      <c r="T710" s="4" t="s">
        <v>1003</v>
      </c>
      <c r="U710" s="4"/>
      <c r="V710" s="4">
        <v>9828121405</v>
      </c>
      <c r="W710" s="4" t="s">
        <v>4006</v>
      </c>
      <c r="X710" s="4">
        <v>0</v>
      </c>
      <c r="Y710" s="4" t="s">
        <v>64</v>
      </c>
      <c r="Z710" s="4" t="s">
        <v>64</v>
      </c>
      <c r="AA710" s="4" t="s">
        <v>71</v>
      </c>
      <c r="AB710" s="4">
        <v>17</v>
      </c>
      <c r="AC710" s="4" t="s">
        <v>72</v>
      </c>
      <c r="AD710" s="4">
        <v>1</v>
      </c>
    </row>
    <row r="711" spans="1:30" ht="30">
      <c r="A711" s="4">
        <v>12</v>
      </c>
      <c r="B711" s="4" t="s">
        <v>522</v>
      </c>
      <c r="C711" s="4">
        <v>4399</v>
      </c>
      <c r="D711" s="5">
        <v>42930</v>
      </c>
      <c r="E711" s="4" t="s">
        <v>1823</v>
      </c>
      <c r="F711" s="4"/>
      <c r="G711" s="4" t="s">
        <v>2551</v>
      </c>
      <c r="H711" s="4" t="s">
        <v>3279</v>
      </c>
      <c r="I711" s="4" t="s">
        <v>61</v>
      </c>
      <c r="J711" s="5">
        <v>37831</v>
      </c>
      <c r="K711" s="4" t="s">
        <v>1047</v>
      </c>
      <c r="L711" s="4">
        <v>710</v>
      </c>
      <c r="M711" s="4"/>
      <c r="N711" s="4"/>
      <c r="O711" s="4" t="s">
        <v>69</v>
      </c>
      <c r="P711" s="4" t="s">
        <v>70</v>
      </c>
      <c r="Q711" s="4"/>
      <c r="R711" s="4" t="s">
        <v>63</v>
      </c>
      <c r="S711" s="4">
        <v>8140200308</v>
      </c>
      <c r="T711" s="4" t="s">
        <v>1004</v>
      </c>
      <c r="U711" s="4"/>
      <c r="V711" s="4">
        <v>9828121406</v>
      </c>
      <c r="W711" s="4" t="s">
        <v>4007</v>
      </c>
      <c r="X711" s="4">
        <v>0</v>
      </c>
      <c r="Y711" s="4" t="s">
        <v>64</v>
      </c>
      <c r="Z711" s="4" t="s">
        <v>64</v>
      </c>
      <c r="AA711" s="4" t="s">
        <v>71</v>
      </c>
      <c r="AB711" s="4">
        <v>17</v>
      </c>
      <c r="AC711" s="4" t="s">
        <v>72</v>
      </c>
      <c r="AD711" s="4">
        <v>1</v>
      </c>
    </row>
    <row r="712" spans="1:30" ht="30">
      <c r="A712" s="4">
        <v>12</v>
      </c>
      <c r="B712" s="4" t="s">
        <v>522</v>
      </c>
      <c r="C712" s="4">
        <v>4751</v>
      </c>
      <c r="D712" s="5">
        <v>43663</v>
      </c>
      <c r="E712" s="4" t="s">
        <v>1824</v>
      </c>
      <c r="F712" s="4"/>
      <c r="G712" s="4" t="s">
        <v>2552</v>
      </c>
      <c r="H712" s="4" t="s">
        <v>3280</v>
      </c>
      <c r="I712" s="4" t="s">
        <v>66</v>
      </c>
      <c r="J712" s="5">
        <v>38374</v>
      </c>
      <c r="K712" s="4" t="s">
        <v>1048</v>
      </c>
      <c r="L712" s="4">
        <v>711</v>
      </c>
      <c r="M712" s="4"/>
      <c r="N712" s="4"/>
      <c r="O712" s="4" t="s">
        <v>74</v>
      </c>
      <c r="P712" s="4" t="s">
        <v>70</v>
      </c>
      <c r="Q712" s="4"/>
      <c r="R712" s="4" t="s">
        <v>63</v>
      </c>
      <c r="S712" s="4">
        <v>8140200308</v>
      </c>
      <c r="T712" s="4" t="s">
        <v>1005</v>
      </c>
      <c r="U712" s="4" t="s">
        <v>1006</v>
      </c>
      <c r="V712" s="4">
        <v>9828121407</v>
      </c>
      <c r="W712" s="4" t="s">
        <v>4008</v>
      </c>
      <c r="X712" s="4">
        <v>40000</v>
      </c>
      <c r="Y712" s="4" t="s">
        <v>64</v>
      </c>
      <c r="Z712" s="4" t="s">
        <v>64</v>
      </c>
      <c r="AA712" s="4" t="s">
        <v>71</v>
      </c>
      <c r="AB712" s="4">
        <v>15</v>
      </c>
      <c r="AC712" s="4" t="s">
        <v>72</v>
      </c>
      <c r="AD712" s="4">
        <v>1</v>
      </c>
    </row>
    <row r="713" spans="1:30" ht="30">
      <c r="A713" s="4">
        <v>12</v>
      </c>
      <c r="B713" s="4" t="s">
        <v>522</v>
      </c>
      <c r="C713" s="4">
        <v>4715</v>
      </c>
      <c r="D713" s="5">
        <v>42555</v>
      </c>
      <c r="E713" s="4" t="s">
        <v>1825</v>
      </c>
      <c r="F713" s="4"/>
      <c r="G713" s="4" t="s">
        <v>2553</v>
      </c>
      <c r="H713" s="4" t="s">
        <v>3281</v>
      </c>
      <c r="I713" s="4" t="s">
        <v>66</v>
      </c>
      <c r="J713" s="5">
        <v>37806</v>
      </c>
      <c r="K713" s="4" t="s">
        <v>1047</v>
      </c>
      <c r="L713" s="4">
        <v>712</v>
      </c>
      <c r="M713" s="4"/>
      <c r="N713" s="4"/>
      <c r="O713" s="4" t="s">
        <v>62</v>
      </c>
      <c r="P713" s="4" t="s">
        <v>70</v>
      </c>
      <c r="Q713" s="4"/>
      <c r="R713" s="4" t="s">
        <v>63</v>
      </c>
      <c r="S713" s="4">
        <v>8140200308</v>
      </c>
      <c r="T713" s="4" t="s">
        <v>1007</v>
      </c>
      <c r="U713" s="4" t="s">
        <v>1008</v>
      </c>
      <c r="V713" s="4">
        <v>9828121408</v>
      </c>
      <c r="W713" s="4" t="s">
        <v>4009</v>
      </c>
      <c r="X713" s="4">
        <v>40000</v>
      </c>
      <c r="Y713" s="4" t="s">
        <v>64</v>
      </c>
      <c r="Z713" s="4" t="s">
        <v>64</v>
      </c>
      <c r="AA713" s="4" t="s">
        <v>71</v>
      </c>
      <c r="AB713" s="4">
        <v>17</v>
      </c>
      <c r="AC713" s="4" t="s">
        <v>72</v>
      </c>
      <c r="AD713" s="4">
        <v>2</v>
      </c>
    </row>
    <row r="714" spans="1:30" ht="30">
      <c r="A714" s="4">
        <v>12</v>
      </c>
      <c r="B714" s="4" t="s">
        <v>522</v>
      </c>
      <c r="C714" s="4">
        <v>4724</v>
      </c>
      <c r="D714" s="5">
        <v>43659</v>
      </c>
      <c r="E714" s="4" t="s">
        <v>1826</v>
      </c>
      <c r="F714" s="4"/>
      <c r="G714" s="4" t="s">
        <v>2554</v>
      </c>
      <c r="H714" s="4" t="s">
        <v>3282</v>
      </c>
      <c r="I714" s="4" t="s">
        <v>66</v>
      </c>
      <c r="J714" s="5">
        <v>38353</v>
      </c>
      <c r="K714" s="4" t="s">
        <v>1047</v>
      </c>
      <c r="L714" s="4">
        <v>713</v>
      </c>
      <c r="M714" s="4"/>
      <c r="N714" s="4"/>
      <c r="O714" s="4" t="s">
        <v>62</v>
      </c>
      <c r="P714" s="4" t="s">
        <v>70</v>
      </c>
      <c r="Q714" s="4"/>
      <c r="R714" s="4" t="s">
        <v>63</v>
      </c>
      <c r="S714" s="4">
        <v>8140200308</v>
      </c>
      <c r="T714" s="4" t="s">
        <v>1009</v>
      </c>
      <c r="U714" s="4" t="s">
        <v>1010</v>
      </c>
      <c r="V714" s="4">
        <v>9828121409</v>
      </c>
      <c r="W714" s="4" t="s">
        <v>4010</v>
      </c>
      <c r="X714" s="4">
        <v>50000</v>
      </c>
      <c r="Y714" s="4" t="s">
        <v>64</v>
      </c>
      <c r="Z714" s="4" t="s">
        <v>64</v>
      </c>
      <c r="AA714" s="4" t="s">
        <v>71</v>
      </c>
      <c r="AB714" s="4">
        <v>15</v>
      </c>
      <c r="AC714" s="4" t="s">
        <v>72</v>
      </c>
      <c r="AD714" s="4">
        <v>5</v>
      </c>
    </row>
    <row r="715" spans="1:30" ht="30">
      <c r="A715" s="4">
        <v>12</v>
      </c>
      <c r="B715" s="4" t="s">
        <v>522</v>
      </c>
      <c r="C715" s="4">
        <v>3609</v>
      </c>
      <c r="D715" s="5">
        <v>41823</v>
      </c>
      <c r="E715" s="4" t="s">
        <v>1827</v>
      </c>
      <c r="F715" s="4"/>
      <c r="G715" s="4" t="s">
        <v>2555</v>
      </c>
      <c r="H715" s="4" t="s">
        <v>3283</v>
      </c>
      <c r="I715" s="4" t="s">
        <v>66</v>
      </c>
      <c r="J715" s="5">
        <v>38270</v>
      </c>
      <c r="K715" s="4" t="s">
        <v>1048</v>
      </c>
      <c r="L715" s="4">
        <v>714</v>
      </c>
      <c r="M715" s="4"/>
      <c r="N715" s="4"/>
      <c r="O715" s="4" t="s">
        <v>69</v>
      </c>
      <c r="P715" s="4"/>
      <c r="Q715" s="4"/>
      <c r="R715" s="4" t="s">
        <v>63</v>
      </c>
      <c r="S715" s="4">
        <v>8140200308</v>
      </c>
      <c r="T715" s="4" t="s">
        <v>783</v>
      </c>
      <c r="U715" s="4" t="s">
        <v>910</v>
      </c>
      <c r="V715" s="4">
        <v>9828121410</v>
      </c>
      <c r="W715" s="4" t="s">
        <v>4011</v>
      </c>
      <c r="X715" s="4">
        <v>46000</v>
      </c>
      <c r="Y715" s="4" t="s">
        <v>64</v>
      </c>
      <c r="Z715" s="4" t="s">
        <v>64</v>
      </c>
      <c r="AA715" s="4"/>
      <c r="AB715" s="4">
        <v>16</v>
      </c>
      <c r="AC715" s="4" t="s">
        <v>72</v>
      </c>
      <c r="AD715" s="4">
        <v>1</v>
      </c>
    </row>
    <row r="716" spans="1:30" ht="30">
      <c r="A716" s="4">
        <v>12</v>
      </c>
      <c r="B716" s="4" t="s">
        <v>522</v>
      </c>
      <c r="C716" s="4">
        <v>4404</v>
      </c>
      <c r="D716" s="5">
        <v>42930</v>
      </c>
      <c r="E716" s="4" t="s">
        <v>1828</v>
      </c>
      <c r="F716" s="4"/>
      <c r="G716" s="4" t="s">
        <v>2556</v>
      </c>
      <c r="H716" s="4" t="s">
        <v>3284</v>
      </c>
      <c r="I716" s="4" t="s">
        <v>61</v>
      </c>
      <c r="J716" s="5">
        <v>38685</v>
      </c>
      <c r="K716" s="4" t="s">
        <v>1047</v>
      </c>
      <c r="L716" s="4">
        <v>715</v>
      </c>
      <c r="M716" s="4"/>
      <c r="N716" s="4"/>
      <c r="O716" s="4" t="s">
        <v>62</v>
      </c>
      <c r="P716" s="4" t="s">
        <v>70</v>
      </c>
      <c r="Q716" s="4"/>
      <c r="R716" s="4" t="s">
        <v>63</v>
      </c>
      <c r="S716" s="4">
        <v>8140200308</v>
      </c>
      <c r="T716" s="4" t="s">
        <v>1011</v>
      </c>
      <c r="U716" s="4" t="s">
        <v>1012</v>
      </c>
      <c r="V716" s="4">
        <v>9828121411</v>
      </c>
      <c r="W716" s="4" t="s">
        <v>4012</v>
      </c>
      <c r="X716" s="4">
        <v>36000</v>
      </c>
      <c r="Y716" s="4" t="s">
        <v>64</v>
      </c>
      <c r="Z716" s="4" t="s">
        <v>64</v>
      </c>
      <c r="AA716" s="4" t="s">
        <v>71</v>
      </c>
      <c r="AB716" s="4">
        <v>15</v>
      </c>
      <c r="AC716" s="4" t="s">
        <v>72</v>
      </c>
      <c r="AD716" s="4">
        <v>1</v>
      </c>
    </row>
    <row r="717" spans="1:30" ht="30">
      <c r="A717" s="4">
        <v>12</v>
      </c>
      <c r="B717" s="4" t="s">
        <v>522</v>
      </c>
      <c r="C717" s="4">
        <v>4416</v>
      </c>
      <c r="D717" s="5">
        <v>42931</v>
      </c>
      <c r="E717" s="4" t="s">
        <v>1829</v>
      </c>
      <c r="F717" s="4"/>
      <c r="G717" s="4" t="s">
        <v>2557</v>
      </c>
      <c r="H717" s="4" t="s">
        <v>3285</v>
      </c>
      <c r="I717" s="4" t="s">
        <v>61</v>
      </c>
      <c r="J717" s="5">
        <v>37317</v>
      </c>
      <c r="K717" s="4" t="s">
        <v>1047</v>
      </c>
      <c r="L717" s="4">
        <v>716</v>
      </c>
      <c r="M717" s="4"/>
      <c r="N717" s="4"/>
      <c r="O717" s="4" t="s">
        <v>62</v>
      </c>
      <c r="P717" s="4" t="s">
        <v>70</v>
      </c>
      <c r="Q717" s="4"/>
      <c r="R717" s="4" t="s">
        <v>63</v>
      </c>
      <c r="S717" s="4">
        <v>8140200308</v>
      </c>
      <c r="T717" s="4" t="s">
        <v>1013</v>
      </c>
      <c r="U717" s="4"/>
      <c r="V717" s="4">
        <v>9828121412</v>
      </c>
      <c r="W717" s="4" t="s">
        <v>4013</v>
      </c>
      <c r="X717" s="4">
        <v>0</v>
      </c>
      <c r="Y717" s="4" t="s">
        <v>64</v>
      </c>
      <c r="Z717" s="4" t="s">
        <v>64</v>
      </c>
      <c r="AA717" s="4" t="s">
        <v>71</v>
      </c>
      <c r="AB717" s="4">
        <v>18</v>
      </c>
      <c r="AC717" s="4" t="s">
        <v>72</v>
      </c>
      <c r="AD717" s="4">
        <v>1</v>
      </c>
    </row>
    <row r="718" spans="1:30" ht="30">
      <c r="A718" s="4">
        <v>12</v>
      </c>
      <c r="B718" s="4" t="s">
        <v>522</v>
      </c>
      <c r="C718" s="4">
        <v>4725</v>
      </c>
      <c r="D718" s="5">
        <v>43659</v>
      </c>
      <c r="E718" s="4" t="s">
        <v>1830</v>
      </c>
      <c r="F718" s="4"/>
      <c r="G718" s="4" t="s">
        <v>2558</v>
      </c>
      <c r="H718" s="4" t="s">
        <v>3286</v>
      </c>
      <c r="I718" s="4" t="s">
        <v>61</v>
      </c>
      <c r="J718" s="5">
        <v>37467</v>
      </c>
      <c r="K718" s="4" t="s">
        <v>1048</v>
      </c>
      <c r="L718" s="4">
        <v>717</v>
      </c>
      <c r="M718" s="4"/>
      <c r="N718" s="4"/>
      <c r="O718" s="4" t="s">
        <v>62</v>
      </c>
      <c r="P718" s="4" t="s">
        <v>70</v>
      </c>
      <c r="Q718" s="4"/>
      <c r="R718" s="4" t="s">
        <v>63</v>
      </c>
      <c r="S718" s="4">
        <v>8140200308</v>
      </c>
      <c r="T718" s="4" t="s">
        <v>1014</v>
      </c>
      <c r="U718" s="4" t="s">
        <v>1015</v>
      </c>
      <c r="V718" s="4">
        <v>9828121413</v>
      </c>
      <c r="W718" s="4" t="s">
        <v>4014</v>
      </c>
      <c r="X718" s="4">
        <v>50000</v>
      </c>
      <c r="Y718" s="4" t="s">
        <v>64</v>
      </c>
      <c r="Z718" s="4" t="s">
        <v>64</v>
      </c>
      <c r="AA718" s="4" t="s">
        <v>71</v>
      </c>
      <c r="AB718" s="4">
        <v>18</v>
      </c>
      <c r="AC718" s="4" t="s">
        <v>72</v>
      </c>
      <c r="AD718" s="4">
        <v>5</v>
      </c>
    </row>
    <row r="719" spans="1:30" ht="30">
      <c r="A719" s="4">
        <v>12</v>
      </c>
      <c r="B719" s="4" t="s">
        <v>522</v>
      </c>
      <c r="C719" s="4">
        <v>3620</v>
      </c>
      <c r="D719" s="5">
        <v>41823</v>
      </c>
      <c r="E719" s="4" t="s">
        <v>1831</v>
      </c>
      <c r="F719" s="4"/>
      <c r="G719" s="4" t="s">
        <v>2559</v>
      </c>
      <c r="H719" s="4" t="s">
        <v>3287</v>
      </c>
      <c r="I719" s="4" t="s">
        <v>61</v>
      </c>
      <c r="J719" s="5">
        <v>37991</v>
      </c>
      <c r="K719" s="4" t="s">
        <v>1047</v>
      </c>
      <c r="L719" s="4">
        <v>718</v>
      </c>
      <c r="M719" s="4"/>
      <c r="N719" s="4"/>
      <c r="O719" s="4" t="s">
        <v>62</v>
      </c>
      <c r="P719" s="4" t="s">
        <v>70</v>
      </c>
      <c r="Q719" s="4"/>
      <c r="R719" s="4" t="s">
        <v>63</v>
      </c>
      <c r="S719" s="4">
        <v>8140200308</v>
      </c>
      <c r="T719" s="4" t="s">
        <v>1016</v>
      </c>
      <c r="U719" s="4"/>
      <c r="V719" s="4">
        <v>9828121414</v>
      </c>
      <c r="W719" s="4" t="s">
        <v>4015</v>
      </c>
      <c r="X719" s="4">
        <v>0</v>
      </c>
      <c r="Y719" s="4" t="s">
        <v>64</v>
      </c>
      <c r="Z719" s="4" t="s">
        <v>64</v>
      </c>
      <c r="AA719" s="4" t="s">
        <v>71</v>
      </c>
      <c r="AB719" s="4">
        <v>16</v>
      </c>
      <c r="AC719" s="4" t="s">
        <v>72</v>
      </c>
      <c r="AD719" s="4">
        <v>1</v>
      </c>
    </row>
    <row r="720" spans="1:30" ht="30">
      <c r="A720" s="4">
        <v>12</v>
      </c>
      <c r="B720" s="4" t="s">
        <v>522</v>
      </c>
      <c r="C720" s="4">
        <v>4300</v>
      </c>
      <c r="D720" s="5">
        <v>42916</v>
      </c>
      <c r="E720" s="4" t="s">
        <v>1832</v>
      </c>
      <c r="F720" s="4"/>
      <c r="G720" s="4" t="s">
        <v>2560</v>
      </c>
      <c r="H720" s="4" t="s">
        <v>3288</v>
      </c>
      <c r="I720" s="4" t="s">
        <v>61</v>
      </c>
      <c r="J720" s="5">
        <v>37539</v>
      </c>
      <c r="K720" s="4" t="s">
        <v>1047</v>
      </c>
      <c r="L720" s="4">
        <v>719</v>
      </c>
      <c r="M720" s="4"/>
      <c r="N720" s="4"/>
      <c r="O720" s="4" t="s">
        <v>74</v>
      </c>
      <c r="P720" s="4" t="s">
        <v>70</v>
      </c>
      <c r="Q720" s="4"/>
      <c r="R720" s="4" t="s">
        <v>63</v>
      </c>
      <c r="S720" s="4">
        <v>8140200308</v>
      </c>
      <c r="T720" s="4" t="s">
        <v>1017</v>
      </c>
      <c r="U720" s="4"/>
      <c r="V720" s="4">
        <v>9828121415</v>
      </c>
      <c r="W720" s="4" t="s">
        <v>4016</v>
      </c>
      <c r="X720" s="4">
        <v>0</v>
      </c>
      <c r="Y720" s="4" t="s">
        <v>64</v>
      </c>
      <c r="Z720" s="4" t="s">
        <v>64</v>
      </c>
      <c r="AA720" s="4" t="s">
        <v>71</v>
      </c>
      <c r="AB720" s="4">
        <v>18</v>
      </c>
      <c r="AC720" s="4" t="s">
        <v>72</v>
      </c>
      <c r="AD720" s="4">
        <v>1</v>
      </c>
    </row>
    <row r="721" spans="1:30" ht="30">
      <c r="A721" s="4">
        <v>12</v>
      </c>
      <c r="B721" s="4" t="s">
        <v>522</v>
      </c>
      <c r="C721" s="4">
        <v>4003</v>
      </c>
      <c r="D721" s="5">
        <v>42191</v>
      </c>
      <c r="E721" s="4" t="s">
        <v>1833</v>
      </c>
      <c r="F721" s="4"/>
      <c r="G721" s="4" t="s">
        <v>2561</v>
      </c>
      <c r="H721" s="4" t="s">
        <v>3289</v>
      </c>
      <c r="I721" s="4" t="s">
        <v>66</v>
      </c>
      <c r="J721" s="5">
        <v>38277</v>
      </c>
      <c r="K721" s="4" t="s">
        <v>1048</v>
      </c>
      <c r="L721" s="4">
        <v>720</v>
      </c>
      <c r="M721" s="4"/>
      <c r="N721" s="4"/>
      <c r="O721" s="4" t="s">
        <v>74</v>
      </c>
      <c r="P721" s="4" t="s">
        <v>70</v>
      </c>
      <c r="Q721" s="4"/>
      <c r="R721" s="4" t="s">
        <v>63</v>
      </c>
      <c r="S721" s="4">
        <v>8140200308</v>
      </c>
      <c r="T721" s="4" t="s">
        <v>1018</v>
      </c>
      <c r="U721" s="4"/>
      <c r="V721" s="4">
        <v>9828121416</v>
      </c>
      <c r="W721" s="4" t="s">
        <v>4017</v>
      </c>
      <c r="X721" s="4">
        <v>60000</v>
      </c>
      <c r="Y721" s="4" t="s">
        <v>64</v>
      </c>
      <c r="Z721" s="4" t="s">
        <v>64</v>
      </c>
      <c r="AA721" s="4" t="s">
        <v>71</v>
      </c>
      <c r="AB721" s="4">
        <v>16</v>
      </c>
      <c r="AC721" s="4" t="s">
        <v>72</v>
      </c>
      <c r="AD721" s="4">
        <v>1</v>
      </c>
    </row>
    <row r="722" spans="1:30" ht="30">
      <c r="A722" s="4">
        <v>12</v>
      </c>
      <c r="B722" s="4" t="s">
        <v>522</v>
      </c>
      <c r="C722" s="4">
        <v>4181</v>
      </c>
      <c r="D722" s="5">
        <v>42559</v>
      </c>
      <c r="E722" s="4" t="s">
        <v>1834</v>
      </c>
      <c r="F722" s="4"/>
      <c r="G722" s="4" t="s">
        <v>2562</v>
      </c>
      <c r="H722" s="4" t="s">
        <v>3290</v>
      </c>
      <c r="I722" s="4" t="s">
        <v>66</v>
      </c>
      <c r="J722" s="5">
        <v>38336</v>
      </c>
      <c r="K722" s="4" t="s">
        <v>1047</v>
      </c>
      <c r="L722" s="4">
        <v>721</v>
      </c>
      <c r="M722" s="4"/>
      <c r="N722" s="4"/>
      <c r="O722" s="4" t="s">
        <v>62</v>
      </c>
      <c r="P722" s="4" t="s">
        <v>70</v>
      </c>
      <c r="Q722" s="4"/>
      <c r="R722" s="4" t="s">
        <v>63</v>
      </c>
      <c r="S722" s="4">
        <v>8140200308</v>
      </c>
      <c r="T722" s="4" t="s">
        <v>1019</v>
      </c>
      <c r="U722" s="4"/>
      <c r="V722" s="4">
        <v>9828121417</v>
      </c>
      <c r="W722" s="4" t="s">
        <v>4018</v>
      </c>
      <c r="X722" s="4">
        <v>0</v>
      </c>
      <c r="Y722" s="4" t="s">
        <v>64</v>
      </c>
      <c r="Z722" s="4" t="s">
        <v>64</v>
      </c>
      <c r="AA722" s="4" t="s">
        <v>71</v>
      </c>
      <c r="AB722" s="4">
        <v>16</v>
      </c>
      <c r="AC722" s="4" t="s">
        <v>72</v>
      </c>
      <c r="AD722" s="4">
        <v>2</v>
      </c>
    </row>
    <row r="723" spans="1:30" ht="30">
      <c r="A723" s="4">
        <v>12</v>
      </c>
      <c r="B723" s="4" t="s">
        <v>522</v>
      </c>
      <c r="C723" s="4">
        <v>3583</v>
      </c>
      <c r="D723" s="5">
        <v>41821</v>
      </c>
      <c r="E723" s="4" t="s">
        <v>1835</v>
      </c>
      <c r="F723" s="4"/>
      <c r="G723" s="4" t="s">
        <v>2563</v>
      </c>
      <c r="H723" s="4" t="s">
        <v>3291</v>
      </c>
      <c r="I723" s="4" t="s">
        <v>66</v>
      </c>
      <c r="J723" s="5">
        <v>37749</v>
      </c>
      <c r="K723" s="4" t="s">
        <v>1047</v>
      </c>
      <c r="L723" s="4">
        <v>722</v>
      </c>
      <c r="M723" s="4"/>
      <c r="N723" s="4"/>
      <c r="O723" s="4" t="s">
        <v>62</v>
      </c>
      <c r="P723" s="4" t="s">
        <v>76</v>
      </c>
      <c r="Q723" s="4"/>
      <c r="R723" s="4" t="s">
        <v>63</v>
      </c>
      <c r="S723" s="4">
        <v>8140200308</v>
      </c>
      <c r="T723" s="4" t="s">
        <v>1020</v>
      </c>
      <c r="U723" s="4"/>
      <c r="V723" s="4">
        <v>9828121418</v>
      </c>
      <c r="W723" s="4" t="s">
        <v>4019</v>
      </c>
      <c r="X723" s="4">
        <v>0</v>
      </c>
      <c r="Y723" s="4" t="s">
        <v>64</v>
      </c>
      <c r="Z723" s="4" t="s">
        <v>64</v>
      </c>
      <c r="AA723" s="4" t="s">
        <v>77</v>
      </c>
      <c r="AB723" s="4">
        <v>17</v>
      </c>
      <c r="AC723" s="4" t="s">
        <v>72</v>
      </c>
      <c r="AD723" s="4">
        <v>1</v>
      </c>
    </row>
    <row r="724" spans="1:30" ht="30">
      <c r="A724" s="4">
        <v>12</v>
      </c>
      <c r="B724" s="4" t="s">
        <v>522</v>
      </c>
      <c r="C724" s="4">
        <v>4286</v>
      </c>
      <c r="D724" s="5">
        <v>42915</v>
      </c>
      <c r="E724" s="4" t="s">
        <v>1836</v>
      </c>
      <c r="F724" s="4"/>
      <c r="G724" s="4" t="s">
        <v>2564</v>
      </c>
      <c r="H724" s="4" t="s">
        <v>3292</v>
      </c>
      <c r="I724" s="4" t="s">
        <v>66</v>
      </c>
      <c r="J724" s="5">
        <v>38584</v>
      </c>
      <c r="K724" s="4" t="s">
        <v>1048</v>
      </c>
      <c r="L724" s="4">
        <v>723</v>
      </c>
      <c r="M724" s="4"/>
      <c r="N724" s="4"/>
      <c r="O724" s="4" t="s">
        <v>69</v>
      </c>
      <c r="P724" s="4" t="s">
        <v>70</v>
      </c>
      <c r="Q724" s="4"/>
      <c r="R724" s="4" t="s">
        <v>63</v>
      </c>
      <c r="S724" s="4">
        <v>8140200308</v>
      </c>
      <c r="T724" s="4" t="s">
        <v>1021</v>
      </c>
      <c r="U724" s="4" t="s">
        <v>871</v>
      </c>
      <c r="V724" s="4">
        <v>9828121419</v>
      </c>
      <c r="W724" s="4" t="s">
        <v>4020</v>
      </c>
      <c r="X724" s="4">
        <v>42000</v>
      </c>
      <c r="Y724" s="4" t="s">
        <v>64</v>
      </c>
      <c r="Z724" s="4" t="s">
        <v>64</v>
      </c>
      <c r="AA724" s="4" t="s">
        <v>71</v>
      </c>
      <c r="AB724" s="4">
        <v>15</v>
      </c>
      <c r="AC724" s="4" t="s">
        <v>72</v>
      </c>
      <c r="AD724" s="4">
        <v>1</v>
      </c>
    </row>
    <row r="725" spans="1:30" ht="30">
      <c r="A725" s="4">
        <v>12</v>
      </c>
      <c r="B725" s="4" t="s">
        <v>522</v>
      </c>
      <c r="C725" s="4">
        <v>4343</v>
      </c>
      <c r="D725" s="5">
        <v>42922</v>
      </c>
      <c r="E725" s="4" t="s">
        <v>1837</v>
      </c>
      <c r="F725" s="4"/>
      <c r="G725" s="4" t="s">
        <v>2565</v>
      </c>
      <c r="H725" s="4" t="s">
        <v>3293</v>
      </c>
      <c r="I725" s="4" t="s">
        <v>61</v>
      </c>
      <c r="J725" s="5">
        <v>37682</v>
      </c>
      <c r="K725" s="4" t="s">
        <v>1047</v>
      </c>
      <c r="L725" s="4">
        <v>724</v>
      </c>
      <c r="M725" s="4"/>
      <c r="N725" s="4"/>
      <c r="O725" s="4" t="s">
        <v>62</v>
      </c>
      <c r="P725" s="4" t="s">
        <v>70</v>
      </c>
      <c r="Q725" s="4"/>
      <c r="R725" s="4" t="s">
        <v>63</v>
      </c>
      <c r="S725" s="4">
        <v>8140200308</v>
      </c>
      <c r="T725" s="4" t="s">
        <v>1022</v>
      </c>
      <c r="U725" s="4"/>
      <c r="V725" s="4">
        <v>9828121420</v>
      </c>
      <c r="W725" s="4" t="s">
        <v>4021</v>
      </c>
      <c r="X725" s="4">
        <v>0</v>
      </c>
      <c r="Y725" s="4" t="s">
        <v>64</v>
      </c>
      <c r="Z725" s="4" t="s">
        <v>64</v>
      </c>
      <c r="AA725" s="4" t="s">
        <v>71</v>
      </c>
      <c r="AB725" s="4">
        <v>17</v>
      </c>
      <c r="AC725" s="4" t="s">
        <v>72</v>
      </c>
      <c r="AD725" s="4">
        <v>1</v>
      </c>
    </row>
    <row r="726" spans="1:30" ht="30">
      <c r="A726" s="4">
        <v>12</v>
      </c>
      <c r="B726" s="4" t="s">
        <v>522</v>
      </c>
      <c r="C726" s="4">
        <v>4425</v>
      </c>
      <c r="D726" s="5">
        <v>42936</v>
      </c>
      <c r="E726" s="4" t="s">
        <v>1838</v>
      </c>
      <c r="F726" s="4"/>
      <c r="G726" s="4" t="s">
        <v>2566</v>
      </c>
      <c r="H726" s="4" t="s">
        <v>3294</v>
      </c>
      <c r="I726" s="4" t="s">
        <v>61</v>
      </c>
      <c r="J726" s="5">
        <v>37867</v>
      </c>
      <c r="K726" s="4" t="s">
        <v>1047</v>
      </c>
      <c r="L726" s="4">
        <v>725</v>
      </c>
      <c r="M726" s="4"/>
      <c r="N726" s="4"/>
      <c r="O726" s="4" t="s">
        <v>62</v>
      </c>
      <c r="P726" s="4" t="s">
        <v>70</v>
      </c>
      <c r="Q726" s="4"/>
      <c r="R726" s="4" t="s">
        <v>63</v>
      </c>
      <c r="S726" s="4">
        <v>8140200308</v>
      </c>
      <c r="T726" s="4" t="s">
        <v>1023</v>
      </c>
      <c r="U726" s="4"/>
      <c r="V726" s="4">
        <v>9828121421</v>
      </c>
      <c r="W726" s="4" t="s">
        <v>4022</v>
      </c>
      <c r="X726" s="4">
        <v>0</v>
      </c>
      <c r="Y726" s="4" t="s">
        <v>64</v>
      </c>
      <c r="Z726" s="4" t="s">
        <v>64</v>
      </c>
      <c r="AA726" s="4" t="s">
        <v>71</v>
      </c>
      <c r="AB726" s="4">
        <v>17</v>
      </c>
      <c r="AC726" s="4" t="s">
        <v>72</v>
      </c>
      <c r="AD726" s="4">
        <v>1</v>
      </c>
    </row>
    <row r="727" spans="1:30" ht="30">
      <c r="A727" s="4">
        <v>12</v>
      </c>
      <c r="B727" s="4" t="s">
        <v>522</v>
      </c>
      <c r="C727" s="4">
        <v>4508</v>
      </c>
      <c r="D727" s="5">
        <v>43287</v>
      </c>
      <c r="E727" s="4" t="s">
        <v>1839</v>
      </c>
      <c r="F727" s="4"/>
      <c r="G727" s="4" t="s">
        <v>2567</v>
      </c>
      <c r="H727" s="4" t="s">
        <v>3295</v>
      </c>
      <c r="I727" s="4" t="s">
        <v>66</v>
      </c>
      <c r="J727" s="5">
        <v>38406</v>
      </c>
      <c r="K727" s="4" t="s">
        <v>1048</v>
      </c>
      <c r="L727" s="4">
        <v>726</v>
      </c>
      <c r="M727" s="4"/>
      <c r="N727" s="4"/>
      <c r="O727" s="4" t="s">
        <v>67</v>
      </c>
      <c r="P727" s="4" t="s">
        <v>70</v>
      </c>
      <c r="Q727" s="4"/>
      <c r="R727" s="4" t="s">
        <v>63</v>
      </c>
      <c r="S727" s="4">
        <v>8140200308</v>
      </c>
      <c r="T727" s="4" t="s">
        <v>1024</v>
      </c>
      <c r="U727" s="4"/>
      <c r="V727" s="4">
        <v>9828121422</v>
      </c>
      <c r="W727" s="4" t="s">
        <v>4023</v>
      </c>
      <c r="X727" s="4">
        <v>60000</v>
      </c>
      <c r="Y727" s="4" t="s">
        <v>64</v>
      </c>
      <c r="Z727" s="4" t="s">
        <v>64</v>
      </c>
      <c r="AA727" s="4" t="s">
        <v>71</v>
      </c>
      <c r="AB727" s="4">
        <v>15</v>
      </c>
      <c r="AC727" s="4" t="s">
        <v>72</v>
      </c>
      <c r="AD727" s="4">
        <v>1</v>
      </c>
    </row>
    <row r="728" spans="1:30" ht="30">
      <c r="A728" s="4">
        <v>12</v>
      </c>
      <c r="B728" s="4" t="s">
        <v>522</v>
      </c>
      <c r="C728" s="4">
        <v>4720</v>
      </c>
      <c r="D728" s="5">
        <v>43658</v>
      </c>
      <c r="E728" s="4" t="s">
        <v>1840</v>
      </c>
      <c r="F728" s="4"/>
      <c r="G728" s="4" t="s">
        <v>2568</v>
      </c>
      <c r="H728" s="4" t="s">
        <v>3296</v>
      </c>
      <c r="I728" s="4" t="s">
        <v>66</v>
      </c>
      <c r="J728" s="5">
        <v>37817</v>
      </c>
      <c r="K728" s="4" t="s">
        <v>1047</v>
      </c>
      <c r="L728" s="4">
        <v>727</v>
      </c>
      <c r="M728" s="4"/>
      <c r="N728" s="4"/>
      <c r="O728" s="4" t="s">
        <v>62</v>
      </c>
      <c r="P728" s="4" t="s">
        <v>70</v>
      </c>
      <c r="Q728" s="4"/>
      <c r="R728" s="4" t="s">
        <v>63</v>
      </c>
      <c r="S728" s="4">
        <v>8140200308</v>
      </c>
      <c r="T728" s="4" t="s">
        <v>1025</v>
      </c>
      <c r="U728" s="4" t="s">
        <v>1026</v>
      </c>
      <c r="V728" s="4">
        <v>9828121423</v>
      </c>
      <c r="W728" s="4" t="s">
        <v>4024</v>
      </c>
      <c r="X728" s="4">
        <v>60000</v>
      </c>
      <c r="Y728" s="4" t="s">
        <v>64</v>
      </c>
      <c r="Z728" s="4" t="s">
        <v>64</v>
      </c>
      <c r="AA728" s="4" t="s">
        <v>71</v>
      </c>
      <c r="AB728" s="4">
        <v>17</v>
      </c>
      <c r="AC728" s="4" t="s">
        <v>72</v>
      </c>
      <c r="AD728" s="4">
        <v>5</v>
      </c>
    </row>
    <row r="729" spans="1:30" ht="30">
      <c r="A729" s="4">
        <v>12</v>
      </c>
      <c r="B729" s="4" t="s">
        <v>522</v>
      </c>
      <c r="C729" s="4">
        <v>4881</v>
      </c>
      <c r="D729" s="5">
        <v>43670</v>
      </c>
      <c r="E729" s="4" t="s">
        <v>1841</v>
      </c>
      <c r="F729" s="4"/>
      <c r="G729" s="4" t="s">
        <v>2569</v>
      </c>
      <c r="H729" s="4" t="s">
        <v>3297</v>
      </c>
      <c r="I729" s="4" t="s">
        <v>66</v>
      </c>
      <c r="J729" s="5">
        <v>38344</v>
      </c>
      <c r="K729" s="4" t="s">
        <v>1047</v>
      </c>
      <c r="L729" s="4">
        <v>728</v>
      </c>
      <c r="M729" s="4"/>
      <c r="N729" s="4"/>
      <c r="O729" s="4" t="s">
        <v>62</v>
      </c>
      <c r="P729" s="4"/>
      <c r="Q729" s="4"/>
      <c r="R729" s="4" t="s">
        <v>63</v>
      </c>
      <c r="S729" s="4">
        <v>8140200308</v>
      </c>
      <c r="T729" s="4" t="s">
        <v>1027</v>
      </c>
      <c r="U729" s="4"/>
      <c r="V729" s="4">
        <v>9828121424</v>
      </c>
      <c r="W729" s="4" t="s">
        <v>4025</v>
      </c>
      <c r="X729" s="4">
        <v>0</v>
      </c>
      <c r="Y729" s="4" t="s">
        <v>64</v>
      </c>
      <c r="Z729" s="4" t="s">
        <v>64</v>
      </c>
      <c r="AA729" s="4"/>
      <c r="AB729" s="4">
        <v>16</v>
      </c>
      <c r="AC729" s="4" t="s">
        <v>72</v>
      </c>
      <c r="AD729" s="4">
        <v>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3"/>
  <dimension ref="A1:AE754"/>
  <sheetViews>
    <sheetView topLeftCell="A561" workbookViewId="0">
      <selection activeCell="U570" sqref="U570"/>
    </sheetView>
  </sheetViews>
  <sheetFormatPr defaultRowHeight="15"/>
  <cols>
    <col min="1" max="1" width="4" bestFit="1" customWidth="1"/>
    <col min="2" max="3" width="2.5703125" customWidth="1"/>
    <col min="4" max="4" width="5" customWidth="1"/>
    <col min="5" max="5" width="10.7109375" hidden="1" customWidth="1"/>
    <col min="6" max="6" width="13.5703125" customWidth="1"/>
    <col min="7" max="7" width="12.7109375" hidden="1" customWidth="1"/>
    <col min="8" max="8" width="17" customWidth="1"/>
    <col min="9" max="9" width="15.28515625" customWidth="1"/>
    <col min="10" max="10" width="3.85546875" customWidth="1"/>
    <col min="11" max="11" width="10.7109375" bestFit="1" customWidth="1"/>
    <col min="12" max="12" width="6.7109375" customWidth="1"/>
    <col min="13" max="13" width="7.28515625" customWidth="1"/>
    <col min="14" max="14" width="26.42578125" hidden="1" customWidth="1"/>
    <col min="15" max="15" width="25.85546875" hidden="1" customWidth="1"/>
    <col min="16" max="16" width="5.140625" customWidth="1"/>
    <col min="17" max="17" width="10.42578125" hidden="1" customWidth="1"/>
    <col min="18" max="18" width="21.140625" hidden="1" customWidth="1"/>
    <col min="19" max="19" width="38" hidden="1" customWidth="1"/>
    <col min="20" max="20" width="19.7109375" hidden="1" customWidth="1"/>
    <col min="21" max="21" width="13" customWidth="1"/>
    <col min="22" max="22" width="11" customWidth="1"/>
    <col min="23" max="23" width="9.7109375" customWidth="1"/>
    <col min="24" max="24" width="34.42578125" customWidth="1"/>
    <col min="25" max="25" width="24.28515625" customWidth="1"/>
    <col min="26" max="26" width="3" customWidth="1"/>
    <col min="27" max="27" width="12.140625" customWidth="1"/>
    <col min="28" max="28" width="16.7109375" customWidth="1"/>
    <col min="29" max="29" width="25.28515625" customWidth="1"/>
    <col min="30" max="30" width="21.85546875" customWidth="1"/>
    <col min="31" max="31" width="22" customWidth="1"/>
  </cols>
  <sheetData>
    <row r="1" spans="1:31">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31" ht="50.25" customHeight="1">
      <c r="A2" s="7" t="s">
        <v>382</v>
      </c>
      <c r="B2" s="6" t="s">
        <v>383</v>
      </c>
      <c r="C2" s="3" t="s">
        <v>30</v>
      </c>
      <c r="D2" s="3" t="s">
        <v>31</v>
      </c>
      <c r="E2" s="3" t="s">
        <v>32</v>
      </c>
      <c r="F2" s="3" t="s">
        <v>33</v>
      </c>
      <c r="G2" s="3" t="s">
        <v>34</v>
      </c>
      <c r="H2" s="3" t="s">
        <v>35</v>
      </c>
      <c r="I2" s="3" t="s">
        <v>36</v>
      </c>
      <c r="J2" s="3" t="s">
        <v>37</v>
      </c>
      <c r="K2" s="3" t="s">
        <v>38</v>
      </c>
      <c r="L2" s="3" t="s">
        <v>392</v>
      </c>
      <c r="M2" s="3" t="s">
        <v>40</v>
      </c>
      <c r="N2" s="3" t="s">
        <v>41</v>
      </c>
      <c r="O2" s="3" t="s">
        <v>42</v>
      </c>
      <c r="P2" s="3" t="s">
        <v>43</v>
      </c>
      <c r="Q2" s="3" t="s">
        <v>44</v>
      </c>
      <c r="R2" s="3" t="s">
        <v>45</v>
      </c>
      <c r="S2" s="3" t="s">
        <v>46</v>
      </c>
      <c r="T2" s="3" t="s">
        <v>47</v>
      </c>
      <c r="U2" s="3" t="s">
        <v>48</v>
      </c>
      <c r="V2" s="3" t="s">
        <v>49</v>
      </c>
      <c r="W2" s="3" t="s">
        <v>50</v>
      </c>
      <c r="X2" s="3" t="s">
        <v>51</v>
      </c>
      <c r="Y2" s="3" t="s">
        <v>52</v>
      </c>
      <c r="Z2" s="3" t="s">
        <v>53</v>
      </c>
      <c r="AA2" s="3" t="s">
        <v>54</v>
      </c>
      <c r="AB2" s="3" t="s">
        <v>55</v>
      </c>
      <c r="AC2" s="3" t="s">
        <v>56</v>
      </c>
      <c r="AD2" s="3" t="s">
        <v>57</v>
      </c>
      <c r="AE2" s="3" t="s">
        <v>58</v>
      </c>
    </row>
    <row r="3" spans="1:31" s="8" customFormat="1" ht="13.5" customHeight="1">
      <c r="A3" s="8">
        <f>IF(F3=" "," ",ROWS($A$3:A3))</f>
        <v>1</v>
      </c>
      <c r="B3" s="9">
        <f>'shaladarpan '!A2</f>
        <v>1</v>
      </c>
      <c r="C3" s="9" t="str">
        <f>'shaladarpan '!B2</f>
        <v>A</v>
      </c>
      <c r="D3" s="9">
        <f>'shaladarpan '!C2</f>
        <v>4858</v>
      </c>
      <c r="E3" s="10">
        <f>'shaladarpan '!D2</f>
        <v>0</v>
      </c>
      <c r="F3" s="9" t="str">
        <f>'shaladarpan '!E2</f>
        <v>manjeet1</v>
      </c>
      <c r="G3" s="10">
        <f>'shaladarpan '!F2</f>
        <v>0</v>
      </c>
      <c r="H3" s="9" t="str">
        <f>'shaladarpan '!G2</f>
        <v>vijay1</v>
      </c>
      <c r="I3" s="9" t="str">
        <f>'shaladarpan '!H2</f>
        <v>beautiful1</v>
      </c>
      <c r="J3" s="9" t="str">
        <f>'shaladarpan '!I2</f>
        <v>F</v>
      </c>
      <c r="K3" s="10">
        <f>'shaladarpan '!J2</f>
        <v>42142</v>
      </c>
      <c r="L3" s="9" t="str">
        <f>'shaladarpan '!K2</f>
        <v>yes</v>
      </c>
      <c r="M3" s="9">
        <f>'shaladarpan '!L2</f>
        <v>1</v>
      </c>
      <c r="N3" s="9">
        <f>'shaladarpan '!M2</f>
        <v>0</v>
      </c>
      <c r="O3" s="9">
        <f>'shaladarpan '!N2</f>
        <v>0</v>
      </c>
      <c r="P3" s="9" t="str">
        <f>'shaladarpan '!O2</f>
        <v>OBC</v>
      </c>
      <c r="Q3" s="9">
        <f>'shaladarpan '!P2</f>
        <v>0</v>
      </c>
      <c r="R3" s="9">
        <f>'shaladarpan '!Q2</f>
        <v>0</v>
      </c>
      <c r="S3" s="9" t="str">
        <f>'shaladarpan '!R2</f>
        <v>GOVT. SENIOR SECONDARY SCHOOL ALNIYAWAS (219445)</v>
      </c>
      <c r="T3" s="9">
        <f>'shaladarpan '!S2</f>
        <v>8140200308</v>
      </c>
      <c r="U3" s="9">
        <f>'shaladarpan '!T2</f>
        <v>0</v>
      </c>
      <c r="V3" s="9">
        <f>'shaladarpan '!U2</f>
        <v>0</v>
      </c>
      <c r="W3" s="9">
        <f>'shaladarpan '!V2</f>
        <v>9828120697</v>
      </c>
      <c r="X3" s="9" t="str">
        <f>'shaladarpan '!W2</f>
        <v>alniyawas1</v>
      </c>
      <c r="Y3" s="9">
        <f>'shaladarpan '!X2</f>
        <v>0</v>
      </c>
      <c r="Z3" s="9" t="str">
        <f>'shaladarpan '!Y2</f>
        <v>N</v>
      </c>
      <c r="AA3" s="9" t="str">
        <f>'shaladarpan '!Z2</f>
        <v>Y</v>
      </c>
      <c r="AB3" s="9">
        <f>'shaladarpan '!AA2</f>
        <v>0</v>
      </c>
      <c r="AC3" s="9">
        <f>'shaladarpan '!AB2</f>
        <v>5</v>
      </c>
      <c r="AD3" s="9">
        <f>'shaladarpan '!AC2</f>
        <v>0</v>
      </c>
      <c r="AE3" s="9">
        <f>'shaladarpan '!AD2</f>
        <v>1</v>
      </c>
    </row>
    <row r="4" spans="1:31" s="8" customFormat="1" ht="13.5" customHeight="1">
      <c r="A4" s="8">
        <f>IF(F4=" "," ",ROWS($A$3:A4))</f>
        <v>2</v>
      </c>
      <c r="B4" s="9">
        <f>'shaladarpan '!A3</f>
        <v>1</v>
      </c>
      <c r="C4" s="9" t="str">
        <f>'shaladarpan '!B3</f>
        <v>A</v>
      </c>
      <c r="D4" s="9">
        <f>'shaladarpan '!C3</f>
        <v>4863</v>
      </c>
      <c r="E4" s="10">
        <f>'shaladarpan '!D3</f>
        <v>0</v>
      </c>
      <c r="F4" s="9" t="str">
        <f>'shaladarpan '!E3</f>
        <v>manjeet2</v>
      </c>
      <c r="G4" s="10">
        <f>'shaladarpan '!F3</f>
        <v>0</v>
      </c>
      <c r="H4" s="9" t="str">
        <f>'shaladarpan '!G3</f>
        <v>vijay2</v>
      </c>
      <c r="I4" s="9" t="str">
        <f>'shaladarpan '!H3</f>
        <v>beautiful2</v>
      </c>
      <c r="J4" s="9" t="str">
        <f>'shaladarpan '!I3</f>
        <v>F</v>
      </c>
      <c r="K4" s="10">
        <f>'shaladarpan '!J3</f>
        <v>42099</v>
      </c>
      <c r="L4" s="9" t="str">
        <f>'shaladarpan '!K3</f>
        <v>yes</v>
      </c>
      <c r="M4" s="9">
        <f>'shaladarpan '!L3</f>
        <v>2</v>
      </c>
      <c r="N4" s="9">
        <f>'shaladarpan '!M3</f>
        <v>0</v>
      </c>
      <c r="O4" s="9">
        <f>'shaladarpan '!N3</f>
        <v>0</v>
      </c>
      <c r="P4" s="9" t="str">
        <f>'shaladarpan '!O3</f>
        <v>OBC</v>
      </c>
      <c r="Q4" s="9">
        <f>'shaladarpan '!P3</f>
        <v>0</v>
      </c>
      <c r="R4" s="9">
        <f>'shaladarpan '!Q3</f>
        <v>0</v>
      </c>
      <c r="S4" s="9" t="str">
        <f>'shaladarpan '!R3</f>
        <v>GOVT. SENIOR SECONDARY SCHOOL ALNIYAWAS (219445)</v>
      </c>
      <c r="T4" s="9">
        <f>'shaladarpan '!S3</f>
        <v>8140200308</v>
      </c>
      <c r="U4" s="9">
        <f>'shaladarpan '!T3</f>
        <v>0</v>
      </c>
      <c r="V4" s="9">
        <f>'shaladarpan '!U3</f>
        <v>0</v>
      </c>
      <c r="W4" s="9">
        <f>'shaladarpan '!V3</f>
        <v>9828120698</v>
      </c>
      <c r="X4" s="9" t="str">
        <f>'shaladarpan '!W3</f>
        <v>alniyawas2</v>
      </c>
      <c r="Y4" s="9">
        <f>'shaladarpan '!X3</f>
        <v>0</v>
      </c>
      <c r="Z4" s="9" t="str">
        <f>'shaladarpan '!Y3</f>
        <v>N</v>
      </c>
      <c r="AA4" s="9" t="str">
        <f>'shaladarpan '!Z3</f>
        <v>Y</v>
      </c>
      <c r="AB4" s="9">
        <f>'shaladarpan '!AA3</f>
        <v>0</v>
      </c>
      <c r="AC4" s="9">
        <f>'shaladarpan '!AB3</f>
        <v>5</v>
      </c>
      <c r="AD4" s="9">
        <f>'shaladarpan '!AC3</f>
        <v>0</v>
      </c>
      <c r="AE4" s="9">
        <f>'shaladarpan '!AD3</f>
        <v>0</v>
      </c>
    </row>
    <row r="5" spans="1:31" s="8" customFormat="1" ht="13.5" customHeight="1">
      <c r="A5" s="8">
        <f>IF(F5=" "," ",ROWS($A$3:A5))</f>
        <v>3</v>
      </c>
      <c r="B5" s="9">
        <f>'shaladarpan '!A4</f>
        <v>1</v>
      </c>
      <c r="C5" s="9" t="str">
        <f>'shaladarpan '!B4</f>
        <v>A</v>
      </c>
      <c r="D5" s="9">
        <f>'shaladarpan '!C4</f>
        <v>4860</v>
      </c>
      <c r="E5" s="10">
        <f>'shaladarpan '!D4</f>
        <v>0</v>
      </c>
      <c r="F5" s="9" t="str">
        <f>'shaladarpan '!E4</f>
        <v>manjeet3</v>
      </c>
      <c r="G5" s="10">
        <f>'shaladarpan '!F4</f>
        <v>0</v>
      </c>
      <c r="H5" s="9" t="str">
        <f>'shaladarpan '!G4</f>
        <v>vijay3</v>
      </c>
      <c r="I5" s="9" t="str">
        <f>'shaladarpan '!H4</f>
        <v>beautiful3</v>
      </c>
      <c r="J5" s="9" t="str">
        <f>'shaladarpan '!I4</f>
        <v>M</v>
      </c>
      <c r="K5" s="10">
        <f>'shaladarpan '!J4</f>
        <v>41876</v>
      </c>
      <c r="L5" s="9" t="str">
        <f>'shaladarpan '!K4</f>
        <v>no</v>
      </c>
      <c r="M5" s="9">
        <f>'shaladarpan '!L4</f>
        <v>3</v>
      </c>
      <c r="N5" s="9">
        <f>'shaladarpan '!M4</f>
        <v>0</v>
      </c>
      <c r="O5" s="9">
        <f>'shaladarpan '!N4</f>
        <v>0</v>
      </c>
      <c r="P5" s="9" t="str">
        <f>'shaladarpan '!O4</f>
        <v>GEN</v>
      </c>
      <c r="Q5" s="9">
        <f>'shaladarpan '!P4</f>
        <v>0</v>
      </c>
      <c r="R5" s="9">
        <f>'shaladarpan '!Q4</f>
        <v>0</v>
      </c>
      <c r="S5" s="9" t="str">
        <f>'shaladarpan '!R4</f>
        <v>GOVT. SENIOR SECONDARY SCHOOL ALNIYAWAS (219445)</v>
      </c>
      <c r="T5" s="9">
        <f>'shaladarpan '!S4</f>
        <v>8140200308</v>
      </c>
      <c r="U5" s="9">
        <f>'shaladarpan '!T4</f>
        <v>0</v>
      </c>
      <c r="V5" s="9">
        <f>'shaladarpan '!U4</f>
        <v>0</v>
      </c>
      <c r="W5" s="9">
        <f>'shaladarpan '!V4</f>
        <v>9828120699</v>
      </c>
      <c r="X5" s="9" t="str">
        <f>'shaladarpan '!W4</f>
        <v>alniyawas3</v>
      </c>
      <c r="Y5" s="9">
        <f>'shaladarpan '!X4</f>
        <v>0</v>
      </c>
      <c r="Z5" s="9" t="str">
        <f>'shaladarpan '!Y4</f>
        <v>N</v>
      </c>
      <c r="AA5" s="9" t="str">
        <f>'shaladarpan '!Z4</f>
        <v>Y</v>
      </c>
      <c r="AB5" s="9">
        <f>'shaladarpan '!AA4</f>
        <v>0</v>
      </c>
      <c r="AC5" s="9">
        <f>'shaladarpan '!AB4</f>
        <v>6</v>
      </c>
      <c r="AD5" s="9">
        <f>'shaladarpan '!AC4</f>
        <v>0</v>
      </c>
      <c r="AE5" s="9">
        <f>'shaladarpan '!AD4</f>
        <v>1</v>
      </c>
    </row>
    <row r="6" spans="1:31" s="8" customFormat="1" ht="13.5" customHeight="1">
      <c r="A6" s="8">
        <f>IF(F6=" "," ",ROWS($A$3:A6))</f>
        <v>4</v>
      </c>
      <c r="B6" s="9">
        <f>'shaladarpan '!A5</f>
        <v>1</v>
      </c>
      <c r="C6" s="9" t="str">
        <f>'shaladarpan '!B5</f>
        <v>A</v>
      </c>
      <c r="D6" s="9">
        <f>'shaladarpan '!C5</f>
        <v>4791</v>
      </c>
      <c r="E6" s="10">
        <f>'shaladarpan '!D5</f>
        <v>44016</v>
      </c>
      <c r="F6" s="9" t="str">
        <f>'shaladarpan '!E5</f>
        <v>manjeet4</v>
      </c>
      <c r="G6" s="10">
        <f>'shaladarpan '!F5</f>
        <v>0</v>
      </c>
      <c r="H6" s="9" t="str">
        <f>'shaladarpan '!G5</f>
        <v>vijay4</v>
      </c>
      <c r="I6" s="9" t="str">
        <f>'shaladarpan '!H5</f>
        <v>beautiful4</v>
      </c>
      <c r="J6" s="9" t="str">
        <f>'shaladarpan '!I5</f>
        <v>F</v>
      </c>
      <c r="K6" s="10">
        <f>'shaladarpan '!J5</f>
        <v>42103</v>
      </c>
      <c r="L6" s="9" t="str">
        <f>'shaladarpan '!K5</f>
        <v>yes</v>
      </c>
      <c r="M6" s="9">
        <f>'shaladarpan '!L5</f>
        <v>4</v>
      </c>
      <c r="N6" s="9">
        <f>'shaladarpan '!M5</f>
        <v>0</v>
      </c>
      <c r="O6" s="9">
        <f>'shaladarpan '!N5</f>
        <v>0</v>
      </c>
      <c r="P6" s="9" t="str">
        <f>'shaladarpan '!O5</f>
        <v>SC</v>
      </c>
      <c r="Q6" s="9" t="str">
        <f>'shaladarpan '!P5</f>
        <v>Hindu</v>
      </c>
      <c r="R6" s="9">
        <f>'shaladarpan '!Q5</f>
        <v>0</v>
      </c>
      <c r="S6" s="9" t="str">
        <f>'shaladarpan '!R5</f>
        <v>GOVT. SENIOR SECONDARY SCHOOL ALNIYAWAS (219445)</v>
      </c>
      <c r="T6" s="9">
        <f>'shaladarpan '!S5</f>
        <v>8140200308</v>
      </c>
      <c r="U6" s="9">
        <f>'shaladarpan '!T5</f>
        <v>0</v>
      </c>
      <c r="V6" s="9">
        <f>'shaladarpan '!U5</f>
        <v>0</v>
      </c>
      <c r="W6" s="9">
        <f>'shaladarpan '!V5</f>
        <v>9828120700</v>
      </c>
      <c r="X6" s="9" t="str">
        <f>'shaladarpan '!W5</f>
        <v>alniyawas4</v>
      </c>
      <c r="Y6" s="9">
        <f>'shaladarpan '!X5</f>
        <v>25000</v>
      </c>
      <c r="Z6" s="9" t="str">
        <f>'shaladarpan '!Y5</f>
        <v>N</v>
      </c>
      <c r="AA6" s="9" t="str">
        <f>'shaladarpan '!Z5</f>
        <v>N</v>
      </c>
      <c r="AB6" s="9" t="str">
        <f>'shaladarpan '!AA5</f>
        <v>No</v>
      </c>
      <c r="AC6" s="9">
        <f>'shaladarpan '!AB5</f>
        <v>5</v>
      </c>
      <c r="AD6" s="9" t="str">
        <f>'shaladarpan '!AC5</f>
        <v>None</v>
      </c>
      <c r="AE6" s="9">
        <f>'shaladarpan '!AD5</f>
        <v>1</v>
      </c>
    </row>
    <row r="7" spans="1:31" s="8" customFormat="1" ht="13.5" customHeight="1">
      <c r="A7" s="8">
        <f>IF(F7=" "," ",ROWS($A$3:A7))</f>
        <v>5</v>
      </c>
      <c r="B7" s="9">
        <f>'shaladarpan '!A6</f>
        <v>1</v>
      </c>
      <c r="C7" s="9" t="str">
        <f>'shaladarpan '!B6</f>
        <v>A</v>
      </c>
      <c r="D7" s="9">
        <f>'shaladarpan '!C6</f>
        <v>4864</v>
      </c>
      <c r="E7" s="10">
        <f>'shaladarpan '!D6</f>
        <v>0</v>
      </c>
      <c r="F7" s="9" t="str">
        <f>'shaladarpan '!E6</f>
        <v>manjeet5</v>
      </c>
      <c r="G7" s="10">
        <f>'shaladarpan '!F6</f>
        <v>0</v>
      </c>
      <c r="H7" s="9" t="str">
        <f>'shaladarpan '!G6</f>
        <v>vijay5</v>
      </c>
      <c r="I7" s="9" t="str">
        <f>'shaladarpan '!H6</f>
        <v>beautiful5</v>
      </c>
      <c r="J7" s="9" t="str">
        <f>'shaladarpan '!I6</f>
        <v>M</v>
      </c>
      <c r="K7" s="10">
        <f>'shaladarpan '!J6</f>
        <v>41675</v>
      </c>
      <c r="L7" s="9" t="str">
        <f>'shaladarpan '!K6</f>
        <v>yes</v>
      </c>
      <c r="M7" s="9">
        <f>'shaladarpan '!L6</f>
        <v>5</v>
      </c>
      <c r="N7" s="9">
        <f>'shaladarpan '!M6</f>
        <v>0</v>
      </c>
      <c r="O7" s="9">
        <f>'shaladarpan '!N6</f>
        <v>0</v>
      </c>
      <c r="P7" s="9" t="str">
        <f>'shaladarpan '!O6</f>
        <v>OBC</v>
      </c>
      <c r="Q7" s="9">
        <f>'shaladarpan '!P6</f>
        <v>0</v>
      </c>
      <c r="R7" s="9">
        <f>'shaladarpan '!Q6</f>
        <v>0</v>
      </c>
      <c r="S7" s="9" t="str">
        <f>'shaladarpan '!R6</f>
        <v>GOVT. SENIOR SECONDARY SCHOOL ALNIYAWAS (219445)</v>
      </c>
      <c r="T7" s="9">
        <f>'shaladarpan '!S6</f>
        <v>8140200308</v>
      </c>
      <c r="U7" s="9">
        <f>'shaladarpan '!T6</f>
        <v>0</v>
      </c>
      <c r="V7" s="9">
        <f>'shaladarpan '!U6</f>
        <v>0</v>
      </c>
      <c r="W7" s="9">
        <f>'shaladarpan '!V6</f>
        <v>9828120701</v>
      </c>
      <c r="X7" s="9" t="str">
        <f>'shaladarpan '!W6</f>
        <v>alniyawas5</v>
      </c>
      <c r="Y7" s="9">
        <f>'shaladarpan '!X6</f>
        <v>0</v>
      </c>
      <c r="Z7" s="9" t="str">
        <f>'shaladarpan '!Y6</f>
        <v>N</v>
      </c>
      <c r="AA7" s="9" t="str">
        <f>'shaladarpan '!Z6</f>
        <v>Y</v>
      </c>
      <c r="AB7" s="9">
        <f>'shaladarpan '!AA6</f>
        <v>0</v>
      </c>
      <c r="AC7" s="9">
        <f>'shaladarpan '!AB6</f>
        <v>6</v>
      </c>
      <c r="AD7" s="9">
        <f>'shaladarpan '!AC6</f>
        <v>0</v>
      </c>
      <c r="AE7" s="9">
        <f>'shaladarpan '!AD6</f>
        <v>0</v>
      </c>
    </row>
    <row r="8" spans="1:31" s="8" customFormat="1" ht="13.5" customHeight="1">
      <c r="A8" s="8">
        <f>IF(F8=" "," ",ROWS($A$3:A8))</f>
        <v>6</v>
      </c>
      <c r="B8" s="9">
        <f>'shaladarpan '!A7</f>
        <v>1</v>
      </c>
      <c r="C8" s="9" t="str">
        <f>'shaladarpan '!B7</f>
        <v>A</v>
      </c>
      <c r="D8" s="9">
        <f>'shaladarpan '!C7</f>
        <v>4865</v>
      </c>
      <c r="E8" s="10">
        <f>'shaladarpan '!D7</f>
        <v>0</v>
      </c>
      <c r="F8" s="9" t="str">
        <f>'shaladarpan '!E7</f>
        <v>manjeet6</v>
      </c>
      <c r="G8" s="10">
        <f>'shaladarpan '!F7</f>
        <v>0</v>
      </c>
      <c r="H8" s="9" t="str">
        <f>'shaladarpan '!G7</f>
        <v>vijay6</v>
      </c>
      <c r="I8" s="9" t="str">
        <f>'shaladarpan '!H7</f>
        <v>beautiful6</v>
      </c>
      <c r="J8" s="9" t="str">
        <f>'shaladarpan '!I7</f>
        <v>F</v>
      </c>
      <c r="K8" s="10">
        <f>'shaladarpan '!J7</f>
        <v>42171</v>
      </c>
      <c r="L8" s="9" t="str">
        <f>'shaladarpan '!K7</f>
        <v>no</v>
      </c>
      <c r="M8" s="9">
        <f>'shaladarpan '!L7</f>
        <v>6</v>
      </c>
      <c r="N8" s="9">
        <f>'shaladarpan '!M7</f>
        <v>0</v>
      </c>
      <c r="O8" s="9">
        <f>'shaladarpan '!N7</f>
        <v>0</v>
      </c>
      <c r="P8" s="9" t="str">
        <f>'shaladarpan '!O7</f>
        <v>OBC</v>
      </c>
      <c r="Q8" s="9">
        <f>'shaladarpan '!P7</f>
        <v>0</v>
      </c>
      <c r="R8" s="9">
        <f>'shaladarpan '!Q7</f>
        <v>0</v>
      </c>
      <c r="S8" s="9" t="str">
        <f>'shaladarpan '!R7</f>
        <v>GOVT. SENIOR SECONDARY SCHOOL ALNIYAWAS (219445)</v>
      </c>
      <c r="T8" s="9">
        <f>'shaladarpan '!S7</f>
        <v>8140200308</v>
      </c>
      <c r="U8" s="9">
        <f>'shaladarpan '!T7</f>
        <v>0</v>
      </c>
      <c r="V8" s="9">
        <f>'shaladarpan '!U7</f>
        <v>0</v>
      </c>
      <c r="W8" s="9">
        <f>'shaladarpan '!V7</f>
        <v>9828120702</v>
      </c>
      <c r="X8" s="9" t="str">
        <f>'shaladarpan '!W7</f>
        <v>alniyawas6</v>
      </c>
      <c r="Y8" s="9">
        <f>'shaladarpan '!X7</f>
        <v>0</v>
      </c>
      <c r="Z8" s="9" t="str">
        <f>'shaladarpan '!Y7</f>
        <v>N</v>
      </c>
      <c r="AA8" s="9" t="str">
        <f>'shaladarpan '!Z7</f>
        <v>Y</v>
      </c>
      <c r="AB8" s="9">
        <f>'shaladarpan '!AA7</f>
        <v>0</v>
      </c>
      <c r="AC8" s="9">
        <f>'shaladarpan '!AB7</f>
        <v>5</v>
      </c>
      <c r="AD8" s="9">
        <f>'shaladarpan '!AC7</f>
        <v>0</v>
      </c>
      <c r="AE8" s="9">
        <f>'shaladarpan '!AD7</f>
        <v>0</v>
      </c>
    </row>
    <row r="9" spans="1:31" s="8" customFormat="1" ht="13.5" customHeight="1">
      <c r="A9" s="8">
        <f>IF(F9=" "," ",ROWS($A$3:A9))</f>
        <v>7</v>
      </c>
      <c r="B9" s="9">
        <f>'shaladarpan '!A8</f>
        <v>1</v>
      </c>
      <c r="C9" s="9" t="str">
        <f>'shaladarpan '!B8</f>
        <v>A</v>
      </c>
      <c r="D9" s="9">
        <f>'shaladarpan '!C8</f>
        <v>4795</v>
      </c>
      <c r="E9" s="10">
        <f>'shaladarpan '!D8</f>
        <v>0</v>
      </c>
      <c r="F9" s="9" t="str">
        <f>'shaladarpan '!E8</f>
        <v>manjeet7</v>
      </c>
      <c r="G9" s="10">
        <f>'shaladarpan '!F8</f>
        <v>0</v>
      </c>
      <c r="H9" s="9" t="str">
        <f>'shaladarpan '!G8</f>
        <v>vijay7</v>
      </c>
      <c r="I9" s="9" t="str">
        <f>'shaladarpan '!H8</f>
        <v>beautiful7</v>
      </c>
      <c r="J9" s="9" t="str">
        <f>'shaladarpan '!I8</f>
        <v>F</v>
      </c>
      <c r="K9" s="10">
        <f>'shaladarpan '!J8</f>
        <v>41136</v>
      </c>
      <c r="L9" s="9" t="str">
        <f>'shaladarpan '!K8</f>
        <v>yes</v>
      </c>
      <c r="M9" s="9">
        <f>'shaladarpan '!L8</f>
        <v>7</v>
      </c>
      <c r="N9" s="9">
        <f>'shaladarpan '!M8</f>
        <v>0</v>
      </c>
      <c r="O9" s="9">
        <f>'shaladarpan '!N8</f>
        <v>0</v>
      </c>
      <c r="P9" s="9" t="str">
        <f>'shaladarpan '!O8</f>
        <v>SBC</v>
      </c>
      <c r="Q9" s="9">
        <f>'shaladarpan '!P8</f>
        <v>0</v>
      </c>
      <c r="R9" s="9">
        <f>'shaladarpan '!Q8</f>
        <v>0</v>
      </c>
      <c r="S9" s="9" t="str">
        <f>'shaladarpan '!R8</f>
        <v>GOVT. SENIOR SECONDARY SCHOOL ALNIYAWAS (219445)</v>
      </c>
      <c r="T9" s="9">
        <f>'shaladarpan '!S8</f>
        <v>8140200308</v>
      </c>
      <c r="U9" s="9">
        <f>'shaladarpan '!T8</f>
        <v>0</v>
      </c>
      <c r="V9" s="9">
        <f>'shaladarpan '!U8</f>
        <v>0</v>
      </c>
      <c r="W9" s="9">
        <f>'shaladarpan '!V8</f>
        <v>9828120703</v>
      </c>
      <c r="X9" s="9" t="str">
        <f>'shaladarpan '!W8</f>
        <v>alniyawas7</v>
      </c>
      <c r="Y9" s="9">
        <f>'shaladarpan '!X8</f>
        <v>0</v>
      </c>
      <c r="Z9" s="9" t="str">
        <f>'shaladarpan '!Y8</f>
        <v>N</v>
      </c>
      <c r="AA9" s="9" t="str">
        <f>'shaladarpan '!Z8</f>
        <v>Y</v>
      </c>
      <c r="AB9" s="9">
        <f>'shaladarpan '!AA8</f>
        <v>0</v>
      </c>
      <c r="AC9" s="9">
        <f>'shaladarpan '!AB8</f>
        <v>8</v>
      </c>
      <c r="AD9" s="9">
        <f>'shaladarpan '!AC8</f>
        <v>0</v>
      </c>
      <c r="AE9" s="9">
        <f>'shaladarpan '!AD8</f>
        <v>1</v>
      </c>
    </row>
    <row r="10" spans="1:31" s="8" customFormat="1" ht="13.5" customHeight="1">
      <c r="A10" s="8">
        <f>IF(F10=" "," ",ROWS($A$3:A10))</f>
        <v>8</v>
      </c>
      <c r="B10" s="9">
        <f>'shaladarpan '!A9</f>
        <v>1</v>
      </c>
      <c r="C10" s="9" t="str">
        <f>'shaladarpan '!B9</f>
        <v>A</v>
      </c>
      <c r="D10" s="9">
        <f>'shaladarpan '!C9</f>
        <v>4793</v>
      </c>
      <c r="E10" s="10">
        <f>'shaladarpan '!D9</f>
        <v>44026</v>
      </c>
      <c r="F10" s="9" t="str">
        <f>'shaladarpan '!E9</f>
        <v>manjeet8</v>
      </c>
      <c r="G10" s="10">
        <f>'shaladarpan '!F9</f>
        <v>0</v>
      </c>
      <c r="H10" s="9" t="str">
        <f>'shaladarpan '!G9</f>
        <v>vijay8</v>
      </c>
      <c r="I10" s="9" t="str">
        <f>'shaladarpan '!H9</f>
        <v>beautiful8</v>
      </c>
      <c r="J10" s="9" t="str">
        <f>'shaladarpan '!I9</f>
        <v>M</v>
      </c>
      <c r="K10" s="10">
        <f>'shaladarpan '!J9</f>
        <v>41604</v>
      </c>
      <c r="L10" s="9" t="str">
        <f>'shaladarpan '!K9</f>
        <v>yes</v>
      </c>
      <c r="M10" s="9">
        <f>'shaladarpan '!L9</f>
        <v>8</v>
      </c>
      <c r="N10" s="9">
        <f>'shaladarpan '!M9</f>
        <v>0</v>
      </c>
      <c r="O10" s="9">
        <f>'shaladarpan '!N9</f>
        <v>0</v>
      </c>
      <c r="P10" s="9" t="str">
        <f>'shaladarpan '!O9</f>
        <v>OBC</v>
      </c>
      <c r="Q10" s="9" t="str">
        <f>'shaladarpan '!P9</f>
        <v>Muslim</v>
      </c>
      <c r="R10" s="9">
        <f>'shaladarpan '!Q9</f>
        <v>0</v>
      </c>
      <c r="S10" s="9" t="str">
        <f>'shaladarpan '!R9</f>
        <v>GOVT. SENIOR SECONDARY SCHOOL ALNIYAWAS (219445)</v>
      </c>
      <c r="T10" s="9">
        <f>'shaladarpan '!S9</f>
        <v>8140200308</v>
      </c>
      <c r="U10" s="9">
        <f>'shaladarpan '!T9</f>
        <v>0</v>
      </c>
      <c r="V10" s="9">
        <f>'shaladarpan '!U9</f>
        <v>0</v>
      </c>
      <c r="W10" s="9">
        <f>'shaladarpan '!V9</f>
        <v>9828120704</v>
      </c>
      <c r="X10" s="9" t="str">
        <f>'shaladarpan '!W9</f>
        <v>alniyawas8</v>
      </c>
      <c r="Y10" s="9">
        <f>'shaladarpan '!X9</f>
        <v>40000</v>
      </c>
      <c r="Z10" s="9" t="str">
        <f>'shaladarpan '!Y9</f>
        <v>N</v>
      </c>
      <c r="AA10" s="9" t="str">
        <f>'shaladarpan '!Z9</f>
        <v>N</v>
      </c>
      <c r="AB10" s="9" t="str">
        <f>'shaladarpan '!AA9</f>
        <v>Yes</v>
      </c>
      <c r="AC10" s="9">
        <f>'shaladarpan '!AB9</f>
        <v>7</v>
      </c>
      <c r="AD10" s="9" t="str">
        <f>'shaladarpan '!AC9</f>
        <v>None</v>
      </c>
      <c r="AE10" s="9">
        <f>'shaladarpan '!AD9</f>
        <v>0</v>
      </c>
    </row>
    <row r="11" spans="1:31" s="8" customFormat="1" ht="13.5" customHeight="1">
      <c r="A11" s="8">
        <f>IF(F11=" "," ",ROWS($A$3:A11))</f>
        <v>9</v>
      </c>
      <c r="B11" s="9">
        <f>'shaladarpan '!A10</f>
        <v>1</v>
      </c>
      <c r="C11" s="9" t="str">
        <f>'shaladarpan '!B10</f>
        <v>A</v>
      </c>
      <c r="D11" s="9">
        <f>'shaladarpan '!C10</f>
        <v>4805</v>
      </c>
      <c r="E11" s="10">
        <f>'shaladarpan '!D10</f>
        <v>0</v>
      </c>
      <c r="F11" s="9" t="str">
        <f>'shaladarpan '!E10</f>
        <v>manjeet9</v>
      </c>
      <c r="G11" s="10">
        <f>'shaladarpan '!F10</f>
        <v>0</v>
      </c>
      <c r="H11" s="9" t="str">
        <f>'shaladarpan '!G10</f>
        <v>vijay9</v>
      </c>
      <c r="I11" s="9" t="str">
        <f>'shaladarpan '!H10</f>
        <v>beautiful9</v>
      </c>
      <c r="J11" s="9" t="str">
        <f>'shaladarpan '!I10</f>
        <v>M</v>
      </c>
      <c r="K11" s="10">
        <f>'shaladarpan '!J10</f>
        <v>41797</v>
      </c>
      <c r="L11" s="9" t="str">
        <f>'shaladarpan '!K10</f>
        <v>no</v>
      </c>
      <c r="M11" s="9">
        <f>'shaladarpan '!L10</f>
        <v>9</v>
      </c>
      <c r="N11" s="9">
        <f>'shaladarpan '!M10</f>
        <v>0</v>
      </c>
      <c r="O11" s="9">
        <f>'shaladarpan '!N10</f>
        <v>0</v>
      </c>
      <c r="P11" s="9" t="str">
        <f>'shaladarpan '!O10</f>
        <v>OBC</v>
      </c>
      <c r="Q11" s="9">
        <f>'shaladarpan '!P10</f>
        <v>0</v>
      </c>
      <c r="R11" s="9">
        <f>'shaladarpan '!Q10</f>
        <v>0</v>
      </c>
      <c r="S11" s="9" t="str">
        <f>'shaladarpan '!R10</f>
        <v>GOVT. SENIOR SECONDARY SCHOOL ALNIYAWAS (219445)</v>
      </c>
      <c r="T11" s="9">
        <f>'shaladarpan '!S10</f>
        <v>8140200308</v>
      </c>
      <c r="U11" s="9">
        <f>'shaladarpan '!T10</f>
        <v>0</v>
      </c>
      <c r="V11" s="9">
        <f>'shaladarpan '!U10</f>
        <v>0</v>
      </c>
      <c r="W11" s="9">
        <f>'shaladarpan '!V10</f>
        <v>9828120705</v>
      </c>
      <c r="X11" s="9" t="str">
        <f>'shaladarpan '!W10</f>
        <v>alniyawas9</v>
      </c>
      <c r="Y11" s="9">
        <f>'shaladarpan '!X10</f>
        <v>0</v>
      </c>
      <c r="Z11" s="9" t="str">
        <f>'shaladarpan '!Y10</f>
        <v>N</v>
      </c>
      <c r="AA11" s="9" t="str">
        <f>'shaladarpan '!Z10</f>
        <v>Y</v>
      </c>
      <c r="AB11" s="9">
        <f>'shaladarpan '!AA10</f>
        <v>0</v>
      </c>
      <c r="AC11" s="9">
        <f>'shaladarpan '!AB10</f>
        <v>6</v>
      </c>
      <c r="AD11" s="9">
        <f>'shaladarpan '!AC10</f>
        <v>0</v>
      </c>
      <c r="AE11" s="9">
        <f>'shaladarpan '!AD10</f>
        <v>0</v>
      </c>
    </row>
    <row r="12" spans="1:31" s="8" customFormat="1" ht="13.5" customHeight="1">
      <c r="A12" s="8">
        <f>IF(F12=" "," ",ROWS($A$3:A12))</f>
        <v>10</v>
      </c>
      <c r="B12" s="9">
        <f>'shaladarpan '!A11</f>
        <v>1</v>
      </c>
      <c r="C12" s="9" t="str">
        <f>'shaladarpan '!B11</f>
        <v>A</v>
      </c>
      <c r="D12" s="9">
        <f>'shaladarpan '!C11</f>
        <v>4790</v>
      </c>
      <c r="E12" s="10">
        <f>'shaladarpan '!D11</f>
        <v>44016</v>
      </c>
      <c r="F12" s="9" t="str">
        <f>'shaladarpan '!E11</f>
        <v>manjeet10</v>
      </c>
      <c r="G12" s="10">
        <f>'shaladarpan '!F11</f>
        <v>0</v>
      </c>
      <c r="H12" s="9" t="str">
        <f>'shaladarpan '!G11</f>
        <v>vijay10</v>
      </c>
      <c r="I12" s="9" t="str">
        <f>'shaladarpan '!H11</f>
        <v>beautiful10</v>
      </c>
      <c r="J12" s="9" t="str">
        <f>'shaladarpan '!I11</f>
        <v>M</v>
      </c>
      <c r="K12" s="10">
        <f>'shaladarpan '!J11</f>
        <v>42192</v>
      </c>
      <c r="L12" s="9" t="str">
        <f>'shaladarpan '!K11</f>
        <v>yes</v>
      </c>
      <c r="M12" s="9">
        <f>'shaladarpan '!L11</f>
        <v>10</v>
      </c>
      <c r="N12" s="9">
        <f>'shaladarpan '!M11</f>
        <v>0</v>
      </c>
      <c r="O12" s="9">
        <f>'shaladarpan '!N11</f>
        <v>0</v>
      </c>
      <c r="P12" s="9" t="str">
        <f>'shaladarpan '!O11</f>
        <v>SC</v>
      </c>
      <c r="Q12" s="9" t="str">
        <f>'shaladarpan '!P11</f>
        <v>Hindu</v>
      </c>
      <c r="R12" s="9">
        <f>'shaladarpan '!Q11</f>
        <v>0</v>
      </c>
      <c r="S12" s="9" t="str">
        <f>'shaladarpan '!R11</f>
        <v>GOVT. SENIOR SECONDARY SCHOOL ALNIYAWAS (219445)</v>
      </c>
      <c r="T12" s="9">
        <f>'shaladarpan '!S11</f>
        <v>8140200308</v>
      </c>
      <c r="U12" s="9">
        <f>'shaladarpan '!T11</f>
        <v>0</v>
      </c>
      <c r="V12" s="9">
        <f>'shaladarpan '!U11</f>
        <v>0</v>
      </c>
      <c r="W12" s="9">
        <f>'shaladarpan '!V11</f>
        <v>9828120706</v>
      </c>
      <c r="X12" s="9" t="str">
        <f>'shaladarpan '!W11</f>
        <v>alniyawas10</v>
      </c>
      <c r="Y12" s="9">
        <f>'shaladarpan '!X11</f>
        <v>25000</v>
      </c>
      <c r="Z12" s="9" t="str">
        <f>'shaladarpan '!Y11</f>
        <v>N</v>
      </c>
      <c r="AA12" s="9" t="str">
        <f>'shaladarpan '!Z11</f>
        <v>N</v>
      </c>
      <c r="AB12" s="9" t="str">
        <f>'shaladarpan '!AA11</f>
        <v>No</v>
      </c>
      <c r="AC12" s="9">
        <f>'shaladarpan '!AB11</f>
        <v>5</v>
      </c>
      <c r="AD12" s="9" t="str">
        <f>'shaladarpan '!AC11</f>
        <v>None</v>
      </c>
      <c r="AE12" s="9">
        <f>'shaladarpan '!AD11</f>
        <v>1</v>
      </c>
    </row>
    <row r="13" spans="1:31" s="8" customFormat="1" ht="13.5" customHeight="1">
      <c r="A13" s="8">
        <f>IF(F13=" "," ",ROWS($A$3:A13))</f>
        <v>11</v>
      </c>
      <c r="B13" s="9">
        <f>'shaladarpan '!A12</f>
        <v>1</v>
      </c>
      <c r="C13" s="9" t="str">
        <f>'shaladarpan '!B12</f>
        <v>A</v>
      </c>
      <c r="D13" s="9">
        <f>'shaladarpan '!C12</f>
        <v>4788</v>
      </c>
      <c r="E13" s="10">
        <f>'shaladarpan '!D12</f>
        <v>44016</v>
      </c>
      <c r="F13" s="9" t="str">
        <f>'shaladarpan '!E12</f>
        <v>manjeet11</v>
      </c>
      <c r="G13" s="10">
        <f>'shaladarpan '!F12</f>
        <v>0</v>
      </c>
      <c r="H13" s="9" t="str">
        <f>'shaladarpan '!G12</f>
        <v>vijay11</v>
      </c>
      <c r="I13" s="9" t="str">
        <f>'shaladarpan '!H12</f>
        <v>beautiful11</v>
      </c>
      <c r="J13" s="9" t="str">
        <f>'shaladarpan '!I12</f>
        <v>M</v>
      </c>
      <c r="K13" s="10">
        <f>'shaladarpan '!J12</f>
        <v>41846</v>
      </c>
      <c r="L13" s="9" t="str">
        <f>'shaladarpan '!K12</f>
        <v>yes</v>
      </c>
      <c r="M13" s="9">
        <f>'shaladarpan '!L12</f>
        <v>11</v>
      </c>
      <c r="N13" s="9">
        <f>'shaladarpan '!M12</f>
        <v>0</v>
      </c>
      <c r="O13" s="9">
        <f>'shaladarpan '!N12</f>
        <v>0</v>
      </c>
      <c r="P13" s="9" t="str">
        <f>'shaladarpan '!O12</f>
        <v>SC</v>
      </c>
      <c r="Q13" s="9" t="str">
        <f>'shaladarpan '!P12</f>
        <v>Hindu</v>
      </c>
      <c r="R13" s="9">
        <f>'shaladarpan '!Q12</f>
        <v>0</v>
      </c>
      <c r="S13" s="9" t="str">
        <f>'shaladarpan '!R12</f>
        <v>GOVT. SENIOR SECONDARY SCHOOL ALNIYAWAS (219445)</v>
      </c>
      <c r="T13" s="9">
        <f>'shaladarpan '!S12</f>
        <v>8140200308</v>
      </c>
      <c r="U13" s="9" t="str">
        <f>'shaladarpan '!T12</f>
        <v>XXXX8724</v>
      </c>
      <c r="V13" s="9">
        <f>'shaladarpan '!U12</f>
        <v>0</v>
      </c>
      <c r="W13" s="9">
        <f>'shaladarpan '!V12</f>
        <v>9828120707</v>
      </c>
      <c r="X13" s="9" t="str">
        <f>'shaladarpan '!W12</f>
        <v>alniyawas11</v>
      </c>
      <c r="Y13" s="9">
        <f>'shaladarpan '!X12</f>
        <v>25000</v>
      </c>
      <c r="Z13" s="9" t="str">
        <f>'shaladarpan '!Y12</f>
        <v>N</v>
      </c>
      <c r="AA13" s="9" t="str">
        <f>'shaladarpan '!Z12</f>
        <v>N</v>
      </c>
      <c r="AB13" s="9" t="str">
        <f>'shaladarpan '!AA12</f>
        <v>No</v>
      </c>
      <c r="AC13" s="9">
        <f>'shaladarpan '!AB12</f>
        <v>6</v>
      </c>
      <c r="AD13" s="9" t="str">
        <f>'shaladarpan '!AC12</f>
        <v>None</v>
      </c>
      <c r="AE13" s="9">
        <f>'shaladarpan '!AD12</f>
        <v>1</v>
      </c>
    </row>
    <row r="14" spans="1:31" s="8" customFormat="1" ht="13.5" customHeight="1">
      <c r="A14" s="8">
        <f>IF(F14=" "," ",ROWS($A$3:A14))</f>
        <v>12</v>
      </c>
      <c r="B14" s="9">
        <f>'shaladarpan '!A13</f>
        <v>1</v>
      </c>
      <c r="C14" s="9" t="str">
        <f>'shaladarpan '!B13</f>
        <v>A</v>
      </c>
      <c r="D14" s="9">
        <f>'shaladarpan '!C13</f>
        <v>4789</v>
      </c>
      <c r="E14" s="10">
        <f>'shaladarpan '!D13</f>
        <v>44016</v>
      </c>
      <c r="F14" s="9" t="str">
        <f>'shaladarpan '!E13</f>
        <v>manjeet12</v>
      </c>
      <c r="G14" s="10">
        <f>'shaladarpan '!F13</f>
        <v>0</v>
      </c>
      <c r="H14" s="9" t="str">
        <f>'shaladarpan '!G13</f>
        <v>vijay12</v>
      </c>
      <c r="I14" s="9" t="str">
        <f>'shaladarpan '!H13</f>
        <v>beautiful12</v>
      </c>
      <c r="J14" s="9" t="str">
        <f>'shaladarpan '!I13</f>
        <v>M</v>
      </c>
      <c r="K14" s="10">
        <f>'shaladarpan '!J13</f>
        <v>42126</v>
      </c>
      <c r="L14" s="9" t="str">
        <f>'shaladarpan '!K13</f>
        <v>no</v>
      </c>
      <c r="M14" s="9">
        <f>'shaladarpan '!L13</f>
        <v>12</v>
      </c>
      <c r="N14" s="9">
        <f>'shaladarpan '!M13</f>
        <v>0</v>
      </c>
      <c r="O14" s="9">
        <f>'shaladarpan '!N13</f>
        <v>0</v>
      </c>
      <c r="P14" s="9" t="str">
        <f>'shaladarpan '!O13</f>
        <v>OBC</v>
      </c>
      <c r="Q14" s="9" t="str">
        <f>'shaladarpan '!P13</f>
        <v>Hindu</v>
      </c>
      <c r="R14" s="9">
        <f>'shaladarpan '!Q13</f>
        <v>0</v>
      </c>
      <c r="S14" s="9" t="str">
        <f>'shaladarpan '!R13</f>
        <v>GOVT. SENIOR SECONDARY SCHOOL ALNIYAWAS (219445)</v>
      </c>
      <c r="T14" s="9">
        <f>'shaladarpan '!S13</f>
        <v>8140200308</v>
      </c>
      <c r="U14" s="9">
        <f>'shaladarpan '!T13</f>
        <v>0</v>
      </c>
      <c r="V14" s="9">
        <f>'shaladarpan '!U13</f>
        <v>0</v>
      </c>
      <c r="W14" s="9">
        <f>'shaladarpan '!V13</f>
        <v>9828120708</v>
      </c>
      <c r="X14" s="9" t="str">
        <f>'shaladarpan '!W13</f>
        <v>alniyawas12</v>
      </c>
      <c r="Y14" s="9">
        <f>'shaladarpan '!X13</f>
        <v>30000</v>
      </c>
      <c r="Z14" s="9" t="str">
        <f>'shaladarpan '!Y13</f>
        <v>N</v>
      </c>
      <c r="AA14" s="9" t="str">
        <f>'shaladarpan '!Z13</f>
        <v>N</v>
      </c>
      <c r="AB14" s="9" t="str">
        <f>'shaladarpan '!AA13</f>
        <v>No</v>
      </c>
      <c r="AC14" s="9">
        <f>'shaladarpan '!AB13</f>
        <v>5</v>
      </c>
      <c r="AD14" s="9" t="str">
        <f>'shaladarpan '!AC13</f>
        <v>None</v>
      </c>
      <c r="AE14" s="9">
        <f>'shaladarpan '!AD13</f>
        <v>1</v>
      </c>
    </row>
    <row r="15" spans="1:31" s="8" customFormat="1" ht="13.5" customHeight="1">
      <c r="A15" s="8">
        <f>IF(F15=" "," ",ROWS($A$3:A15))</f>
        <v>13</v>
      </c>
      <c r="B15" s="9">
        <f>'shaladarpan '!A14</f>
        <v>1</v>
      </c>
      <c r="C15" s="9" t="str">
        <f>'shaladarpan '!B14</f>
        <v>A</v>
      </c>
      <c r="D15" s="9">
        <f>'shaladarpan '!C14</f>
        <v>4859</v>
      </c>
      <c r="E15" s="10">
        <f>'shaladarpan '!D14</f>
        <v>0</v>
      </c>
      <c r="F15" s="9" t="str">
        <f>'shaladarpan '!E14</f>
        <v>manjeet13</v>
      </c>
      <c r="G15" s="10">
        <f>'shaladarpan '!F14</f>
        <v>0</v>
      </c>
      <c r="H15" s="9" t="str">
        <f>'shaladarpan '!G14</f>
        <v>vijay13</v>
      </c>
      <c r="I15" s="9" t="str">
        <f>'shaladarpan '!H14</f>
        <v>beautiful13</v>
      </c>
      <c r="J15" s="9" t="str">
        <f>'shaladarpan '!I14</f>
        <v>F</v>
      </c>
      <c r="K15" s="10">
        <f>'shaladarpan '!J14</f>
        <v>42034</v>
      </c>
      <c r="L15" s="9" t="str">
        <f>'shaladarpan '!K14</f>
        <v>yes</v>
      </c>
      <c r="M15" s="9">
        <f>'shaladarpan '!L14</f>
        <v>13</v>
      </c>
      <c r="N15" s="9">
        <f>'shaladarpan '!M14</f>
        <v>0</v>
      </c>
      <c r="O15" s="9">
        <f>'shaladarpan '!N14</f>
        <v>0</v>
      </c>
      <c r="P15" s="9" t="str">
        <f>'shaladarpan '!O14</f>
        <v>OBC</v>
      </c>
      <c r="Q15" s="9">
        <f>'shaladarpan '!P14</f>
        <v>0</v>
      </c>
      <c r="R15" s="9">
        <f>'shaladarpan '!Q14</f>
        <v>0</v>
      </c>
      <c r="S15" s="9" t="str">
        <f>'shaladarpan '!R14</f>
        <v>GOVT. SENIOR SECONDARY SCHOOL ALNIYAWAS (219445)</v>
      </c>
      <c r="T15" s="9">
        <f>'shaladarpan '!S14</f>
        <v>8140200308</v>
      </c>
      <c r="U15" s="9">
        <f>'shaladarpan '!T14</f>
        <v>0</v>
      </c>
      <c r="V15" s="9">
        <f>'shaladarpan '!U14</f>
        <v>0</v>
      </c>
      <c r="W15" s="9">
        <f>'shaladarpan '!V14</f>
        <v>9828120709</v>
      </c>
      <c r="X15" s="9" t="str">
        <f>'shaladarpan '!W14</f>
        <v>alniyawas13</v>
      </c>
      <c r="Y15" s="9">
        <f>'shaladarpan '!X14</f>
        <v>0</v>
      </c>
      <c r="Z15" s="9" t="str">
        <f>'shaladarpan '!Y14</f>
        <v>N</v>
      </c>
      <c r="AA15" s="9" t="str">
        <f>'shaladarpan '!Z14</f>
        <v>Y</v>
      </c>
      <c r="AB15" s="9">
        <f>'shaladarpan '!AA14</f>
        <v>0</v>
      </c>
      <c r="AC15" s="9">
        <f>'shaladarpan '!AB14</f>
        <v>5</v>
      </c>
      <c r="AD15" s="9">
        <f>'shaladarpan '!AC14</f>
        <v>0</v>
      </c>
      <c r="AE15" s="9">
        <f>'shaladarpan '!AD14</f>
        <v>1</v>
      </c>
    </row>
    <row r="16" spans="1:31" s="8" customFormat="1" ht="13.5" customHeight="1">
      <c r="A16" s="8">
        <f>IF(F16=" "," ",ROWS($A$3:A16))</f>
        <v>14</v>
      </c>
      <c r="B16" s="9">
        <f>'shaladarpan '!A15</f>
        <v>1</v>
      </c>
      <c r="C16" s="9" t="str">
        <f>'shaladarpan '!B15</f>
        <v>A</v>
      </c>
      <c r="D16" s="9">
        <f>'shaladarpan '!C15</f>
        <v>4794</v>
      </c>
      <c r="E16" s="10">
        <f>'shaladarpan '!D15</f>
        <v>0</v>
      </c>
      <c r="F16" s="9" t="str">
        <f>'shaladarpan '!E15</f>
        <v>manjeet14</v>
      </c>
      <c r="G16" s="10">
        <f>'shaladarpan '!F15</f>
        <v>0</v>
      </c>
      <c r="H16" s="9" t="str">
        <f>'shaladarpan '!G15</f>
        <v>vijay14</v>
      </c>
      <c r="I16" s="9" t="str">
        <f>'shaladarpan '!H15</f>
        <v>beautiful14</v>
      </c>
      <c r="J16" s="9" t="str">
        <f>'shaladarpan '!I15</f>
        <v>M</v>
      </c>
      <c r="K16" s="10">
        <f>'shaladarpan '!J15</f>
        <v>41881</v>
      </c>
      <c r="L16" s="9" t="str">
        <f>'shaladarpan '!K15</f>
        <v>yes</v>
      </c>
      <c r="M16" s="9">
        <f>'shaladarpan '!L15</f>
        <v>14</v>
      </c>
      <c r="N16" s="9">
        <f>'shaladarpan '!M15</f>
        <v>0</v>
      </c>
      <c r="O16" s="9">
        <f>'shaladarpan '!N15</f>
        <v>0</v>
      </c>
      <c r="P16" s="9" t="str">
        <f>'shaladarpan '!O15</f>
        <v>GEN</v>
      </c>
      <c r="Q16" s="9">
        <f>'shaladarpan '!P15</f>
        <v>0</v>
      </c>
      <c r="R16" s="9">
        <f>'shaladarpan '!Q15</f>
        <v>0</v>
      </c>
      <c r="S16" s="9" t="str">
        <f>'shaladarpan '!R15</f>
        <v>GOVT. SENIOR SECONDARY SCHOOL ALNIYAWAS (219445)</v>
      </c>
      <c r="T16" s="9">
        <f>'shaladarpan '!S15</f>
        <v>8140200308</v>
      </c>
      <c r="U16" s="9">
        <f>'shaladarpan '!T15</f>
        <v>0</v>
      </c>
      <c r="V16" s="9">
        <f>'shaladarpan '!U15</f>
        <v>0</v>
      </c>
      <c r="W16" s="9">
        <f>'shaladarpan '!V15</f>
        <v>9828120710</v>
      </c>
      <c r="X16" s="9" t="str">
        <f>'shaladarpan '!W15</f>
        <v>alniyawas14</v>
      </c>
      <c r="Y16" s="9">
        <f>'shaladarpan '!X15</f>
        <v>0</v>
      </c>
      <c r="Z16" s="9" t="str">
        <f>'shaladarpan '!Y15</f>
        <v>N</v>
      </c>
      <c r="AA16" s="9" t="str">
        <f>'shaladarpan '!Z15</f>
        <v>Y</v>
      </c>
      <c r="AB16" s="9">
        <f>'shaladarpan '!AA15</f>
        <v>0</v>
      </c>
      <c r="AC16" s="9">
        <f>'shaladarpan '!AB15</f>
        <v>6</v>
      </c>
      <c r="AD16" s="9">
        <f>'shaladarpan '!AC15</f>
        <v>0</v>
      </c>
      <c r="AE16" s="9">
        <f>'shaladarpan '!AD15</f>
        <v>1</v>
      </c>
    </row>
    <row r="17" spans="1:31" s="8" customFormat="1" ht="13.5" customHeight="1">
      <c r="A17" s="8">
        <f>IF(F17=" "," ",ROWS($A$3:A17))</f>
        <v>15</v>
      </c>
      <c r="B17" s="9">
        <f>'shaladarpan '!A16</f>
        <v>1</v>
      </c>
      <c r="C17" s="9" t="str">
        <f>'shaladarpan '!B16</f>
        <v>A</v>
      </c>
      <c r="D17" s="9">
        <f>'shaladarpan '!C16</f>
        <v>4874</v>
      </c>
      <c r="E17" s="10">
        <f>'shaladarpan '!D16</f>
        <v>0</v>
      </c>
      <c r="F17" s="9" t="str">
        <f>'shaladarpan '!E16</f>
        <v>manjeet15</v>
      </c>
      <c r="G17" s="10">
        <f>'shaladarpan '!F16</f>
        <v>0</v>
      </c>
      <c r="H17" s="9" t="str">
        <f>'shaladarpan '!G16</f>
        <v>vijay15</v>
      </c>
      <c r="I17" s="9" t="str">
        <f>'shaladarpan '!H16</f>
        <v>beautiful15</v>
      </c>
      <c r="J17" s="9" t="str">
        <f>'shaladarpan '!I16</f>
        <v>F</v>
      </c>
      <c r="K17" s="10">
        <f>'shaladarpan '!J16</f>
        <v>42285</v>
      </c>
      <c r="L17" s="9" t="str">
        <f>'shaladarpan '!K16</f>
        <v>no</v>
      </c>
      <c r="M17" s="9">
        <f>'shaladarpan '!L16</f>
        <v>15</v>
      </c>
      <c r="N17" s="9">
        <f>'shaladarpan '!M16</f>
        <v>0</v>
      </c>
      <c r="O17" s="9">
        <f>'shaladarpan '!N16</f>
        <v>0</v>
      </c>
      <c r="P17" s="9" t="str">
        <f>'shaladarpan '!O16</f>
        <v>OBC</v>
      </c>
      <c r="Q17" s="9">
        <f>'shaladarpan '!P16</f>
        <v>0</v>
      </c>
      <c r="R17" s="9">
        <f>'shaladarpan '!Q16</f>
        <v>0</v>
      </c>
      <c r="S17" s="9" t="str">
        <f>'shaladarpan '!R16</f>
        <v>GOVT. SENIOR SECONDARY SCHOOL ALNIYAWAS (219445)</v>
      </c>
      <c r="T17" s="9">
        <f>'shaladarpan '!S16</f>
        <v>8140200308</v>
      </c>
      <c r="U17" s="9">
        <f>'shaladarpan '!T16</f>
        <v>0</v>
      </c>
      <c r="V17" s="9">
        <f>'shaladarpan '!U16</f>
        <v>0</v>
      </c>
      <c r="W17" s="9">
        <f>'shaladarpan '!V16</f>
        <v>9828120711</v>
      </c>
      <c r="X17" s="9" t="str">
        <f>'shaladarpan '!W16</f>
        <v>alniyawas15</v>
      </c>
      <c r="Y17" s="9">
        <f>'shaladarpan '!X16</f>
        <v>0</v>
      </c>
      <c r="Z17" s="9" t="str">
        <f>'shaladarpan '!Y16</f>
        <v>N</v>
      </c>
      <c r="AA17" s="9" t="str">
        <f>'shaladarpan '!Z16</f>
        <v>Y</v>
      </c>
      <c r="AB17" s="9">
        <f>'shaladarpan '!AA16</f>
        <v>0</v>
      </c>
      <c r="AC17" s="9">
        <f>'shaladarpan '!AB16</f>
        <v>5</v>
      </c>
      <c r="AD17" s="9">
        <f>'shaladarpan '!AC16</f>
        <v>0</v>
      </c>
      <c r="AE17" s="9">
        <f>'shaladarpan '!AD16</f>
        <v>0</v>
      </c>
    </row>
    <row r="18" spans="1:31" s="8" customFormat="1" ht="13.5" customHeight="1">
      <c r="A18" s="8">
        <f>IF(F18=" "," ",ROWS($A$3:A18))</f>
        <v>16</v>
      </c>
      <c r="B18" s="9">
        <f>'shaladarpan '!A17</f>
        <v>1</v>
      </c>
      <c r="C18" s="9" t="str">
        <f>'shaladarpan '!B17</f>
        <v>A</v>
      </c>
      <c r="D18" s="9">
        <f>'shaladarpan '!C17</f>
        <v>4862</v>
      </c>
      <c r="E18" s="10">
        <f>'shaladarpan '!D17</f>
        <v>0</v>
      </c>
      <c r="F18" s="9" t="str">
        <f>'shaladarpan '!E17</f>
        <v>manjeet16</v>
      </c>
      <c r="G18" s="10">
        <f>'shaladarpan '!F17</f>
        <v>0</v>
      </c>
      <c r="H18" s="9" t="str">
        <f>'shaladarpan '!G17</f>
        <v>vijay16</v>
      </c>
      <c r="I18" s="9" t="str">
        <f>'shaladarpan '!H17</f>
        <v>beautiful16</v>
      </c>
      <c r="J18" s="9" t="str">
        <f>'shaladarpan '!I17</f>
        <v>F</v>
      </c>
      <c r="K18" s="10">
        <f>'shaladarpan '!J17</f>
        <v>42006</v>
      </c>
      <c r="L18" s="9" t="str">
        <f>'shaladarpan '!K17</f>
        <v>yes</v>
      </c>
      <c r="M18" s="9">
        <f>'shaladarpan '!L17</f>
        <v>16</v>
      </c>
      <c r="N18" s="9">
        <f>'shaladarpan '!M17</f>
        <v>0</v>
      </c>
      <c r="O18" s="9">
        <f>'shaladarpan '!N17</f>
        <v>0</v>
      </c>
      <c r="P18" s="9" t="str">
        <f>'shaladarpan '!O17</f>
        <v>OBC</v>
      </c>
      <c r="Q18" s="9">
        <f>'shaladarpan '!P17</f>
        <v>0</v>
      </c>
      <c r="R18" s="9">
        <f>'shaladarpan '!Q17</f>
        <v>0</v>
      </c>
      <c r="S18" s="9" t="str">
        <f>'shaladarpan '!R17</f>
        <v>GOVT. SENIOR SECONDARY SCHOOL ALNIYAWAS (219445)</v>
      </c>
      <c r="T18" s="9">
        <f>'shaladarpan '!S17</f>
        <v>8140200308</v>
      </c>
      <c r="U18" s="9">
        <f>'shaladarpan '!T17</f>
        <v>0</v>
      </c>
      <c r="V18" s="9">
        <f>'shaladarpan '!U17</f>
        <v>0</v>
      </c>
      <c r="W18" s="9">
        <f>'shaladarpan '!V17</f>
        <v>9828120712</v>
      </c>
      <c r="X18" s="9" t="str">
        <f>'shaladarpan '!W17</f>
        <v>alniyawas16</v>
      </c>
      <c r="Y18" s="9">
        <f>'shaladarpan '!X17</f>
        <v>0</v>
      </c>
      <c r="Z18" s="9" t="str">
        <f>'shaladarpan '!Y17</f>
        <v>N</v>
      </c>
      <c r="AA18" s="9" t="str">
        <f>'shaladarpan '!Z17</f>
        <v>Y</v>
      </c>
      <c r="AB18" s="9">
        <f>'shaladarpan '!AA17</f>
        <v>0</v>
      </c>
      <c r="AC18" s="9">
        <f>'shaladarpan '!AB17</f>
        <v>5</v>
      </c>
      <c r="AD18" s="9">
        <f>'shaladarpan '!AC17</f>
        <v>0</v>
      </c>
      <c r="AE18" s="9">
        <f>'shaladarpan '!AD17</f>
        <v>0</v>
      </c>
    </row>
    <row r="19" spans="1:31" s="8" customFormat="1" ht="13.5" customHeight="1">
      <c r="A19" s="8">
        <f>IF(F19=" "," ",ROWS($A$3:A19))</f>
        <v>17</v>
      </c>
      <c r="B19" s="9">
        <f>'shaladarpan '!A18</f>
        <v>1</v>
      </c>
      <c r="C19" s="9" t="str">
        <f>'shaladarpan '!B18</f>
        <v>A</v>
      </c>
      <c r="D19" s="9">
        <f>'shaladarpan '!C18</f>
        <v>4867</v>
      </c>
      <c r="E19" s="10">
        <f>'shaladarpan '!D18</f>
        <v>0</v>
      </c>
      <c r="F19" s="9" t="str">
        <f>'shaladarpan '!E18</f>
        <v>manjeet17</v>
      </c>
      <c r="G19" s="10">
        <f>'shaladarpan '!F18</f>
        <v>0</v>
      </c>
      <c r="H19" s="9" t="str">
        <f>'shaladarpan '!G18</f>
        <v>vijay17</v>
      </c>
      <c r="I19" s="9" t="str">
        <f>'shaladarpan '!H18</f>
        <v>beautiful17</v>
      </c>
      <c r="J19" s="9" t="str">
        <f>'shaladarpan '!I18</f>
        <v>F</v>
      </c>
      <c r="K19" s="10">
        <f>'shaladarpan '!J18</f>
        <v>42262</v>
      </c>
      <c r="L19" s="9" t="str">
        <f>'shaladarpan '!K18</f>
        <v>yes</v>
      </c>
      <c r="M19" s="9">
        <f>'shaladarpan '!L18</f>
        <v>17</v>
      </c>
      <c r="N19" s="9">
        <f>'shaladarpan '!M18</f>
        <v>0</v>
      </c>
      <c r="O19" s="9">
        <f>'shaladarpan '!N18</f>
        <v>0</v>
      </c>
      <c r="P19" s="9" t="str">
        <f>'shaladarpan '!O18</f>
        <v>OBC</v>
      </c>
      <c r="Q19" s="9">
        <f>'shaladarpan '!P18</f>
        <v>0</v>
      </c>
      <c r="R19" s="9">
        <f>'shaladarpan '!Q18</f>
        <v>0</v>
      </c>
      <c r="S19" s="9" t="str">
        <f>'shaladarpan '!R18</f>
        <v>GOVT. SENIOR SECONDARY SCHOOL ALNIYAWAS (219445)</v>
      </c>
      <c r="T19" s="9">
        <f>'shaladarpan '!S18</f>
        <v>8140200308</v>
      </c>
      <c r="U19" s="9">
        <f>'shaladarpan '!T18</f>
        <v>0</v>
      </c>
      <c r="V19" s="9">
        <f>'shaladarpan '!U18</f>
        <v>0</v>
      </c>
      <c r="W19" s="9">
        <f>'shaladarpan '!V18</f>
        <v>9828120713</v>
      </c>
      <c r="X19" s="9" t="str">
        <f>'shaladarpan '!W18</f>
        <v>alniyawas17</v>
      </c>
      <c r="Y19" s="9">
        <f>'shaladarpan '!X18</f>
        <v>0</v>
      </c>
      <c r="Z19" s="9" t="str">
        <f>'shaladarpan '!Y18</f>
        <v>N</v>
      </c>
      <c r="AA19" s="9" t="str">
        <f>'shaladarpan '!Z18</f>
        <v>Y</v>
      </c>
      <c r="AB19" s="9">
        <f>'shaladarpan '!AA18</f>
        <v>0</v>
      </c>
      <c r="AC19" s="9">
        <f>'shaladarpan '!AB18</f>
        <v>5</v>
      </c>
      <c r="AD19" s="9">
        <f>'shaladarpan '!AC18</f>
        <v>0</v>
      </c>
      <c r="AE19" s="9">
        <f>'shaladarpan '!AD18</f>
        <v>0</v>
      </c>
    </row>
    <row r="20" spans="1:31" s="8" customFormat="1" ht="13.5" customHeight="1">
      <c r="A20" s="8">
        <f>IF(F20=" "," ",ROWS($A$3:A20))</f>
        <v>18</v>
      </c>
      <c r="B20" s="9">
        <f>'shaladarpan '!A19</f>
        <v>1</v>
      </c>
      <c r="C20" s="9" t="str">
        <f>'shaladarpan '!B19</f>
        <v>A</v>
      </c>
      <c r="D20" s="9">
        <f>'shaladarpan '!C19</f>
        <v>4869</v>
      </c>
      <c r="E20" s="10">
        <f>'shaladarpan '!D19</f>
        <v>0</v>
      </c>
      <c r="F20" s="9" t="str">
        <f>'shaladarpan '!E19</f>
        <v>manjeet18</v>
      </c>
      <c r="G20" s="10">
        <f>'shaladarpan '!F19</f>
        <v>0</v>
      </c>
      <c r="H20" s="9" t="str">
        <f>'shaladarpan '!G19</f>
        <v>vijay18</v>
      </c>
      <c r="I20" s="9" t="str">
        <f>'shaladarpan '!H19</f>
        <v>beautiful18</v>
      </c>
      <c r="J20" s="9" t="str">
        <f>'shaladarpan '!I19</f>
        <v>F</v>
      </c>
      <c r="K20" s="10">
        <f>'shaladarpan '!J19</f>
        <v>41719</v>
      </c>
      <c r="L20" s="9" t="str">
        <f>'shaladarpan '!K19</f>
        <v>no</v>
      </c>
      <c r="M20" s="9">
        <f>'shaladarpan '!L19</f>
        <v>18</v>
      </c>
      <c r="N20" s="9">
        <f>'shaladarpan '!M19</f>
        <v>0</v>
      </c>
      <c r="O20" s="9">
        <f>'shaladarpan '!N19</f>
        <v>0</v>
      </c>
      <c r="P20" s="9" t="str">
        <f>'shaladarpan '!O19</f>
        <v>OBC</v>
      </c>
      <c r="Q20" s="9">
        <f>'shaladarpan '!P19</f>
        <v>0</v>
      </c>
      <c r="R20" s="9">
        <f>'shaladarpan '!Q19</f>
        <v>0</v>
      </c>
      <c r="S20" s="9" t="str">
        <f>'shaladarpan '!R19</f>
        <v>GOVT. SENIOR SECONDARY SCHOOL ALNIYAWAS (219445)</v>
      </c>
      <c r="T20" s="9">
        <f>'shaladarpan '!S19</f>
        <v>8140200308</v>
      </c>
      <c r="U20" s="9">
        <f>'shaladarpan '!T19</f>
        <v>0</v>
      </c>
      <c r="V20" s="9">
        <f>'shaladarpan '!U19</f>
        <v>0</v>
      </c>
      <c r="W20" s="9">
        <f>'shaladarpan '!V19</f>
        <v>9828120714</v>
      </c>
      <c r="X20" s="9" t="str">
        <f>'shaladarpan '!W19</f>
        <v>alniyawas18</v>
      </c>
      <c r="Y20" s="9">
        <f>'shaladarpan '!X19</f>
        <v>0</v>
      </c>
      <c r="Z20" s="9" t="str">
        <f>'shaladarpan '!Y19</f>
        <v>N</v>
      </c>
      <c r="AA20" s="9" t="str">
        <f>'shaladarpan '!Z19</f>
        <v>Y</v>
      </c>
      <c r="AB20" s="9">
        <f>'shaladarpan '!AA19</f>
        <v>0</v>
      </c>
      <c r="AC20" s="9">
        <f>'shaladarpan '!AB19</f>
        <v>6</v>
      </c>
      <c r="AD20" s="9">
        <f>'shaladarpan '!AC19</f>
        <v>0</v>
      </c>
      <c r="AE20" s="9">
        <f>'shaladarpan '!AD19</f>
        <v>0</v>
      </c>
    </row>
    <row r="21" spans="1:31" s="8" customFormat="1" ht="13.5" customHeight="1">
      <c r="A21" s="8">
        <f>IF(F21=" "," ",ROWS($A$3:A21))</f>
        <v>19</v>
      </c>
      <c r="B21" s="9">
        <f>'shaladarpan '!A20</f>
        <v>1</v>
      </c>
      <c r="C21" s="9" t="str">
        <f>'shaladarpan '!B20</f>
        <v>A</v>
      </c>
      <c r="D21" s="9">
        <f>'shaladarpan '!C20</f>
        <v>4868</v>
      </c>
      <c r="E21" s="10">
        <f>'shaladarpan '!D20</f>
        <v>0</v>
      </c>
      <c r="F21" s="9" t="str">
        <f>'shaladarpan '!E20</f>
        <v>manjeet19</v>
      </c>
      <c r="G21" s="10">
        <f>'shaladarpan '!F20</f>
        <v>0</v>
      </c>
      <c r="H21" s="9" t="str">
        <f>'shaladarpan '!G20</f>
        <v>vijay19</v>
      </c>
      <c r="I21" s="9" t="str">
        <f>'shaladarpan '!H20</f>
        <v>beautiful19</v>
      </c>
      <c r="J21" s="9" t="str">
        <f>'shaladarpan '!I20</f>
        <v>F</v>
      </c>
      <c r="K21" s="10">
        <f>'shaladarpan '!J20</f>
        <v>41250</v>
      </c>
      <c r="L21" s="9" t="str">
        <f>'shaladarpan '!K20</f>
        <v>yes</v>
      </c>
      <c r="M21" s="9">
        <f>'shaladarpan '!L20</f>
        <v>19</v>
      </c>
      <c r="N21" s="9">
        <f>'shaladarpan '!M20</f>
        <v>0</v>
      </c>
      <c r="O21" s="9">
        <f>'shaladarpan '!N20</f>
        <v>0</v>
      </c>
      <c r="P21" s="9" t="str">
        <f>'shaladarpan '!O20</f>
        <v>OBC</v>
      </c>
      <c r="Q21" s="9">
        <f>'shaladarpan '!P20</f>
        <v>0</v>
      </c>
      <c r="R21" s="9">
        <f>'shaladarpan '!Q20</f>
        <v>0</v>
      </c>
      <c r="S21" s="9" t="str">
        <f>'shaladarpan '!R20</f>
        <v>GOVT. SENIOR SECONDARY SCHOOL ALNIYAWAS (219445)</v>
      </c>
      <c r="T21" s="9">
        <f>'shaladarpan '!S20</f>
        <v>8140200308</v>
      </c>
      <c r="U21" s="9">
        <f>'shaladarpan '!T20</f>
        <v>0</v>
      </c>
      <c r="V21" s="9">
        <f>'shaladarpan '!U20</f>
        <v>0</v>
      </c>
      <c r="W21" s="9">
        <f>'shaladarpan '!V20</f>
        <v>9828120715</v>
      </c>
      <c r="X21" s="9" t="str">
        <f>'shaladarpan '!W20</f>
        <v>alniyawas19</v>
      </c>
      <c r="Y21" s="9">
        <f>'shaladarpan '!X20</f>
        <v>0</v>
      </c>
      <c r="Z21" s="9" t="str">
        <f>'shaladarpan '!Y20</f>
        <v>N</v>
      </c>
      <c r="AA21" s="9" t="str">
        <f>'shaladarpan '!Z20</f>
        <v>Y</v>
      </c>
      <c r="AB21" s="9">
        <f>'shaladarpan '!AA20</f>
        <v>0</v>
      </c>
      <c r="AC21" s="9">
        <f>'shaladarpan '!AB20</f>
        <v>8</v>
      </c>
      <c r="AD21" s="9">
        <f>'shaladarpan '!AC20</f>
        <v>0</v>
      </c>
      <c r="AE21" s="9">
        <f>'shaladarpan '!AD20</f>
        <v>0</v>
      </c>
    </row>
    <row r="22" spans="1:31" s="8" customFormat="1" ht="13.5" customHeight="1">
      <c r="A22" s="8">
        <f>IF(F22=" "," ",ROWS($A$3:A22))</f>
        <v>20</v>
      </c>
      <c r="B22" s="9">
        <f>'shaladarpan '!A21</f>
        <v>1</v>
      </c>
      <c r="C22" s="9" t="str">
        <f>'shaladarpan '!B21</f>
        <v>A</v>
      </c>
      <c r="D22" s="9">
        <f>'shaladarpan '!C21</f>
        <v>4803</v>
      </c>
      <c r="E22" s="10">
        <f>'shaladarpan '!D21</f>
        <v>0</v>
      </c>
      <c r="F22" s="9" t="str">
        <f>'shaladarpan '!E21</f>
        <v>manjeet20</v>
      </c>
      <c r="G22" s="10">
        <f>'shaladarpan '!F21</f>
        <v>0</v>
      </c>
      <c r="H22" s="9" t="str">
        <f>'shaladarpan '!G21</f>
        <v>vijay20</v>
      </c>
      <c r="I22" s="9" t="str">
        <f>'shaladarpan '!H21</f>
        <v>beautiful20</v>
      </c>
      <c r="J22" s="9" t="str">
        <f>'shaladarpan '!I21</f>
        <v>M</v>
      </c>
      <c r="K22" s="10">
        <f>'shaladarpan '!J21</f>
        <v>41977</v>
      </c>
      <c r="L22" s="9" t="str">
        <f>'shaladarpan '!K21</f>
        <v>yes</v>
      </c>
      <c r="M22" s="9">
        <f>'shaladarpan '!L21</f>
        <v>20</v>
      </c>
      <c r="N22" s="9">
        <f>'shaladarpan '!M21</f>
        <v>0</v>
      </c>
      <c r="O22" s="9">
        <f>'shaladarpan '!N21</f>
        <v>0</v>
      </c>
      <c r="P22" s="9" t="str">
        <f>'shaladarpan '!O21</f>
        <v>OBC</v>
      </c>
      <c r="Q22" s="9">
        <f>'shaladarpan '!P21</f>
        <v>0</v>
      </c>
      <c r="R22" s="9">
        <f>'shaladarpan '!Q21</f>
        <v>0</v>
      </c>
      <c r="S22" s="9" t="str">
        <f>'shaladarpan '!R21</f>
        <v>GOVT. SENIOR SECONDARY SCHOOL ALNIYAWAS (219445)</v>
      </c>
      <c r="T22" s="9">
        <f>'shaladarpan '!S21</f>
        <v>8140200308</v>
      </c>
      <c r="U22" s="9">
        <f>'shaladarpan '!T21</f>
        <v>0</v>
      </c>
      <c r="V22" s="9">
        <f>'shaladarpan '!U21</f>
        <v>0</v>
      </c>
      <c r="W22" s="9">
        <f>'shaladarpan '!V21</f>
        <v>9828120716</v>
      </c>
      <c r="X22" s="9" t="str">
        <f>'shaladarpan '!W21</f>
        <v>alniyawas20</v>
      </c>
      <c r="Y22" s="9">
        <f>'shaladarpan '!X21</f>
        <v>0</v>
      </c>
      <c r="Z22" s="9" t="str">
        <f>'shaladarpan '!Y21</f>
        <v>N</v>
      </c>
      <c r="AA22" s="9" t="str">
        <f>'shaladarpan '!Z21</f>
        <v>Y</v>
      </c>
      <c r="AB22" s="9">
        <f>'shaladarpan '!AA21</f>
        <v>0</v>
      </c>
      <c r="AC22" s="9">
        <f>'shaladarpan '!AB21</f>
        <v>6</v>
      </c>
      <c r="AD22" s="9">
        <f>'shaladarpan '!AC21</f>
        <v>0</v>
      </c>
      <c r="AE22" s="9">
        <f>'shaladarpan '!AD21</f>
        <v>1</v>
      </c>
    </row>
    <row r="23" spans="1:31" s="8" customFormat="1" ht="13.5" customHeight="1">
      <c r="A23" s="8">
        <f>IF(F23=" "," ",ROWS($A$3:A23))</f>
        <v>21</v>
      </c>
      <c r="B23" s="9">
        <f>'shaladarpan '!A22</f>
        <v>1</v>
      </c>
      <c r="C23" s="9" t="str">
        <f>'shaladarpan '!B22</f>
        <v>A</v>
      </c>
      <c r="D23" s="9">
        <f>'shaladarpan '!C22</f>
        <v>4807</v>
      </c>
      <c r="E23" s="10">
        <f>'shaladarpan '!D22</f>
        <v>0</v>
      </c>
      <c r="F23" s="9" t="str">
        <f>'shaladarpan '!E22</f>
        <v>manjeet21</v>
      </c>
      <c r="G23" s="10">
        <f>'shaladarpan '!F22</f>
        <v>0</v>
      </c>
      <c r="H23" s="9" t="str">
        <f>'shaladarpan '!G22</f>
        <v>vijay21</v>
      </c>
      <c r="I23" s="9" t="str">
        <f>'shaladarpan '!H22</f>
        <v>beautiful21</v>
      </c>
      <c r="J23" s="9" t="str">
        <f>'shaladarpan '!I22</f>
        <v>F</v>
      </c>
      <c r="K23" s="10">
        <f>'shaladarpan '!J22</f>
        <v>41457</v>
      </c>
      <c r="L23" s="9" t="str">
        <f>'shaladarpan '!K22</f>
        <v>no</v>
      </c>
      <c r="M23" s="9">
        <f>'shaladarpan '!L22</f>
        <v>21</v>
      </c>
      <c r="N23" s="9">
        <f>'shaladarpan '!M22</f>
        <v>0</v>
      </c>
      <c r="O23" s="9">
        <f>'shaladarpan '!N22</f>
        <v>0</v>
      </c>
      <c r="P23" s="9" t="str">
        <f>'shaladarpan '!O22</f>
        <v>OBC</v>
      </c>
      <c r="Q23" s="9">
        <f>'shaladarpan '!P22</f>
        <v>0</v>
      </c>
      <c r="R23" s="9">
        <f>'shaladarpan '!Q22</f>
        <v>0</v>
      </c>
      <c r="S23" s="9" t="str">
        <f>'shaladarpan '!R22</f>
        <v>GOVT. SENIOR SECONDARY SCHOOL ALNIYAWAS (219445)</v>
      </c>
      <c r="T23" s="9">
        <f>'shaladarpan '!S22</f>
        <v>8140200308</v>
      </c>
      <c r="U23" s="9">
        <f>'shaladarpan '!T22</f>
        <v>0</v>
      </c>
      <c r="V23" s="9">
        <f>'shaladarpan '!U22</f>
        <v>0</v>
      </c>
      <c r="W23" s="9">
        <f>'shaladarpan '!V22</f>
        <v>9828120717</v>
      </c>
      <c r="X23" s="9" t="str">
        <f>'shaladarpan '!W22</f>
        <v>alniyawas21</v>
      </c>
      <c r="Y23" s="9">
        <f>'shaladarpan '!X22</f>
        <v>0</v>
      </c>
      <c r="Z23" s="9" t="str">
        <f>'shaladarpan '!Y22</f>
        <v>N</v>
      </c>
      <c r="AA23" s="9" t="str">
        <f>'shaladarpan '!Z22</f>
        <v>Y</v>
      </c>
      <c r="AB23" s="9">
        <f>'shaladarpan '!AA22</f>
        <v>0</v>
      </c>
      <c r="AC23" s="9">
        <f>'shaladarpan '!AB22</f>
        <v>7</v>
      </c>
      <c r="AD23" s="9">
        <f>'shaladarpan '!AC22</f>
        <v>0</v>
      </c>
      <c r="AE23" s="9">
        <f>'shaladarpan '!AD22</f>
        <v>1</v>
      </c>
    </row>
    <row r="24" spans="1:31" s="8" customFormat="1" ht="13.5" customHeight="1">
      <c r="A24" s="8">
        <f>IF(F24=" "," ",ROWS($A$3:A24))</f>
        <v>22</v>
      </c>
      <c r="B24" s="9">
        <f>'shaladarpan '!A23</f>
        <v>1</v>
      </c>
      <c r="C24" s="9" t="str">
        <f>'shaladarpan '!B23</f>
        <v>A</v>
      </c>
      <c r="D24" s="9">
        <f>'shaladarpan '!C23</f>
        <v>4870</v>
      </c>
      <c r="E24" s="10">
        <f>'shaladarpan '!D23</f>
        <v>0</v>
      </c>
      <c r="F24" s="9" t="str">
        <f>'shaladarpan '!E23</f>
        <v>manjeet22</v>
      </c>
      <c r="G24" s="10">
        <f>'shaladarpan '!F23</f>
        <v>0</v>
      </c>
      <c r="H24" s="9" t="str">
        <f>'shaladarpan '!G23</f>
        <v>vijay22</v>
      </c>
      <c r="I24" s="9" t="str">
        <f>'shaladarpan '!H23</f>
        <v>beautiful22</v>
      </c>
      <c r="J24" s="9" t="str">
        <f>'shaladarpan '!I23</f>
        <v>F</v>
      </c>
      <c r="K24" s="10">
        <f>'shaladarpan '!J23</f>
        <v>42101</v>
      </c>
      <c r="L24" s="9" t="str">
        <f>'shaladarpan '!K23</f>
        <v>yes</v>
      </c>
      <c r="M24" s="9">
        <f>'shaladarpan '!L23</f>
        <v>22</v>
      </c>
      <c r="N24" s="9">
        <f>'shaladarpan '!M23</f>
        <v>0</v>
      </c>
      <c r="O24" s="9">
        <f>'shaladarpan '!N23</f>
        <v>0</v>
      </c>
      <c r="P24" s="9" t="str">
        <f>'shaladarpan '!O23</f>
        <v>OBC</v>
      </c>
      <c r="Q24" s="9">
        <f>'shaladarpan '!P23</f>
        <v>0</v>
      </c>
      <c r="R24" s="9">
        <f>'shaladarpan '!Q23</f>
        <v>0</v>
      </c>
      <c r="S24" s="9" t="str">
        <f>'shaladarpan '!R23</f>
        <v>GOVT. SENIOR SECONDARY SCHOOL ALNIYAWAS (219445)</v>
      </c>
      <c r="T24" s="9">
        <f>'shaladarpan '!S23</f>
        <v>8140200308</v>
      </c>
      <c r="U24" s="9">
        <f>'shaladarpan '!T23</f>
        <v>0</v>
      </c>
      <c r="V24" s="9">
        <f>'shaladarpan '!U23</f>
        <v>0</v>
      </c>
      <c r="W24" s="9">
        <f>'shaladarpan '!V23</f>
        <v>9828120718</v>
      </c>
      <c r="X24" s="9" t="str">
        <f>'shaladarpan '!W23</f>
        <v>alniyawas22</v>
      </c>
      <c r="Y24" s="9">
        <f>'shaladarpan '!X23</f>
        <v>0</v>
      </c>
      <c r="Z24" s="9" t="str">
        <f>'shaladarpan '!Y23</f>
        <v>N</v>
      </c>
      <c r="AA24" s="9" t="str">
        <f>'shaladarpan '!Z23</f>
        <v>Y</v>
      </c>
      <c r="AB24" s="9">
        <f>'shaladarpan '!AA23</f>
        <v>0</v>
      </c>
      <c r="AC24" s="9">
        <f>'shaladarpan '!AB23</f>
        <v>5</v>
      </c>
      <c r="AD24" s="9">
        <f>'shaladarpan '!AC23</f>
        <v>0</v>
      </c>
      <c r="AE24" s="9">
        <f>'shaladarpan '!AD23</f>
        <v>0</v>
      </c>
    </row>
    <row r="25" spans="1:31" s="8" customFormat="1" ht="13.5" customHeight="1">
      <c r="A25" s="8">
        <f>IF(F25=" "," ",ROWS($A$3:A25))</f>
        <v>23</v>
      </c>
      <c r="B25" s="9">
        <f>'shaladarpan '!A24</f>
        <v>1</v>
      </c>
      <c r="C25" s="9" t="str">
        <f>'shaladarpan '!B24</f>
        <v>A</v>
      </c>
      <c r="D25" s="9">
        <f>'shaladarpan '!C24</f>
        <v>4804</v>
      </c>
      <c r="E25" s="10">
        <f>'shaladarpan '!D24</f>
        <v>0</v>
      </c>
      <c r="F25" s="9" t="str">
        <f>'shaladarpan '!E24</f>
        <v>manjeet23</v>
      </c>
      <c r="G25" s="10">
        <f>'shaladarpan '!F24</f>
        <v>0</v>
      </c>
      <c r="H25" s="9" t="str">
        <f>'shaladarpan '!G24</f>
        <v>vijay23</v>
      </c>
      <c r="I25" s="9" t="str">
        <f>'shaladarpan '!H24</f>
        <v>beautiful23</v>
      </c>
      <c r="J25" s="9" t="str">
        <f>'shaladarpan '!I24</f>
        <v>F</v>
      </c>
      <c r="K25" s="10">
        <f>'shaladarpan '!J24</f>
        <v>42034</v>
      </c>
      <c r="L25" s="9" t="str">
        <f>'shaladarpan '!K24</f>
        <v>yes</v>
      </c>
      <c r="M25" s="9">
        <f>'shaladarpan '!L24</f>
        <v>23</v>
      </c>
      <c r="N25" s="9">
        <f>'shaladarpan '!M24</f>
        <v>0</v>
      </c>
      <c r="O25" s="9">
        <f>'shaladarpan '!N24</f>
        <v>0</v>
      </c>
      <c r="P25" s="9" t="str">
        <f>'shaladarpan '!O24</f>
        <v>OBC</v>
      </c>
      <c r="Q25" s="9">
        <f>'shaladarpan '!P24</f>
        <v>0</v>
      </c>
      <c r="R25" s="9">
        <f>'shaladarpan '!Q24</f>
        <v>0</v>
      </c>
      <c r="S25" s="9" t="str">
        <f>'shaladarpan '!R24</f>
        <v>GOVT. SENIOR SECONDARY SCHOOL ALNIYAWAS (219445)</v>
      </c>
      <c r="T25" s="9">
        <f>'shaladarpan '!S24</f>
        <v>8140200308</v>
      </c>
      <c r="U25" s="9">
        <f>'shaladarpan '!T24</f>
        <v>0</v>
      </c>
      <c r="V25" s="9">
        <f>'shaladarpan '!U24</f>
        <v>0</v>
      </c>
      <c r="W25" s="9">
        <f>'shaladarpan '!V24</f>
        <v>9828120719</v>
      </c>
      <c r="X25" s="9" t="str">
        <f>'shaladarpan '!W24</f>
        <v>alniyawas23</v>
      </c>
      <c r="Y25" s="9">
        <f>'shaladarpan '!X24</f>
        <v>0</v>
      </c>
      <c r="Z25" s="9" t="str">
        <f>'shaladarpan '!Y24</f>
        <v>N</v>
      </c>
      <c r="AA25" s="9" t="str">
        <f>'shaladarpan '!Z24</f>
        <v>Y</v>
      </c>
      <c r="AB25" s="9">
        <f>'shaladarpan '!AA24</f>
        <v>0</v>
      </c>
      <c r="AC25" s="9">
        <f>'shaladarpan '!AB24</f>
        <v>5</v>
      </c>
      <c r="AD25" s="9">
        <f>'shaladarpan '!AC24</f>
        <v>0</v>
      </c>
      <c r="AE25" s="9">
        <f>'shaladarpan '!AD24</f>
        <v>1</v>
      </c>
    </row>
    <row r="26" spans="1:31" s="8" customFormat="1" ht="13.5" customHeight="1">
      <c r="A26" s="8">
        <f>IF(F26=" "," ",ROWS($A$3:A26))</f>
        <v>24</v>
      </c>
      <c r="B26" s="9">
        <f>'shaladarpan '!A25</f>
        <v>1</v>
      </c>
      <c r="C26" s="9" t="str">
        <f>'shaladarpan '!B25</f>
        <v>A</v>
      </c>
      <c r="D26" s="9">
        <f>'shaladarpan '!C25</f>
        <v>4806</v>
      </c>
      <c r="E26" s="10">
        <f>'shaladarpan '!D25</f>
        <v>0</v>
      </c>
      <c r="F26" s="9" t="str">
        <f>'shaladarpan '!E25</f>
        <v>manjeet24</v>
      </c>
      <c r="G26" s="10">
        <f>'shaladarpan '!F25</f>
        <v>0</v>
      </c>
      <c r="H26" s="9" t="str">
        <f>'shaladarpan '!G25</f>
        <v>vijay24</v>
      </c>
      <c r="I26" s="9" t="str">
        <f>'shaladarpan '!H25</f>
        <v>beautiful24</v>
      </c>
      <c r="J26" s="9" t="str">
        <f>'shaladarpan '!I25</f>
        <v>M</v>
      </c>
      <c r="K26" s="10">
        <f>'shaladarpan '!J25</f>
        <v>41687</v>
      </c>
      <c r="L26" s="9" t="str">
        <f>'shaladarpan '!K25</f>
        <v>no</v>
      </c>
      <c r="M26" s="9">
        <f>'shaladarpan '!L25</f>
        <v>24</v>
      </c>
      <c r="N26" s="9">
        <f>'shaladarpan '!M25</f>
        <v>0</v>
      </c>
      <c r="O26" s="9">
        <f>'shaladarpan '!N25</f>
        <v>0</v>
      </c>
      <c r="P26" s="9" t="str">
        <f>'shaladarpan '!O25</f>
        <v>OBC</v>
      </c>
      <c r="Q26" s="9">
        <f>'shaladarpan '!P25</f>
        <v>0</v>
      </c>
      <c r="R26" s="9">
        <f>'shaladarpan '!Q25</f>
        <v>0</v>
      </c>
      <c r="S26" s="9" t="str">
        <f>'shaladarpan '!R25</f>
        <v>GOVT. SENIOR SECONDARY SCHOOL ALNIYAWAS (219445)</v>
      </c>
      <c r="T26" s="9">
        <f>'shaladarpan '!S25</f>
        <v>8140200308</v>
      </c>
      <c r="U26" s="9">
        <f>'shaladarpan '!T25</f>
        <v>0</v>
      </c>
      <c r="V26" s="9">
        <f>'shaladarpan '!U25</f>
        <v>0</v>
      </c>
      <c r="W26" s="9">
        <f>'shaladarpan '!V25</f>
        <v>9828120720</v>
      </c>
      <c r="X26" s="9" t="str">
        <f>'shaladarpan '!W25</f>
        <v>alniyawas24</v>
      </c>
      <c r="Y26" s="9">
        <f>'shaladarpan '!X25</f>
        <v>0</v>
      </c>
      <c r="Z26" s="9" t="str">
        <f>'shaladarpan '!Y25</f>
        <v>N</v>
      </c>
      <c r="AA26" s="9" t="str">
        <f>'shaladarpan '!Z25</f>
        <v>Y</v>
      </c>
      <c r="AB26" s="9">
        <f>'shaladarpan '!AA25</f>
        <v>0</v>
      </c>
      <c r="AC26" s="9">
        <f>'shaladarpan '!AB25</f>
        <v>6</v>
      </c>
      <c r="AD26" s="9">
        <f>'shaladarpan '!AC25</f>
        <v>0</v>
      </c>
      <c r="AE26" s="9">
        <f>'shaladarpan '!AD25</f>
        <v>0</v>
      </c>
    </row>
    <row r="27" spans="1:31" s="8" customFormat="1" ht="13.5" customHeight="1">
      <c r="A27" s="8">
        <f>IF(F27=" "," ",ROWS($A$3:A27))</f>
        <v>25</v>
      </c>
      <c r="B27" s="9">
        <f>'shaladarpan '!A26</f>
        <v>1</v>
      </c>
      <c r="C27" s="9" t="str">
        <f>'shaladarpan '!B26</f>
        <v>A</v>
      </c>
      <c r="D27" s="9">
        <f>'shaladarpan '!C26</f>
        <v>4872</v>
      </c>
      <c r="E27" s="10">
        <f>'shaladarpan '!D26</f>
        <v>0</v>
      </c>
      <c r="F27" s="9" t="str">
        <f>'shaladarpan '!E26</f>
        <v>manjeet25</v>
      </c>
      <c r="G27" s="10">
        <f>'shaladarpan '!F26</f>
        <v>0</v>
      </c>
      <c r="H27" s="9" t="str">
        <f>'shaladarpan '!G26</f>
        <v>vijay25</v>
      </c>
      <c r="I27" s="9" t="str">
        <f>'shaladarpan '!H26</f>
        <v>beautiful25</v>
      </c>
      <c r="J27" s="9" t="str">
        <f>'shaladarpan '!I26</f>
        <v>M</v>
      </c>
      <c r="K27" s="10">
        <f>'shaladarpan '!J26</f>
        <v>41972</v>
      </c>
      <c r="L27" s="9" t="str">
        <f>'shaladarpan '!K26</f>
        <v>yes</v>
      </c>
      <c r="M27" s="9">
        <f>'shaladarpan '!L26</f>
        <v>25</v>
      </c>
      <c r="N27" s="9">
        <f>'shaladarpan '!M26</f>
        <v>0</v>
      </c>
      <c r="O27" s="9">
        <f>'shaladarpan '!N26</f>
        <v>0</v>
      </c>
      <c r="P27" s="9" t="str">
        <f>'shaladarpan '!O26</f>
        <v>OBC</v>
      </c>
      <c r="Q27" s="9">
        <f>'shaladarpan '!P26</f>
        <v>0</v>
      </c>
      <c r="R27" s="9">
        <f>'shaladarpan '!Q26</f>
        <v>0</v>
      </c>
      <c r="S27" s="9" t="str">
        <f>'shaladarpan '!R26</f>
        <v>GOVT. SENIOR SECONDARY SCHOOL ALNIYAWAS (219445)</v>
      </c>
      <c r="T27" s="9">
        <f>'shaladarpan '!S26</f>
        <v>8140200308</v>
      </c>
      <c r="U27" s="9">
        <f>'shaladarpan '!T26</f>
        <v>0</v>
      </c>
      <c r="V27" s="9">
        <f>'shaladarpan '!U26</f>
        <v>0</v>
      </c>
      <c r="W27" s="9">
        <f>'shaladarpan '!V26</f>
        <v>9828120721</v>
      </c>
      <c r="X27" s="9" t="str">
        <f>'shaladarpan '!W26</f>
        <v>alniyawas25</v>
      </c>
      <c r="Y27" s="9">
        <f>'shaladarpan '!X26</f>
        <v>0</v>
      </c>
      <c r="Z27" s="9" t="str">
        <f>'shaladarpan '!Y26</f>
        <v>N</v>
      </c>
      <c r="AA27" s="9" t="str">
        <f>'shaladarpan '!Z26</f>
        <v>Y</v>
      </c>
      <c r="AB27" s="9">
        <f>'shaladarpan '!AA26</f>
        <v>0</v>
      </c>
      <c r="AC27" s="9">
        <f>'shaladarpan '!AB26</f>
        <v>6</v>
      </c>
      <c r="AD27" s="9">
        <f>'shaladarpan '!AC26</f>
        <v>0</v>
      </c>
      <c r="AE27" s="9">
        <f>'shaladarpan '!AD26</f>
        <v>0</v>
      </c>
    </row>
    <row r="28" spans="1:31" s="8" customFormat="1" ht="13.5" customHeight="1">
      <c r="A28" s="8">
        <f>IF(F28=" "," ",ROWS($A$3:A28))</f>
        <v>26</v>
      </c>
      <c r="B28" s="9">
        <f>'shaladarpan '!A27</f>
        <v>1</v>
      </c>
      <c r="C28" s="9" t="str">
        <f>'shaladarpan '!B27</f>
        <v>A</v>
      </c>
      <c r="D28" s="9">
        <f>'shaladarpan '!C27</f>
        <v>4861</v>
      </c>
      <c r="E28" s="10">
        <f>'shaladarpan '!D27</f>
        <v>0</v>
      </c>
      <c r="F28" s="9" t="str">
        <f>'shaladarpan '!E27</f>
        <v>manjeet26</v>
      </c>
      <c r="G28" s="10">
        <f>'shaladarpan '!F27</f>
        <v>0</v>
      </c>
      <c r="H28" s="9" t="str">
        <f>'shaladarpan '!G27</f>
        <v>vijay26</v>
      </c>
      <c r="I28" s="9" t="str">
        <f>'shaladarpan '!H27</f>
        <v>beautiful26</v>
      </c>
      <c r="J28" s="9" t="str">
        <f>'shaladarpan '!I27</f>
        <v>F</v>
      </c>
      <c r="K28" s="10">
        <f>'shaladarpan '!J27</f>
        <v>42084</v>
      </c>
      <c r="L28" s="9" t="str">
        <f>'shaladarpan '!K27</f>
        <v>yes</v>
      </c>
      <c r="M28" s="9">
        <f>'shaladarpan '!L27</f>
        <v>26</v>
      </c>
      <c r="N28" s="9">
        <f>'shaladarpan '!M27</f>
        <v>0</v>
      </c>
      <c r="O28" s="9">
        <f>'shaladarpan '!N27</f>
        <v>0</v>
      </c>
      <c r="P28" s="9" t="str">
        <f>'shaladarpan '!O27</f>
        <v>OBC</v>
      </c>
      <c r="Q28" s="9">
        <f>'shaladarpan '!P27</f>
        <v>0</v>
      </c>
      <c r="R28" s="9">
        <f>'shaladarpan '!Q27</f>
        <v>0</v>
      </c>
      <c r="S28" s="9" t="str">
        <f>'shaladarpan '!R27</f>
        <v>GOVT. SENIOR SECONDARY SCHOOL ALNIYAWAS (219445)</v>
      </c>
      <c r="T28" s="9">
        <f>'shaladarpan '!S27</f>
        <v>8140200308</v>
      </c>
      <c r="U28" s="9">
        <f>'shaladarpan '!T27</f>
        <v>0</v>
      </c>
      <c r="V28" s="9">
        <f>'shaladarpan '!U27</f>
        <v>0</v>
      </c>
      <c r="W28" s="9">
        <f>'shaladarpan '!V27</f>
        <v>9828120722</v>
      </c>
      <c r="X28" s="9" t="str">
        <f>'shaladarpan '!W27</f>
        <v>alniyawas26</v>
      </c>
      <c r="Y28" s="9">
        <f>'shaladarpan '!X27</f>
        <v>0</v>
      </c>
      <c r="Z28" s="9" t="str">
        <f>'shaladarpan '!Y27</f>
        <v>N</v>
      </c>
      <c r="AA28" s="9" t="str">
        <f>'shaladarpan '!Z27</f>
        <v>Y</v>
      </c>
      <c r="AB28" s="9">
        <f>'shaladarpan '!AA27</f>
        <v>0</v>
      </c>
      <c r="AC28" s="9">
        <f>'shaladarpan '!AB27</f>
        <v>5</v>
      </c>
      <c r="AD28" s="9">
        <f>'shaladarpan '!AC27</f>
        <v>0</v>
      </c>
      <c r="AE28" s="9">
        <f>'shaladarpan '!AD27</f>
        <v>1</v>
      </c>
    </row>
    <row r="29" spans="1:31" s="8" customFormat="1" ht="13.5" customHeight="1">
      <c r="A29" s="8">
        <f>IF(F29=" "," ",ROWS($A$3:A29))</f>
        <v>27</v>
      </c>
      <c r="B29" s="9">
        <f>'shaladarpan '!A28</f>
        <v>2</v>
      </c>
      <c r="C29" s="9" t="str">
        <f>'shaladarpan '!B28</f>
        <v>A</v>
      </c>
      <c r="D29" s="9">
        <f>'shaladarpan '!C28</f>
        <v>4718</v>
      </c>
      <c r="E29" s="10">
        <f>'shaladarpan '!D28</f>
        <v>43658</v>
      </c>
      <c r="F29" s="9" t="str">
        <f>'shaladarpan '!E28</f>
        <v>manjeet27</v>
      </c>
      <c r="G29" s="10">
        <f>'shaladarpan '!F28</f>
        <v>0</v>
      </c>
      <c r="H29" s="9" t="str">
        <f>'shaladarpan '!G28</f>
        <v>vijay27</v>
      </c>
      <c r="I29" s="9" t="str">
        <f>'shaladarpan '!H28</f>
        <v>beautiful27</v>
      </c>
      <c r="J29" s="9" t="str">
        <f>'shaladarpan '!I28</f>
        <v>F</v>
      </c>
      <c r="K29" s="10">
        <f>'shaladarpan '!J28</f>
        <v>41677</v>
      </c>
      <c r="L29" s="9" t="str">
        <f>'shaladarpan '!K28</f>
        <v>no</v>
      </c>
      <c r="M29" s="9">
        <f>'shaladarpan '!L28</f>
        <v>27</v>
      </c>
      <c r="N29" s="9">
        <f>'shaladarpan '!M28</f>
        <v>0</v>
      </c>
      <c r="O29" s="9">
        <f>'shaladarpan '!N28</f>
        <v>0</v>
      </c>
      <c r="P29" s="9" t="str">
        <f>'shaladarpan '!O28</f>
        <v>OBC</v>
      </c>
      <c r="Q29" s="9" t="str">
        <f>'shaladarpan '!P28</f>
        <v>Muslim</v>
      </c>
      <c r="R29" s="9">
        <f>'shaladarpan '!Q28</f>
        <v>0</v>
      </c>
      <c r="S29" s="9" t="str">
        <f>'shaladarpan '!R28</f>
        <v>GOVT. SENIOR SECONDARY SCHOOL ALNIYAWAS (219445)</v>
      </c>
      <c r="T29" s="9">
        <f>'shaladarpan '!S28</f>
        <v>8140200308</v>
      </c>
      <c r="U29" s="9" t="str">
        <f>'shaladarpan '!T28</f>
        <v>XXXX0872</v>
      </c>
      <c r="V29" s="9" t="str">
        <f>'shaladarpan '!U28</f>
        <v>yswuiqb</v>
      </c>
      <c r="W29" s="9">
        <f>'shaladarpan '!V28</f>
        <v>9828120723</v>
      </c>
      <c r="X29" s="9" t="str">
        <f>'shaladarpan '!W28</f>
        <v>alniyawas27</v>
      </c>
      <c r="Y29" s="9">
        <f>'shaladarpan '!X28</f>
        <v>50000</v>
      </c>
      <c r="Z29" s="9" t="str">
        <f>'shaladarpan '!Y28</f>
        <v>N</v>
      </c>
      <c r="AA29" s="9" t="str">
        <f>'shaladarpan '!Z28</f>
        <v>N</v>
      </c>
      <c r="AB29" s="9" t="str">
        <f>'shaladarpan '!AA28</f>
        <v>Yes</v>
      </c>
      <c r="AC29" s="9">
        <f>'shaladarpan '!AB28</f>
        <v>6</v>
      </c>
      <c r="AD29" s="9" t="str">
        <f>'shaladarpan '!AC28</f>
        <v>None</v>
      </c>
      <c r="AE29" s="9">
        <f>'shaladarpan '!AD28</f>
        <v>0</v>
      </c>
    </row>
    <row r="30" spans="1:31" s="8" customFormat="1" ht="13.5" customHeight="1">
      <c r="A30" s="8">
        <f>IF(F30=" "," ",ROWS($A$3:A30))</f>
        <v>28</v>
      </c>
      <c r="B30" s="9">
        <f>'shaladarpan '!A29</f>
        <v>2</v>
      </c>
      <c r="C30" s="9" t="str">
        <f>'shaladarpan '!B29</f>
        <v>A</v>
      </c>
      <c r="D30" s="9">
        <f>'shaladarpan '!C29</f>
        <v>4729</v>
      </c>
      <c r="E30" s="10">
        <f>'shaladarpan '!D29</f>
        <v>43659</v>
      </c>
      <c r="F30" s="9" t="str">
        <f>'shaladarpan '!E29</f>
        <v>manjeet28</v>
      </c>
      <c r="G30" s="10">
        <f>'shaladarpan '!F29</f>
        <v>0</v>
      </c>
      <c r="H30" s="9" t="str">
        <f>'shaladarpan '!G29</f>
        <v>vijay28</v>
      </c>
      <c r="I30" s="9" t="str">
        <f>'shaladarpan '!H29</f>
        <v>beautiful28</v>
      </c>
      <c r="J30" s="9" t="str">
        <f>'shaladarpan '!I29</f>
        <v>M</v>
      </c>
      <c r="K30" s="10">
        <f>'shaladarpan '!J29</f>
        <v>41684</v>
      </c>
      <c r="L30" s="9" t="str">
        <f>'shaladarpan '!K29</f>
        <v>yes</v>
      </c>
      <c r="M30" s="9">
        <f>'shaladarpan '!L29</f>
        <v>28</v>
      </c>
      <c r="N30" s="9">
        <f>'shaladarpan '!M29</f>
        <v>0</v>
      </c>
      <c r="O30" s="9">
        <f>'shaladarpan '!N29</f>
        <v>0</v>
      </c>
      <c r="P30" s="9" t="str">
        <f>'shaladarpan '!O29</f>
        <v>OBC</v>
      </c>
      <c r="Q30" s="9" t="str">
        <f>'shaladarpan '!P29</f>
        <v>Muslim</v>
      </c>
      <c r="R30" s="9">
        <f>'shaladarpan '!Q29</f>
        <v>0</v>
      </c>
      <c r="S30" s="9" t="str">
        <f>'shaladarpan '!R29</f>
        <v>GOVT. SENIOR SECONDARY SCHOOL ALNIYAWAS (219445)</v>
      </c>
      <c r="T30" s="9">
        <f>'shaladarpan '!S29</f>
        <v>8140200308</v>
      </c>
      <c r="U30" s="9" t="str">
        <f>'shaladarpan '!T29</f>
        <v>XXXX1543</v>
      </c>
      <c r="V30" s="9" t="str">
        <f>'shaladarpan '!U29</f>
        <v>vxozzoh</v>
      </c>
      <c r="W30" s="9">
        <f>'shaladarpan '!V29</f>
        <v>9828120724</v>
      </c>
      <c r="X30" s="9" t="str">
        <f>'shaladarpan '!W29</f>
        <v>alniyawas28</v>
      </c>
      <c r="Y30" s="9">
        <f>'shaladarpan '!X29</f>
        <v>50000</v>
      </c>
      <c r="Z30" s="9" t="str">
        <f>'shaladarpan '!Y29</f>
        <v>N</v>
      </c>
      <c r="AA30" s="9" t="str">
        <f>'shaladarpan '!Z29</f>
        <v>N</v>
      </c>
      <c r="AB30" s="9" t="str">
        <f>'shaladarpan '!AA29</f>
        <v>Yes</v>
      </c>
      <c r="AC30" s="9">
        <f>'shaladarpan '!AB29</f>
        <v>6</v>
      </c>
      <c r="AD30" s="9" t="str">
        <f>'shaladarpan '!AC29</f>
        <v>None</v>
      </c>
      <c r="AE30" s="9">
        <f>'shaladarpan '!AD29</f>
        <v>0</v>
      </c>
    </row>
    <row r="31" spans="1:31" s="8" customFormat="1" ht="13.5" customHeight="1">
      <c r="A31" s="8">
        <f>IF(F31=" "," ",ROWS($A$3:A31))</f>
        <v>29</v>
      </c>
      <c r="B31" s="9">
        <f>'shaladarpan '!A30</f>
        <v>2</v>
      </c>
      <c r="C31" s="9" t="str">
        <f>'shaladarpan '!B30</f>
        <v>A</v>
      </c>
      <c r="D31" s="9">
        <f>'shaladarpan '!C30</f>
        <v>4630</v>
      </c>
      <c r="E31" s="10">
        <f>'shaladarpan '!D30</f>
        <v>43648</v>
      </c>
      <c r="F31" s="9" t="str">
        <f>'shaladarpan '!E30</f>
        <v>manjeet29</v>
      </c>
      <c r="G31" s="10">
        <f>'shaladarpan '!F30</f>
        <v>0</v>
      </c>
      <c r="H31" s="9" t="str">
        <f>'shaladarpan '!G30</f>
        <v>vijay29</v>
      </c>
      <c r="I31" s="9" t="str">
        <f>'shaladarpan '!H30</f>
        <v>beautiful29</v>
      </c>
      <c r="J31" s="9" t="str">
        <f>'shaladarpan '!I30</f>
        <v>F</v>
      </c>
      <c r="K31" s="10">
        <f>'shaladarpan '!J30</f>
        <v>41751</v>
      </c>
      <c r="L31" s="9" t="str">
        <f>'shaladarpan '!K30</f>
        <v>yes</v>
      </c>
      <c r="M31" s="9">
        <f>'shaladarpan '!L30</f>
        <v>29</v>
      </c>
      <c r="N31" s="9">
        <f>'shaladarpan '!M30</f>
        <v>0</v>
      </c>
      <c r="O31" s="9">
        <f>'shaladarpan '!N30</f>
        <v>0</v>
      </c>
      <c r="P31" s="9" t="str">
        <f>'shaladarpan '!O30</f>
        <v>OBC</v>
      </c>
      <c r="Q31" s="9" t="str">
        <f>'shaladarpan '!P30</f>
        <v>Muslim</v>
      </c>
      <c r="R31" s="9">
        <f>'shaladarpan '!Q30</f>
        <v>0</v>
      </c>
      <c r="S31" s="9" t="str">
        <f>'shaladarpan '!R30</f>
        <v>GOVT. SENIOR SECONDARY SCHOOL ALNIYAWAS (219445)</v>
      </c>
      <c r="T31" s="9">
        <f>'shaladarpan '!S30</f>
        <v>8140200308</v>
      </c>
      <c r="U31" s="9" t="str">
        <f>'shaladarpan '!T30</f>
        <v>XXXX2071</v>
      </c>
      <c r="V31" s="9">
        <f>'shaladarpan '!U30</f>
        <v>0</v>
      </c>
      <c r="W31" s="9">
        <f>'shaladarpan '!V30</f>
        <v>9828120725</v>
      </c>
      <c r="X31" s="9" t="str">
        <f>'shaladarpan '!W30</f>
        <v>alniyawas29</v>
      </c>
      <c r="Y31" s="9">
        <f>'shaladarpan '!X30</f>
        <v>60000</v>
      </c>
      <c r="Z31" s="9" t="str">
        <f>'shaladarpan '!Y30</f>
        <v>N</v>
      </c>
      <c r="AA31" s="9" t="str">
        <f>'shaladarpan '!Z30</f>
        <v>N</v>
      </c>
      <c r="AB31" s="9" t="str">
        <f>'shaladarpan '!AA30</f>
        <v>Yes</v>
      </c>
      <c r="AC31" s="9">
        <f>'shaladarpan '!AB30</f>
        <v>6</v>
      </c>
      <c r="AD31" s="9" t="str">
        <f>'shaladarpan '!AC30</f>
        <v>None</v>
      </c>
      <c r="AE31" s="9">
        <f>'shaladarpan '!AD30</f>
        <v>0</v>
      </c>
    </row>
    <row r="32" spans="1:31" s="8" customFormat="1" ht="13.5" customHeight="1">
      <c r="A32" s="8">
        <f>IF(F32=" "," ",ROWS($A$3:A32))</f>
        <v>30</v>
      </c>
      <c r="B32" s="9">
        <f>'shaladarpan '!A31</f>
        <v>2</v>
      </c>
      <c r="C32" s="9" t="str">
        <f>'shaladarpan '!B31</f>
        <v>A</v>
      </c>
      <c r="D32" s="9">
        <f>'shaladarpan '!C31</f>
        <v>4676</v>
      </c>
      <c r="E32" s="10">
        <f>'shaladarpan '!D31</f>
        <v>43654</v>
      </c>
      <c r="F32" s="9" t="str">
        <f>'shaladarpan '!E31</f>
        <v>manjeet30</v>
      </c>
      <c r="G32" s="10">
        <f>'shaladarpan '!F31</f>
        <v>0</v>
      </c>
      <c r="H32" s="9" t="str">
        <f>'shaladarpan '!G31</f>
        <v>vijay30</v>
      </c>
      <c r="I32" s="9" t="str">
        <f>'shaladarpan '!H31</f>
        <v>beautiful30</v>
      </c>
      <c r="J32" s="9" t="str">
        <f>'shaladarpan '!I31</f>
        <v>F</v>
      </c>
      <c r="K32" s="10">
        <f>'shaladarpan '!J31</f>
        <v>41948</v>
      </c>
      <c r="L32" s="9" t="str">
        <f>'shaladarpan '!K31</f>
        <v>no</v>
      </c>
      <c r="M32" s="9">
        <f>'shaladarpan '!L31</f>
        <v>30</v>
      </c>
      <c r="N32" s="9">
        <f>'shaladarpan '!M31</f>
        <v>0</v>
      </c>
      <c r="O32" s="9">
        <f>'shaladarpan '!N31</f>
        <v>0</v>
      </c>
      <c r="P32" s="9" t="str">
        <f>'shaladarpan '!O31</f>
        <v>OBC</v>
      </c>
      <c r="Q32" s="9" t="str">
        <f>'shaladarpan '!P31</f>
        <v>Muslim</v>
      </c>
      <c r="R32" s="9">
        <f>'shaladarpan '!Q31</f>
        <v>0</v>
      </c>
      <c r="S32" s="9" t="str">
        <f>'shaladarpan '!R31</f>
        <v>GOVT. SENIOR SECONDARY SCHOOL ALNIYAWAS (219445)</v>
      </c>
      <c r="T32" s="9">
        <f>'shaladarpan '!S31</f>
        <v>8140200308</v>
      </c>
      <c r="U32" s="9">
        <f>'shaladarpan '!T31</f>
        <v>0</v>
      </c>
      <c r="V32" s="9">
        <f>'shaladarpan '!U31</f>
        <v>0</v>
      </c>
      <c r="W32" s="9">
        <f>'shaladarpan '!V31</f>
        <v>9828120726</v>
      </c>
      <c r="X32" s="9" t="str">
        <f>'shaladarpan '!W31</f>
        <v>alniyawas30</v>
      </c>
      <c r="Y32" s="9">
        <f>'shaladarpan '!X31</f>
        <v>60000</v>
      </c>
      <c r="Z32" s="9" t="str">
        <f>'shaladarpan '!Y31</f>
        <v>N</v>
      </c>
      <c r="AA32" s="9" t="str">
        <f>'shaladarpan '!Z31</f>
        <v>N</v>
      </c>
      <c r="AB32" s="9" t="str">
        <f>'shaladarpan '!AA31</f>
        <v>Yes</v>
      </c>
      <c r="AC32" s="9">
        <f>'shaladarpan '!AB31</f>
        <v>6</v>
      </c>
      <c r="AD32" s="9" t="str">
        <f>'shaladarpan '!AC31</f>
        <v>None</v>
      </c>
      <c r="AE32" s="9">
        <f>'shaladarpan '!AD31</f>
        <v>0</v>
      </c>
    </row>
    <row r="33" spans="1:31" s="8" customFormat="1" ht="13.5" customHeight="1">
      <c r="A33" s="8">
        <f>IF(F33=" "," ",ROWS($A$3:A33))</f>
        <v>31</v>
      </c>
      <c r="B33" s="9">
        <f>'shaladarpan '!A32</f>
        <v>2</v>
      </c>
      <c r="C33" s="9" t="str">
        <f>'shaladarpan '!B32</f>
        <v>A</v>
      </c>
      <c r="D33" s="9">
        <f>'shaladarpan '!C32</f>
        <v>4710</v>
      </c>
      <c r="E33" s="10">
        <f>'shaladarpan '!D32</f>
        <v>43657</v>
      </c>
      <c r="F33" s="9" t="str">
        <f>'shaladarpan '!E32</f>
        <v>manjeet31</v>
      </c>
      <c r="G33" s="10">
        <f>'shaladarpan '!F32</f>
        <v>0</v>
      </c>
      <c r="H33" s="9" t="str">
        <f>'shaladarpan '!G32</f>
        <v>vijay31</v>
      </c>
      <c r="I33" s="9" t="str">
        <f>'shaladarpan '!H32</f>
        <v>beautiful31</v>
      </c>
      <c r="J33" s="9" t="str">
        <f>'shaladarpan '!I32</f>
        <v>F</v>
      </c>
      <c r="K33" s="10">
        <f>'shaladarpan '!J32</f>
        <v>41408</v>
      </c>
      <c r="L33" s="9" t="str">
        <f>'shaladarpan '!K32</f>
        <v>yes</v>
      </c>
      <c r="M33" s="9">
        <f>'shaladarpan '!L32</f>
        <v>31</v>
      </c>
      <c r="N33" s="9">
        <f>'shaladarpan '!M32</f>
        <v>0</v>
      </c>
      <c r="O33" s="9">
        <f>'shaladarpan '!N32</f>
        <v>0</v>
      </c>
      <c r="P33" s="9" t="str">
        <f>'shaladarpan '!O32</f>
        <v>SC</v>
      </c>
      <c r="Q33" s="9" t="str">
        <f>'shaladarpan '!P32</f>
        <v>Hindu</v>
      </c>
      <c r="R33" s="9">
        <f>'shaladarpan '!Q32</f>
        <v>0</v>
      </c>
      <c r="S33" s="9" t="str">
        <f>'shaladarpan '!R32</f>
        <v>GOVT. SENIOR SECONDARY SCHOOL ALNIYAWAS (219445)</v>
      </c>
      <c r="T33" s="9">
        <f>'shaladarpan '!S32</f>
        <v>8140200308</v>
      </c>
      <c r="U33" s="9">
        <f>'shaladarpan '!T32</f>
        <v>0</v>
      </c>
      <c r="V33" s="9">
        <f>'shaladarpan '!U32</f>
        <v>0</v>
      </c>
      <c r="W33" s="9">
        <f>'shaladarpan '!V32</f>
        <v>9828120727</v>
      </c>
      <c r="X33" s="9" t="str">
        <f>'shaladarpan '!W32</f>
        <v>alniyawas31</v>
      </c>
      <c r="Y33" s="9">
        <f>'shaladarpan '!X32</f>
        <v>50000</v>
      </c>
      <c r="Z33" s="9" t="str">
        <f>'shaladarpan '!Y32</f>
        <v>N</v>
      </c>
      <c r="AA33" s="9" t="str">
        <f>'shaladarpan '!Z32</f>
        <v>N</v>
      </c>
      <c r="AB33" s="9" t="str">
        <f>'shaladarpan '!AA32</f>
        <v>No</v>
      </c>
      <c r="AC33" s="9">
        <f>'shaladarpan '!AB32</f>
        <v>7</v>
      </c>
      <c r="AD33" s="9" t="str">
        <f>'shaladarpan '!AC32</f>
        <v>None</v>
      </c>
      <c r="AE33" s="9">
        <f>'shaladarpan '!AD32</f>
        <v>1</v>
      </c>
    </row>
    <row r="34" spans="1:31" s="8" customFormat="1" ht="13.5" customHeight="1">
      <c r="A34" s="8">
        <f>IF(F34=" "," ",ROWS($A$3:A34))</f>
        <v>32</v>
      </c>
      <c r="B34" s="9">
        <f>'shaladarpan '!A33</f>
        <v>2</v>
      </c>
      <c r="C34" s="9" t="str">
        <f>'shaladarpan '!B33</f>
        <v>A</v>
      </c>
      <c r="D34" s="9">
        <f>'shaladarpan '!C33</f>
        <v>4628</v>
      </c>
      <c r="E34" s="10">
        <f>'shaladarpan '!D33</f>
        <v>43593</v>
      </c>
      <c r="F34" s="9" t="str">
        <f>'shaladarpan '!E33</f>
        <v>manjeet32</v>
      </c>
      <c r="G34" s="10">
        <f>'shaladarpan '!F33</f>
        <v>0</v>
      </c>
      <c r="H34" s="9" t="str">
        <f>'shaladarpan '!G33</f>
        <v>vijay32</v>
      </c>
      <c r="I34" s="9" t="str">
        <f>'shaladarpan '!H33</f>
        <v>beautiful32</v>
      </c>
      <c r="J34" s="9" t="str">
        <f>'shaladarpan '!I33</f>
        <v>F</v>
      </c>
      <c r="K34" s="10">
        <f>'shaladarpan '!J33</f>
        <v>41755</v>
      </c>
      <c r="L34" s="9" t="str">
        <f>'shaladarpan '!K33</f>
        <v>yes</v>
      </c>
      <c r="M34" s="9">
        <f>'shaladarpan '!L33</f>
        <v>32</v>
      </c>
      <c r="N34" s="9">
        <f>'shaladarpan '!M33</f>
        <v>0</v>
      </c>
      <c r="O34" s="9">
        <f>'shaladarpan '!N33</f>
        <v>0</v>
      </c>
      <c r="P34" s="9" t="str">
        <f>'shaladarpan '!O33</f>
        <v>OBC</v>
      </c>
      <c r="Q34" s="9" t="str">
        <f>'shaladarpan '!P33</f>
        <v>Hindu</v>
      </c>
      <c r="R34" s="9">
        <f>'shaladarpan '!Q33</f>
        <v>0</v>
      </c>
      <c r="S34" s="9" t="str">
        <f>'shaladarpan '!R33</f>
        <v>GOVT. SENIOR SECONDARY SCHOOL ALNIYAWAS (219445)</v>
      </c>
      <c r="T34" s="9">
        <f>'shaladarpan '!S33</f>
        <v>8140200308</v>
      </c>
      <c r="U34" s="9">
        <f>'shaladarpan '!T33</f>
        <v>0</v>
      </c>
      <c r="V34" s="9" t="str">
        <f>'shaladarpan '!U33</f>
        <v>vxkbntn</v>
      </c>
      <c r="W34" s="9">
        <f>'shaladarpan '!V33</f>
        <v>9828120728</v>
      </c>
      <c r="X34" s="9" t="str">
        <f>'shaladarpan '!W33</f>
        <v>alniyawas32</v>
      </c>
      <c r="Y34" s="9">
        <f>'shaladarpan '!X33</f>
        <v>50000</v>
      </c>
      <c r="Z34" s="9" t="str">
        <f>'shaladarpan '!Y33</f>
        <v>N</v>
      </c>
      <c r="AA34" s="9" t="str">
        <f>'shaladarpan '!Z33</f>
        <v>N</v>
      </c>
      <c r="AB34" s="9" t="str">
        <f>'shaladarpan '!AA33</f>
        <v>No</v>
      </c>
      <c r="AC34" s="9">
        <f>'shaladarpan '!AB33</f>
        <v>6</v>
      </c>
      <c r="AD34" s="9" t="str">
        <f>'shaladarpan '!AC33</f>
        <v>None</v>
      </c>
      <c r="AE34" s="9">
        <f>'shaladarpan '!AD33</f>
        <v>0</v>
      </c>
    </row>
    <row r="35" spans="1:31" s="8" customFormat="1" ht="13.5" customHeight="1">
      <c r="A35" s="8">
        <f>IF(F35=" "," ",ROWS($A$3:A35))</f>
        <v>33</v>
      </c>
      <c r="B35" s="9">
        <f>'shaladarpan '!A34</f>
        <v>2</v>
      </c>
      <c r="C35" s="9" t="str">
        <f>'shaladarpan '!B34</f>
        <v>A</v>
      </c>
      <c r="D35" s="9">
        <f>'shaladarpan '!C34</f>
        <v>4771</v>
      </c>
      <c r="E35" s="10">
        <f>'shaladarpan '!D34</f>
        <v>43671</v>
      </c>
      <c r="F35" s="9" t="str">
        <f>'shaladarpan '!E34</f>
        <v>manjeet33</v>
      </c>
      <c r="G35" s="10">
        <f>'shaladarpan '!F34</f>
        <v>0</v>
      </c>
      <c r="H35" s="9" t="str">
        <f>'shaladarpan '!G34</f>
        <v>vijay33</v>
      </c>
      <c r="I35" s="9" t="str">
        <f>'shaladarpan '!H34</f>
        <v>beautiful33</v>
      </c>
      <c r="J35" s="9" t="str">
        <f>'shaladarpan '!I34</f>
        <v>F</v>
      </c>
      <c r="K35" s="10">
        <f>'shaladarpan '!J34</f>
        <v>41562</v>
      </c>
      <c r="L35" s="9" t="str">
        <f>'shaladarpan '!K34</f>
        <v>no</v>
      </c>
      <c r="M35" s="9">
        <f>'shaladarpan '!L34</f>
        <v>33</v>
      </c>
      <c r="N35" s="9">
        <f>'shaladarpan '!M34</f>
        <v>0</v>
      </c>
      <c r="O35" s="9">
        <f>'shaladarpan '!N34</f>
        <v>0</v>
      </c>
      <c r="P35" s="9" t="str">
        <f>'shaladarpan '!O34</f>
        <v>OBC</v>
      </c>
      <c r="Q35" s="9" t="str">
        <f>'shaladarpan '!P34</f>
        <v>Hindu</v>
      </c>
      <c r="R35" s="9">
        <f>'shaladarpan '!Q34</f>
        <v>0</v>
      </c>
      <c r="S35" s="9" t="str">
        <f>'shaladarpan '!R34</f>
        <v>GOVT. SENIOR SECONDARY SCHOOL ALNIYAWAS (219445)</v>
      </c>
      <c r="T35" s="9">
        <f>'shaladarpan '!S34</f>
        <v>8140200308</v>
      </c>
      <c r="U35" s="9">
        <f>'shaladarpan '!T34</f>
        <v>0</v>
      </c>
      <c r="V35" s="9" t="str">
        <f>'shaladarpan '!U34</f>
        <v>vpxbpxh</v>
      </c>
      <c r="W35" s="9">
        <f>'shaladarpan '!V34</f>
        <v>9828120729</v>
      </c>
      <c r="X35" s="9" t="str">
        <f>'shaladarpan '!W34</f>
        <v>alniyawas33</v>
      </c>
      <c r="Y35" s="9">
        <f>'shaladarpan '!X34</f>
        <v>60000</v>
      </c>
      <c r="Z35" s="9" t="str">
        <f>'shaladarpan '!Y34</f>
        <v>N</v>
      </c>
      <c r="AA35" s="9" t="str">
        <f>'shaladarpan '!Z34</f>
        <v>N</v>
      </c>
      <c r="AB35" s="9" t="str">
        <f>'shaladarpan '!AA34</f>
        <v>No</v>
      </c>
      <c r="AC35" s="9">
        <f>'shaladarpan '!AB34</f>
        <v>7</v>
      </c>
      <c r="AD35" s="9" t="str">
        <f>'shaladarpan '!AC34</f>
        <v>None</v>
      </c>
      <c r="AE35" s="9">
        <f>'shaladarpan '!AD34</f>
        <v>5</v>
      </c>
    </row>
    <row r="36" spans="1:31" s="8" customFormat="1" ht="13.5" customHeight="1">
      <c r="A36" s="8">
        <f>IF(F36=" "," ",ROWS($A$3:A36))</f>
        <v>34</v>
      </c>
      <c r="B36" s="9">
        <f>'shaladarpan '!A35</f>
        <v>2</v>
      </c>
      <c r="C36" s="9" t="str">
        <f>'shaladarpan '!B35</f>
        <v>A</v>
      </c>
      <c r="D36" s="9">
        <f>'shaladarpan '!C35</f>
        <v>4728</v>
      </c>
      <c r="E36" s="10">
        <f>'shaladarpan '!D35</f>
        <v>43659</v>
      </c>
      <c r="F36" s="9" t="str">
        <f>'shaladarpan '!E35</f>
        <v>manjeet34</v>
      </c>
      <c r="G36" s="10">
        <f>'shaladarpan '!F35</f>
        <v>0</v>
      </c>
      <c r="H36" s="9" t="str">
        <f>'shaladarpan '!G35</f>
        <v>vijay34</v>
      </c>
      <c r="I36" s="9" t="str">
        <f>'shaladarpan '!H35</f>
        <v>beautiful34</v>
      </c>
      <c r="J36" s="9" t="str">
        <f>'shaladarpan '!I35</f>
        <v>M</v>
      </c>
      <c r="K36" s="10">
        <f>'shaladarpan '!J35</f>
        <v>41678</v>
      </c>
      <c r="L36" s="9" t="str">
        <f>'shaladarpan '!K35</f>
        <v>yes</v>
      </c>
      <c r="M36" s="9">
        <f>'shaladarpan '!L35</f>
        <v>34</v>
      </c>
      <c r="N36" s="9">
        <f>'shaladarpan '!M35</f>
        <v>0</v>
      </c>
      <c r="O36" s="9">
        <f>'shaladarpan '!N35</f>
        <v>0</v>
      </c>
      <c r="P36" s="9" t="str">
        <f>'shaladarpan '!O35</f>
        <v>OBC</v>
      </c>
      <c r="Q36" s="9" t="str">
        <f>'shaladarpan '!P35</f>
        <v>Hindu</v>
      </c>
      <c r="R36" s="9">
        <f>'shaladarpan '!Q35</f>
        <v>0</v>
      </c>
      <c r="S36" s="9" t="str">
        <f>'shaladarpan '!R35</f>
        <v>GOVT. SENIOR SECONDARY SCHOOL ALNIYAWAS (219445)</v>
      </c>
      <c r="T36" s="9">
        <f>'shaladarpan '!S35</f>
        <v>8140200308</v>
      </c>
      <c r="U36" s="9" t="str">
        <f>'shaladarpan '!T35</f>
        <v>XXXX1233</v>
      </c>
      <c r="V36" s="9" t="str">
        <f>'shaladarpan '!U35</f>
        <v>ymuicow</v>
      </c>
      <c r="W36" s="9">
        <f>'shaladarpan '!V35</f>
        <v>9828120730</v>
      </c>
      <c r="X36" s="9" t="str">
        <f>'shaladarpan '!W35</f>
        <v>alniyawas34</v>
      </c>
      <c r="Y36" s="9">
        <f>'shaladarpan '!X35</f>
        <v>50000</v>
      </c>
      <c r="Z36" s="9" t="str">
        <f>'shaladarpan '!Y35</f>
        <v>N</v>
      </c>
      <c r="AA36" s="9" t="str">
        <f>'shaladarpan '!Z35</f>
        <v>N</v>
      </c>
      <c r="AB36" s="9" t="str">
        <f>'shaladarpan '!AA35</f>
        <v>No</v>
      </c>
      <c r="AC36" s="9">
        <f>'shaladarpan '!AB35</f>
        <v>6</v>
      </c>
      <c r="AD36" s="9" t="str">
        <f>'shaladarpan '!AC35</f>
        <v>None</v>
      </c>
      <c r="AE36" s="9">
        <f>'shaladarpan '!AD35</f>
        <v>0</v>
      </c>
    </row>
    <row r="37" spans="1:31" s="8" customFormat="1" ht="13.5" customHeight="1">
      <c r="A37" s="8">
        <f>IF(F37=" "," ",ROWS($A$3:A37))</f>
        <v>35</v>
      </c>
      <c r="B37" s="9">
        <f>'shaladarpan '!A36</f>
        <v>2</v>
      </c>
      <c r="C37" s="9" t="str">
        <f>'shaladarpan '!B36</f>
        <v>A</v>
      </c>
      <c r="D37" s="9">
        <f>'shaladarpan '!C36</f>
        <v>4695</v>
      </c>
      <c r="E37" s="10">
        <f>'shaladarpan '!D36</f>
        <v>43656</v>
      </c>
      <c r="F37" s="9" t="str">
        <f>'shaladarpan '!E36</f>
        <v>manjeet35</v>
      </c>
      <c r="G37" s="10">
        <f>'shaladarpan '!F36</f>
        <v>0</v>
      </c>
      <c r="H37" s="9" t="str">
        <f>'shaladarpan '!G36</f>
        <v>vijay35</v>
      </c>
      <c r="I37" s="9" t="str">
        <f>'shaladarpan '!H36</f>
        <v>beautiful35</v>
      </c>
      <c r="J37" s="9" t="str">
        <f>'shaladarpan '!I36</f>
        <v>M</v>
      </c>
      <c r="K37" s="10">
        <f>'shaladarpan '!J36</f>
        <v>41745</v>
      </c>
      <c r="L37" s="9" t="str">
        <f>'shaladarpan '!K36</f>
        <v>yes</v>
      </c>
      <c r="M37" s="9">
        <f>'shaladarpan '!L36</f>
        <v>35</v>
      </c>
      <c r="N37" s="9">
        <f>'shaladarpan '!M36</f>
        <v>0</v>
      </c>
      <c r="O37" s="9">
        <f>'shaladarpan '!N36</f>
        <v>0</v>
      </c>
      <c r="P37" s="9" t="str">
        <f>'shaladarpan '!O36</f>
        <v>OBC</v>
      </c>
      <c r="Q37" s="9" t="str">
        <f>'shaladarpan '!P36</f>
        <v>Muslim</v>
      </c>
      <c r="R37" s="9">
        <f>'shaladarpan '!Q36</f>
        <v>0</v>
      </c>
      <c r="S37" s="9" t="str">
        <f>'shaladarpan '!R36</f>
        <v>GOVT. SENIOR SECONDARY SCHOOL ALNIYAWAS (219445)</v>
      </c>
      <c r="T37" s="9">
        <f>'shaladarpan '!S36</f>
        <v>8140200308</v>
      </c>
      <c r="U37" s="9">
        <f>'shaladarpan '!T36</f>
        <v>0</v>
      </c>
      <c r="V37" s="9">
        <f>'shaladarpan '!U36</f>
        <v>0</v>
      </c>
      <c r="W37" s="9">
        <f>'shaladarpan '!V36</f>
        <v>9828120731</v>
      </c>
      <c r="X37" s="9" t="str">
        <f>'shaladarpan '!W36</f>
        <v>alniyawas35</v>
      </c>
      <c r="Y37" s="9">
        <f>'shaladarpan '!X36</f>
        <v>60000</v>
      </c>
      <c r="Z37" s="9" t="str">
        <f>'shaladarpan '!Y36</f>
        <v>N</v>
      </c>
      <c r="AA37" s="9" t="str">
        <f>'shaladarpan '!Z36</f>
        <v>N</v>
      </c>
      <c r="AB37" s="9" t="str">
        <f>'shaladarpan '!AA36</f>
        <v>Yes</v>
      </c>
      <c r="AC37" s="9">
        <f>'shaladarpan '!AB36</f>
        <v>6</v>
      </c>
      <c r="AD37" s="9" t="str">
        <f>'shaladarpan '!AC36</f>
        <v>None</v>
      </c>
      <c r="AE37" s="9">
        <f>'shaladarpan '!AD36</f>
        <v>0</v>
      </c>
    </row>
    <row r="38" spans="1:31" s="8" customFormat="1" ht="13.5" customHeight="1">
      <c r="A38" s="8">
        <f>IF(F38=" "," ",ROWS($A$3:A38))</f>
        <v>36</v>
      </c>
      <c r="B38" s="9">
        <f>'shaladarpan '!A37</f>
        <v>2</v>
      </c>
      <c r="C38" s="9" t="str">
        <f>'shaladarpan '!B37</f>
        <v>A</v>
      </c>
      <c r="D38" s="9">
        <f>'shaladarpan '!C37</f>
        <v>4627</v>
      </c>
      <c r="E38" s="10">
        <f>'shaladarpan '!D37</f>
        <v>43593</v>
      </c>
      <c r="F38" s="9" t="str">
        <f>'shaladarpan '!E37</f>
        <v>manjeet36</v>
      </c>
      <c r="G38" s="10">
        <f>'shaladarpan '!F37</f>
        <v>0</v>
      </c>
      <c r="H38" s="9" t="str">
        <f>'shaladarpan '!G37</f>
        <v>vijay36</v>
      </c>
      <c r="I38" s="9" t="str">
        <f>'shaladarpan '!H37</f>
        <v>beautiful36</v>
      </c>
      <c r="J38" s="9" t="str">
        <f>'shaladarpan '!I37</f>
        <v>F</v>
      </c>
      <c r="K38" s="10">
        <f>'shaladarpan '!J37</f>
        <v>41707</v>
      </c>
      <c r="L38" s="9" t="str">
        <f>'shaladarpan '!K37</f>
        <v>no</v>
      </c>
      <c r="M38" s="9">
        <f>'shaladarpan '!L37</f>
        <v>36</v>
      </c>
      <c r="N38" s="9">
        <f>'shaladarpan '!M37</f>
        <v>0</v>
      </c>
      <c r="O38" s="9">
        <f>'shaladarpan '!N37</f>
        <v>0</v>
      </c>
      <c r="P38" s="9" t="str">
        <f>'shaladarpan '!O37</f>
        <v>OBC</v>
      </c>
      <c r="Q38" s="9" t="str">
        <f>'shaladarpan '!P37</f>
        <v>Hindu</v>
      </c>
      <c r="R38" s="9">
        <f>'shaladarpan '!Q37</f>
        <v>0</v>
      </c>
      <c r="S38" s="9" t="str">
        <f>'shaladarpan '!R37</f>
        <v>GOVT. SENIOR SECONDARY SCHOOL ALNIYAWAS (219445)</v>
      </c>
      <c r="T38" s="9">
        <f>'shaladarpan '!S37</f>
        <v>8140200308</v>
      </c>
      <c r="U38" s="9">
        <f>'shaladarpan '!T37</f>
        <v>0</v>
      </c>
      <c r="V38" s="9">
        <f>'shaladarpan '!U37</f>
        <v>0</v>
      </c>
      <c r="W38" s="9">
        <f>'shaladarpan '!V37</f>
        <v>9828120732</v>
      </c>
      <c r="X38" s="9" t="str">
        <f>'shaladarpan '!W37</f>
        <v>alniyawas36</v>
      </c>
      <c r="Y38" s="9">
        <f>'shaladarpan '!X37</f>
        <v>60000</v>
      </c>
      <c r="Z38" s="9" t="str">
        <f>'shaladarpan '!Y37</f>
        <v>N</v>
      </c>
      <c r="AA38" s="9" t="str">
        <f>'shaladarpan '!Z37</f>
        <v>N</v>
      </c>
      <c r="AB38" s="9" t="str">
        <f>'shaladarpan '!AA37</f>
        <v>No</v>
      </c>
      <c r="AC38" s="9">
        <f>'shaladarpan '!AB37</f>
        <v>6</v>
      </c>
      <c r="AD38" s="9" t="str">
        <f>'shaladarpan '!AC37</f>
        <v>None</v>
      </c>
      <c r="AE38" s="9">
        <f>'shaladarpan '!AD37</f>
        <v>0</v>
      </c>
    </row>
    <row r="39" spans="1:31" s="8" customFormat="1" ht="13.5" customHeight="1">
      <c r="A39" s="8">
        <f>IF(F39=" "," ",ROWS($A$3:A39))</f>
        <v>37</v>
      </c>
      <c r="B39" s="9">
        <f>'shaladarpan '!A38</f>
        <v>2</v>
      </c>
      <c r="C39" s="9" t="str">
        <f>'shaladarpan '!B38</f>
        <v>A</v>
      </c>
      <c r="D39" s="9">
        <f>'shaladarpan '!C38</f>
        <v>4711</v>
      </c>
      <c r="E39" s="10">
        <f>'shaladarpan '!D38</f>
        <v>43657</v>
      </c>
      <c r="F39" s="9" t="str">
        <f>'shaladarpan '!E38</f>
        <v>manjeet37</v>
      </c>
      <c r="G39" s="10">
        <f>'shaladarpan '!F38</f>
        <v>0</v>
      </c>
      <c r="H39" s="9" t="str">
        <f>'shaladarpan '!G38</f>
        <v>vijay37</v>
      </c>
      <c r="I39" s="9" t="str">
        <f>'shaladarpan '!H38</f>
        <v>beautiful37</v>
      </c>
      <c r="J39" s="9" t="str">
        <f>'shaladarpan '!I38</f>
        <v>F</v>
      </c>
      <c r="K39" s="10">
        <f>'shaladarpan '!J38</f>
        <v>41043</v>
      </c>
      <c r="L39" s="9" t="str">
        <f>'shaladarpan '!K38</f>
        <v>yes</v>
      </c>
      <c r="M39" s="9">
        <f>'shaladarpan '!L38</f>
        <v>37</v>
      </c>
      <c r="N39" s="9">
        <f>'shaladarpan '!M38</f>
        <v>0</v>
      </c>
      <c r="O39" s="9">
        <f>'shaladarpan '!N38</f>
        <v>0</v>
      </c>
      <c r="P39" s="9" t="str">
        <f>'shaladarpan '!O38</f>
        <v>SC</v>
      </c>
      <c r="Q39" s="9" t="str">
        <f>'shaladarpan '!P38</f>
        <v>Hindu</v>
      </c>
      <c r="R39" s="9">
        <f>'shaladarpan '!Q38</f>
        <v>0</v>
      </c>
      <c r="S39" s="9" t="str">
        <f>'shaladarpan '!R38</f>
        <v>GOVT. SENIOR SECONDARY SCHOOL ALNIYAWAS (219445)</v>
      </c>
      <c r="T39" s="9">
        <f>'shaladarpan '!S38</f>
        <v>8140200308</v>
      </c>
      <c r="U39" s="9">
        <f>'shaladarpan '!T38</f>
        <v>0</v>
      </c>
      <c r="V39" s="9">
        <f>'shaladarpan '!U38</f>
        <v>0</v>
      </c>
      <c r="W39" s="9">
        <f>'shaladarpan '!V38</f>
        <v>9828120733</v>
      </c>
      <c r="X39" s="9" t="str">
        <f>'shaladarpan '!W38</f>
        <v>alniyawas37</v>
      </c>
      <c r="Y39" s="9">
        <f>'shaladarpan '!X38</f>
        <v>200000</v>
      </c>
      <c r="Z39" s="9" t="str">
        <f>'shaladarpan '!Y38</f>
        <v>N</v>
      </c>
      <c r="AA39" s="9" t="str">
        <f>'shaladarpan '!Z38</f>
        <v>N</v>
      </c>
      <c r="AB39" s="9" t="str">
        <f>'shaladarpan '!AA38</f>
        <v>No</v>
      </c>
      <c r="AC39" s="9">
        <f>'shaladarpan '!AB38</f>
        <v>8</v>
      </c>
      <c r="AD39" s="9" t="str">
        <f>'shaladarpan '!AC38</f>
        <v>None</v>
      </c>
      <c r="AE39" s="9">
        <f>'shaladarpan '!AD38</f>
        <v>1</v>
      </c>
    </row>
    <row r="40" spans="1:31" s="8" customFormat="1" ht="13.5" customHeight="1">
      <c r="A40" s="8">
        <f>IF(F40=" "," ",ROWS($A$3:A40))</f>
        <v>38</v>
      </c>
      <c r="B40" s="9">
        <f>'shaladarpan '!A39</f>
        <v>2</v>
      </c>
      <c r="C40" s="9" t="str">
        <f>'shaladarpan '!B39</f>
        <v>A</v>
      </c>
      <c r="D40" s="9">
        <f>'shaladarpan '!C39</f>
        <v>4787</v>
      </c>
      <c r="E40" s="10">
        <f>'shaladarpan '!D39</f>
        <v>0</v>
      </c>
      <c r="F40" s="9" t="str">
        <f>'shaladarpan '!E39</f>
        <v>manjeet38</v>
      </c>
      <c r="G40" s="10">
        <f>'shaladarpan '!F39</f>
        <v>0</v>
      </c>
      <c r="H40" s="9" t="str">
        <f>'shaladarpan '!G39</f>
        <v>vijay38</v>
      </c>
      <c r="I40" s="9" t="str">
        <f>'shaladarpan '!H39</f>
        <v>beautiful38</v>
      </c>
      <c r="J40" s="9" t="str">
        <f>'shaladarpan '!I39</f>
        <v>F</v>
      </c>
      <c r="K40" s="10">
        <f>'shaladarpan '!J39</f>
        <v>41246</v>
      </c>
      <c r="L40" s="9" t="str">
        <f>'shaladarpan '!K39</f>
        <v>yes</v>
      </c>
      <c r="M40" s="9">
        <f>'shaladarpan '!L39</f>
        <v>38</v>
      </c>
      <c r="N40" s="9">
        <f>'shaladarpan '!M39</f>
        <v>0</v>
      </c>
      <c r="O40" s="9">
        <f>'shaladarpan '!N39</f>
        <v>0</v>
      </c>
      <c r="P40" s="9" t="str">
        <f>'shaladarpan '!O39</f>
        <v>SC</v>
      </c>
      <c r="Q40" s="9">
        <f>'shaladarpan '!P39</f>
        <v>0</v>
      </c>
      <c r="R40" s="9">
        <f>'shaladarpan '!Q39</f>
        <v>0</v>
      </c>
      <c r="S40" s="9" t="str">
        <f>'shaladarpan '!R39</f>
        <v>GOVT. SENIOR SECONDARY SCHOOL ALNIYAWAS (219445)</v>
      </c>
      <c r="T40" s="9">
        <f>'shaladarpan '!S39</f>
        <v>8140200308</v>
      </c>
      <c r="U40" s="9">
        <f>'shaladarpan '!T39</f>
        <v>0</v>
      </c>
      <c r="V40" s="9">
        <f>'shaladarpan '!U39</f>
        <v>0</v>
      </c>
      <c r="W40" s="9">
        <f>'shaladarpan '!V39</f>
        <v>9828120734</v>
      </c>
      <c r="X40" s="9" t="str">
        <f>'shaladarpan '!W39</f>
        <v>alniyawas38</v>
      </c>
      <c r="Y40" s="9">
        <f>'shaladarpan '!X39</f>
        <v>0</v>
      </c>
      <c r="Z40" s="9" t="str">
        <f>'shaladarpan '!Y39</f>
        <v>N</v>
      </c>
      <c r="AA40" s="9" t="str">
        <f>'shaladarpan '!Z39</f>
        <v>Y</v>
      </c>
      <c r="AB40" s="9">
        <f>'shaladarpan '!AA39</f>
        <v>0</v>
      </c>
      <c r="AC40" s="9">
        <f>'shaladarpan '!AB39</f>
        <v>8</v>
      </c>
      <c r="AD40" s="9">
        <f>'shaladarpan '!AC39</f>
        <v>0</v>
      </c>
      <c r="AE40" s="9">
        <f>'shaladarpan '!AD39</f>
        <v>1</v>
      </c>
    </row>
    <row r="41" spans="1:31" s="8" customFormat="1" ht="13.5" customHeight="1">
      <c r="A41" s="8">
        <f>IF(F41=" "," ",ROWS($A$3:A41))</f>
        <v>39</v>
      </c>
      <c r="B41" s="9">
        <f>'shaladarpan '!A40</f>
        <v>2</v>
      </c>
      <c r="C41" s="9" t="str">
        <f>'shaladarpan '!B40</f>
        <v>A</v>
      </c>
      <c r="D41" s="9">
        <f>'shaladarpan '!C40</f>
        <v>4642</v>
      </c>
      <c r="E41" s="10">
        <f>'shaladarpan '!D40</f>
        <v>43650</v>
      </c>
      <c r="F41" s="9" t="str">
        <f>'shaladarpan '!E40</f>
        <v>manjeet39</v>
      </c>
      <c r="G41" s="10">
        <f>'shaladarpan '!F40</f>
        <v>0</v>
      </c>
      <c r="H41" s="9" t="str">
        <f>'shaladarpan '!G40</f>
        <v>vijay39</v>
      </c>
      <c r="I41" s="9" t="str">
        <f>'shaladarpan '!H40</f>
        <v>beautiful39</v>
      </c>
      <c r="J41" s="9" t="str">
        <f>'shaladarpan '!I40</f>
        <v>F</v>
      </c>
      <c r="K41" s="10">
        <f>'shaladarpan '!J40</f>
        <v>42005</v>
      </c>
      <c r="L41" s="9" t="str">
        <f>'shaladarpan '!K40</f>
        <v>no</v>
      </c>
      <c r="M41" s="9">
        <f>'shaladarpan '!L40</f>
        <v>39</v>
      </c>
      <c r="N41" s="9">
        <f>'shaladarpan '!M40</f>
        <v>0</v>
      </c>
      <c r="O41" s="9">
        <f>'shaladarpan '!N40</f>
        <v>0</v>
      </c>
      <c r="P41" s="9" t="str">
        <f>'shaladarpan '!O40</f>
        <v>OBC</v>
      </c>
      <c r="Q41" s="9" t="str">
        <f>'shaladarpan '!P40</f>
        <v>Muslim</v>
      </c>
      <c r="R41" s="9">
        <f>'shaladarpan '!Q40</f>
        <v>0</v>
      </c>
      <c r="S41" s="9" t="str">
        <f>'shaladarpan '!R40</f>
        <v>GOVT. SENIOR SECONDARY SCHOOL ALNIYAWAS (219445)</v>
      </c>
      <c r="T41" s="9">
        <f>'shaladarpan '!S40</f>
        <v>8140200308</v>
      </c>
      <c r="U41" s="9">
        <f>'shaladarpan '!T40</f>
        <v>0</v>
      </c>
      <c r="V41" s="9" t="str">
        <f>'shaladarpan '!U40</f>
        <v>vvxsxhr</v>
      </c>
      <c r="W41" s="9">
        <f>'shaladarpan '!V40</f>
        <v>9828120735</v>
      </c>
      <c r="X41" s="9" t="str">
        <f>'shaladarpan '!W40</f>
        <v>alniyawas39</v>
      </c>
      <c r="Y41" s="9">
        <f>'shaladarpan '!X40</f>
        <v>60000</v>
      </c>
      <c r="Z41" s="9" t="str">
        <f>'shaladarpan '!Y40</f>
        <v>N</v>
      </c>
      <c r="AA41" s="9" t="str">
        <f>'shaladarpan '!Z40</f>
        <v>N</v>
      </c>
      <c r="AB41" s="9" t="str">
        <f>'shaladarpan '!AA40</f>
        <v>Yes</v>
      </c>
      <c r="AC41" s="9">
        <f>'shaladarpan '!AB40</f>
        <v>5</v>
      </c>
      <c r="AD41" s="9" t="str">
        <f>'shaladarpan '!AC40</f>
        <v>None</v>
      </c>
      <c r="AE41" s="9">
        <f>'shaladarpan '!AD40</f>
        <v>0</v>
      </c>
    </row>
    <row r="42" spans="1:31" s="8" customFormat="1" ht="13.5" customHeight="1">
      <c r="A42" s="8">
        <f>IF(F42=" "," ",ROWS($A$3:A42))</f>
        <v>40</v>
      </c>
      <c r="B42" s="9">
        <f>'shaladarpan '!A41</f>
        <v>2</v>
      </c>
      <c r="C42" s="9" t="str">
        <f>'shaladarpan '!B41</f>
        <v>A</v>
      </c>
      <c r="D42" s="9">
        <f>'shaladarpan '!C41</f>
        <v>4738</v>
      </c>
      <c r="E42" s="10">
        <f>'shaladarpan '!D41</f>
        <v>43661</v>
      </c>
      <c r="F42" s="9" t="str">
        <f>'shaladarpan '!E41</f>
        <v>manjeet40</v>
      </c>
      <c r="G42" s="10">
        <f>'shaladarpan '!F41</f>
        <v>0</v>
      </c>
      <c r="H42" s="9" t="str">
        <f>'shaladarpan '!G41</f>
        <v>vijay40</v>
      </c>
      <c r="I42" s="9" t="str">
        <f>'shaladarpan '!H41</f>
        <v>beautiful40</v>
      </c>
      <c r="J42" s="9" t="str">
        <f>'shaladarpan '!I41</f>
        <v>F</v>
      </c>
      <c r="K42" s="10">
        <f>'shaladarpan '!J41</f>
        <v>41399</v>
      </c>
      <c r="L42" s="9" t="str">
        <f>'shaladarpan '!K41</f>
        <v>yes</v>
      </c>
      <c r="M42" s="9">
        <f>'shaladarpan '!L41</f>
        <v>40</v>
      </c>
      <c r="N42" s="9">
        <f>'shaladarpan '!M41</f>
        <v>0</v>
      </c>
      <c r="O42" s="9">
        <f>'shaladarpan '!N41</f>
        <v>0</v>
      </c>
      <c r="P42" s="9" t="str">
        <f>'shaladarpan '!O41</f>
        <v>SC</v>
      </c>
      <c r="Q42" s="9" t="str">
        <f>'shaladarpan '!P41</f>
        <v>Hindu</v>
      </c>
      <c r="R42" s="9">
        <f>'shaladarpan '!Q41</f>
        <v>0</v>
      </c>
      <c r="S42" s="9" t="str">
        <f>'shaladarpan '!R41</f>
        <v>GOVT. SENIOR SECONDARY SCHOOL ALNIYAWAS (219445)</v>
      </c>
      <c r="T42" s="9">
        <f>'shaladarpan '!S41</f>
        <v>8140200308</v>
      </c>
      <c r="U42" s="9">
        <f>'shaladarpan '!T41</f>
        <v>0</v>
      </c>
      <c r="V42" s="9" t="str">
        <f>'shaladarpan '!U41</f>
        <v>yobayib</v>
      </c>
      <c r="W42" s="9">
        <f>'shaladarpan '!V41</f>
        <v>9828120736</v>
      </c>
      <c r="X42" s="9" t="str">
        <f>'shaladarpan '!W41</f>
        <v>alniyawas40</v>
      </c>
      <c r="Y42" s="9">
        <f>'shaladarpan '!X41</f>
        <v>50000</v>
      </c>
      <c r="Z42" s="9" t="str">
        <f>'shaladarpan '!Y41</f>
        <v>N</v>
      </c>
      <c r="AA42" s="9" t="str">
        <f>'shaladarpan '!Z41</f>
        <v>N</v>
      </c>
      <c r="AB42" s="9" t="str">
        <f>'shaladarpan '!AA41</f>
        <v>No</v>
      </c>
      <c r="AC42" s="9">
        <f>'shaladarpan '!AB41</f>
        <v>7</v>
      </c>
      <c r="AD42" s="9" t="str">
        <f>'shaladarpan '!AC41</f>
        <v>None</v>
      </c>
      <c r="AE42" s="9">
        <f>'shaladarpan '!AD41</f>
        <v>0</v>
      </c>
    </row>
    <row r="43" spans="1:31" s="8" customFormat="1" ht="13.5" customHeight="1">
      <c r="A43" s="8">
        <f>IF(F43=" "," ",ROWS($A$3:A43))</f>
        <v>41</v>
      </c>
      <c r="B43" s="9">
        <f>'shaladarpan '!A42</f>
        <v>2</v>
      </c>
      <c r="C43" s="9" t="str">
        <f>'shaladarpan '!B42</f>
        <v>A</v>
      </c>
      <c r="D43" s="9">
        <f>'shaladarpan '!C42</f>
        <v>4690</v>
      </c>
      <c r="E43" s="10">
        <f>'shaladarpan '!D42</f>
        <v>43655</v>
      </c>
      <c r="F43" s="9" t="str">
        <f>'shaladarpan '!E42</f>
        <v>manjeet41</v>
      </c>
      <c r="G43" s="10">
        <f>'shaladarpan '!F42</f>
        <v>0</v>
      </c>
      <c r="H43" s="9" t="str">
        <f>'shaladarpan '!G42</f>
        <v>vijay41</v>
      </c>
      <c r="I43" s="9" t="str">
        <f>'shaladarpan '!H42</f>
        <v>beautiful41</v>
      </c>
      <c r="J43" s="9" t="str">
        <f>'shaladarpan '!I42</f>
        <v>M</v>
      </c>
      <c r="K43" s="10">
        <f>'shaladarpan '!J42</f>
        <v>41660</v>
      </c>
      <c r="L43" s="9" t="str">
        <f>'shaladarpan '!K42</f>
        <v>yes</v>
      </c>
      <c r="M43" s="9">
        <f>'shaladarpan '!L42</f>
        <v>41</v>
      </c>
      <c r="N43" s="9">
        <f>'shaladarpan '!M42</f>
        <v>0</v>
      </c>
      <c r="O43" s="9">
        <f>'shaladarpan '!N42</f>
        <v>0</v>
      </c>
      <c r="P43" s="9" t="str">
        <f>'shaladarpan '!O42</f>
        <v>SC</v>
      </c>
      <c r="Q43" s="9" t="str">
        <f>'shaladarpan '!P42</f>
        <v>Hindu</v>
      </c>
      <c r="R43" s="9">
        <f>'shaladarpan '!Q42</f>
        <v>0</v>
      </c>
      <c r="S43" s="9" t="str">
        <f>'shaladarpan '!R42</f>
        <v>GOVT. SENIOR SECONDARY SCHOOL ALNIYAWAS (219445)</v>
      </c>
      <c r="T43" s="9">
        <f>'shaladarpan '!S42</f>
        <v>8140200308</v>
      </c>
      <c r="U43" s="9">
        <f>'shaladarpan '!T42</f>
        <v>0</v>
      </c>
      <c r="V43" s="9">
        <f>'shaladarpan '!U42</f>
        <v>0</v>
      </c>
      <c r="W43" s="9">
        <f>'shaladarpan '!V42</f>
        <v>9828120737</v>
      </c>
      <c r="X43" s="9" t="str">
        <f>'shaladarpan '!W42</f>
        <v>alniyawas41</v>
      </c>
      <c r="Y43" s="9">
        <f>'shaladarpan '!X42</f>
        <v>60000</v>
      </c>
      <c r="Z43" s="9" t="str">
        <f>'shaladarpan '!Y42</f>
        <v>N</v>
      </c>
      <c r="AA43" s="9" t="str">
        <f>'shaladarpan '!Z42</f>
        <v>N</v>
      </c>
      <c r="AB43" s="9" t="str">
        <f>'shaladarpan '!AA42</f>
        <v>No</v>
      </c>
      <c r="AC43" s="9">
        <f>'shaladarpan '!AB42</f>
        <v>6</v>
      </c>
      <c r="AD43" s="9" t="str">
        <f>'shaladarpan '!AC42</f>
        <v>None</v>
      </c>
      <c r="AE43" s="9">
        <f>'shaladarpan '!AD42</f>
        <v>0</v>
      </c>
    </row>
    <row r="44" spans="1:31" s="8" customFormat="1" ht="13.5" customHeight="1">
      <c r="A44" s="8">
        <f>IF(F44=" "," ",ROWS($A$3:A44))</f>
        <v>42</v>
      </c>
      <c r="B44" s="9">
        <f>'shaladarpan '!A43</f>
        <v>2</v>
      </c>
      <c r="C44" s="9" t="str">
        <f>'shaladarpan '!B43</f>
        <v>A</v>
      </c>
      <c r="D44" s="9">
        <f>'shaladarpan '!C43</f>
        <v>4873</v>
      </c>
      <c r="E44" s="10">
        <f>'shaladarpan '!D43</f>
        <v>0</v>
      </c>
      <c r="F44" s="9" t="str">
        <f>'shaladarpan '!E43</f>
        <v>manjeet42</v>
      </c>
      <c r="G44" s="10">
        <f>'shaladarpan '!F43</f>
        <v>0</v>
      </c>
      <c r="H44" s="9" t="str">
        <f>'shaladarpan '!G43</f>
        <v>vijay42</v>
      </c>
      <c r="I44" s="9" t="str">
        <f>'shaladarpan '!H43</f>
        <v>beautiful42</v>
      </c>
      <c r="J44" s="9" t="str">
        <f>'shaladarpan '!I43</f>
        <v>M</v>
      </c>
      <c r="K44" s="10">
        <f>'shaladarpan '!J43</f>
        <v>41907</v>
      </c>
      <c r="L44" s="9" t="str">
        <f>'shaladarpan '!K43</f>
        <v>no</v>
      </c>
      <c r="M44" s="9">
        <f>'shaladarpan '!L43</f>
        <v>42</v>
      </c>
      <c r="N44" s="9">
        <f>'shaladarpan '!M43</f>
        <v>0</v>
      </c>
      <c r="O44" s="9">
        <f>'shaladarpan '!N43</f>
        <v>0</v>
      </c>
      <c r="P44" s="9" t="str">
        <f>'shaladarpan '!O43</f>
        <v>OBC</v>
      </c>
      <c r="Q44" s="9">
        <f>'shaladarpan '!P43</f>
        <v>0</v>
      </c>
      <c r="R44" s="9">
        <f>'shaladarpan '!Q43</f>
        <v>0</v>
      </c>
      <c r="S44" s="9" t="str">
        <f>'shaladarpan '!R43</f>
        <v>GOVT. SENIOR SECONDARY SCHOOL ALNIYAWAS (219445)</v>
      </c>
      <c r="T44" s="9">
        <f>'shaladarpan '!S43</f>
        <v>8140200308</v>
      </c>
      <c r="U44" s="9">
        <f>'shaladarpan '!T43</f>
        <v>0</v>
      </c>
      <c r="V44" s="9">
        <f>'shaladarpan '!U43</f>
        <v>0</v>
      </c>
      <c r="W44" s="9">
        <f>'shaladarpan '!V43</f>
        <v>9828120738</v>
      </c>
      <c r="X44" s="9" t="str">
        <f>'shaladarpan '!W43</f>
        <v>alniyawas42</v>
      </c>
      <c r="Y44" s="9">
        <f>'shaladarpan '!X43</f>
        <v>0</v>
      </c>
      <c r="Z44" s="9" t="str">
        <f>'shaladarpan '!Y43</f>
        <v>N</v>
      </c>
      <c r="AA44" s="9" t="str">
        <f>'shaladarpan '!Z43</f>
        <v>Y</v>
      </c>
      <c r="AB44" s="9">
        <f>'shaladarpan '!AA43</f>
        <v>0</v>
      </c>
      <c r="AC44" s="9">
        <f>'shaladarpan '!AB43</f>
        <v>6</v>
      </c>
      <c r="AD44" s="9">
        <f>'shaladarpan '!AC43</f>
        <v>0</v>
      </c>
      <c r="AE44" s="9">
        <f>'shaladarpan '!AD43</f>
        <v>1</v>
      </c>
    </row>
    <row r="45" spans="1:31" s="8" customFormat="1" ht="13.5" customHeight="1">
      <c r="A45" s="8">
        <f>IF(F45=" "," ",ROWS($A$3:A45))</f>
        <v>43</v>
      </c>
      <c r="B45" s="9">
        <f>'shaladarpan '!A44</f>
        <v>2</v>
      </c>
      <c r="C45" s="9" t="str">
        <f>'shaladarpan '!B44</f>
        <v>A</v>
      </c>
      <c r="D45" s="9">
        <f>'shaladarpan '!C44</f>
        <v>4626</v>
      </c>
      <c r="E45" s="10">
        <f>'shaladarpan '!D44</f>
        <v>43593</v>
      </c>
      <c r="F45" s="9" t="str">
        <f>'shaladarpan '!E44</f>
        <v>manjeet43</v>
      </c>
      <c r="G45" s="10">
        <f>'shaladarpan '!F44</f>
        <v>0</v>
      </c>
      <c r="H45" s="9" t="str">
        <f>'shaladarpan '!G44</f>
        <v>vijay43</v>
      </c>
      <c r="I45" s="9" t="str">
        <f>'shaladarpan '!H44</f>
        <v>beautiful43</v>
      </c>
      <c r="J45" s="9" t="str">
        <f>'shaladarpan '!I44</f>
        <v>F</v>
      </c>
      <c r="K45" s="10">
        <f>'shaladarpan '!J44</f>
        <v>41671</v>
      </c>
      <c r="L45" s="9" t="str">
        <f>'shaladarpan '!K44</f>
        <v>yes</v>
      </c>
      <c r="M45" s="9">
        <f>'shaladarpan '!L44</f>
        <v>43</v>
      </c>
      <c r="N45" s="9">
        <f>'shaladarpan '!M44</f>
        <v>0</v>
      </c>
      <c r="O45" s="9">
        <f>'shaladarpan '!N44</f>
        <v>0</v>
      </c>
      <c r="P45" s="9" t="str">
        <f>'shaladarpan '!O44</f>
        <v>OBC</v>
      </c>
      <c r="Q45" s="9" t="str">
        <f>'shaladarpan '!P44</f>
        <v>Muslim</v>
      </c>
      <c r="R45" s="9">
        <f>'shaladarpan '!Q44</f>
        <v>0</v>
      </c>
      <c r="S45" s="9" t="str">
        <f>'shaladarpan '!R44</f>
        <v>GOVT. SENIOR SECONDARY SCHOOL ALNIYAWAS (219445)</v>
      </c>
      <c r="T45" s="9">
        <f>'shaladarpan '!S44</f>
        <v>8140200308</v>
      </c>
      <c r="U45" s="9" t="str">
        <f>'shaladarpan '!T44</f>
        <v>XXXX4865</v>
      </c>
      <c r="V45" s="9">
        <f>'shaladarpan '!U44</f>
        <v>0</v>
      </c>
      <c r="W45" s="9">
        <f>'shaladarpan '!V44</f>
        <v>9828120739</v>
      </c>
      <c r="X45" s="9" t="str">
        <f>'shaladarpan '!W44</f>
        <v>alniyawas43</v>
      </c>
      <c r="Y45" s="9">
        <f>'shaladarpan '!X44</f>
        <v>60000</v>
      </c>
      <c r="Z45" s="9" t="str">
        <f>'shaladarpan '!Y44</f>
        <v>N</v>
      </c>
      <c r="AA45" s="9" t="str">
        <f>'shaladarpan '!Z44</f>
        <v>N</v>
      </c>
      <c r="AB45" s="9" t="str">
        <f>'shaladarpan '!AA44</f>
        <v>Yes</v>
      </c>
      <c r="AC45" s="9">
        <f>'shaladarpan '!AB44</f>
        <v>6</v>
      </c>
      <c r="AD45" s="9" t="str">
        <f>'shaladarpan '!AC44</f>
        <v>None</v>
      </c>
      <c r="AE45" s="9">
        <f>'shaladarpan '!AD44</f>
        <v>0</v>
      </c>
    </row>
    <row r="46" spans="1:31" s="8" customFormat="1" ht="13.5" customHeight="1">
      <c r="A46" s="8">
        <f>IF(F46=" "," ",ROWS($A$3:A46))</f>
        <v>44</v>
      </c>
      <c r="B46" s="9">
        <f>'shaladarpan '!A45</f>
        <v>2</v>
      </c>
      <c r="C46" s="9" t="str">
        <f>'shaladarpan '!B45</f>
        <v>A</v>
      </c>
      <c r="D46" s="9">
        <f>'shaladarpan '!C45</f>
        <v>4698</v>
      </c>
      <c r="E46" s="10">
        <f>'shaladarpan '!D45</f>
        <v>43656</v>
      </c>
      <c r="F46" s="9" t="str">
        <f>'shaladarpan '!E45</f>
        <v>manjeet44</v>
      </c>
      <c r="G46" s="10">
        <f>'shaladarpan '!F45</f>
        <v>0</v>
      </c>
      <c r="H46" s="9" t="str">
        <f>'shaladarpan '!G45</f>
        <v>vijay44</v>
      </c>
      <c r="I46" s="9" t="str">
        <f>'shaladarpan '!H45</f>
        <v>beautiful44</v>
      </c>
      <c r="J46" s="9" t="str">
        <f>'shaladarpan '!I45</f>
        <v>M</v>
      </c>
      <c r="K46" s="10">
        <f>'shaladarpan '!J45</f>
        <v>41099</v>
      </c>
      <c r="L46" s="9" t="str">
        <f>'shaladarpan '!K45</f>
        <v>yes</v>
      </c>
      <c r="M46" s="9">
        <f>'shaladarpan '!L45</f>
        <v>44</v>
      </c>
      <c r="N46" s="9">
        <f>'shaladarpan '!M45</f>
        <v>0</v>
      </c>
      <c r="O46" s="9">
        <f>'shaladarpan '!N45</f>
        <v>0</v>
      </c>
      <c r="P46" s="9" t="str">
        <f>'shaladarpan '!O45</f>
        <v>OBC</v>
      </c>
      <c r="Q46" s="9" t="str">
        <f>'shaladarpan '!P45</f>
        <v>Muslim</v>
      </c>
      <c r="R46" s="9">
        <f>'shaladarpan '!Q45</f>
        <v>0</v>
      </c>
      <c r="S46" s="9" t="str">
        <f>'shaladarpan '!R45</f>
        <v>GOVT. SENIOR SECONDARY SCHOOL ALNIYAWAS (219445)</v>
      </c>
      <c r="T46" s="9">
        <f>'shaladarpan '!S45</f>
        <v>8140200308</v>
      </c>
      <c r="U46" s="9">
        <f>'shaladarpan '!T45</f>
        <v>0</v>
      </c>
      <c r="V46" s="9">
        <f>'shaladarpan '!U45</f>
        <v>0</v>
      </c>
      <c r="W46" s="9">
        <f>'shaladarpan '!V45</f>
        <v>9828120740</v>
      </c>
      <c r="X46" s="9" t="str">
        <f>'shaladarpan '!W45</f>
        <v>alniyawas44</v>
      </c>
      <c r="Y46" s="9">
        <f>'shaladarpan '!X45</f>
        <v>50000</v>
      </c>
      <c r="Z46" s="9" t="str">
        <f>'shaladarpan '!Y45</f>
        <v>N</v>
      </c>
      <c r="AA46" s="9" t="str">
        <f>'shaladarpan '!Z45</f>
        <v>N</v>
      </c>
      <c r="AB46" s="9" t="str">
        <f>'shaladarpan '!AA45</f>
        <v>Yes</v>
      </c>
      <c r="AC46" s="9">
        <f>'shaladarpan '!AB45</f>
        <v>8</v>
      </c>
      <c r="AD46" s="9" t="str">
        <f>'shaladarpan '!AC45</f>
        <v>None</v>
      </c>
      <c r="AE46" s="9">
        <f>'shaladarpan '!AD45</f>
        <v>1</v>
      </c>
    </row>
    <row r="47" spans="1:31" s="8" customFormat="1" ht="13.5" customHeight="1">
      <c r="A47" s="8">
        <f>IF(F47=" "," ",ROWS($A$3:A47))</f>
        <v>45</v>
      </c>
      <c r="B47" s="9">
        <f>'shaladarpan '!A46</f>
        <v>2</v>
      </c>
      <c r="C47" s="9" t="str">
        <f>'shaladarpan '!B46</f>
        <v>A</v>
      </c>
      <c r="D47" s="9">
        <f>'shaladarpan '!C46</f>
        <v>4633</v>
      </c>
      <c r="E47" s="10">
        <f>'shaladarpan '!D46</f>
        <v>43649</v>
      </c>
      <c r="F47" s="9" t="str">
        <f>'shaladarpan '!E46</f>
        <v>manjeet45</v>
      </c>
      <c r="G47" s="10">
        <f>'shaladarpan '!F46</f>
        <v>0</v>
      </c>
      <c r="H47" s="9" t="str">
        <f>'shaladarpan '!G46</f>
        <v>vijay45</v>
      </c>
      <c r="I47" s="9" t="str">
        <f>'shaladarpan '!H46</f>
        <v>beautiful45</v>
      </c>
      <c r="J47" s="9" t="str">
        <f>'shaladarpan '!I46</f>
        <v>F</v>
      </c>
      <c r="K47" s="10">
        <f>'shaladarpan '!J46</f>
        <v>41215</v>
      </c>
      <c r="L47" s="9" t="str">
        <f>'shaladarpan '!K46</f>
        <v>no</v>
      </c>
      <c r="M47" s="9">
        <f>'shaladarpan '!L46</f>
        <v>45</v>
      </c>
      <c r="N47" s="9">
        <f>'shaladarpan '!M46</f>
        <v>0</v>
      </c>
      <c r="O47" s="9">
        <f>'shaladarpan '!N46</f>
        <v>0</v>
      </c>
      <c r="P47" s="9" t="str">
        <f>'shaladarpan '!O46</f>
        <v>GEN</v>
      </c>
      <c r="Q47" s="9" t="str">
        <f>'shaladarpan '!P46</f>
        <v>Muslim</v>
      </c>
      <c r="R47" s="9">
        <f>'shaladarpan '!Q46</f>
        <v>0</v>
      </c>
      <c r="S47" s="9" t="str">
        <f>'shaladarpan '!R46</f>
        <v>GOVT. SENIOR SECONDARY SCHOOL ALNIYAWAS (219445)</v>
      </c>
      <c r="T47" s="9">
        <f>'shaladarpan '!S46</f>
        <v>8140200308</v>
      </c>
      <c r="U47" s="9" t="str">
        <f>'shaladarpan '!T46</f>
        <v>XXXX0826</v>
      </c>
      <c r="V47" s="9" t="str">
        <f>'shaladarpan '!U46</f>
        <v>tmsuucc</v>
      </c>
      <c r="W47" s="9">
        <f>'shaladarpan '!V46</f>
        <v>9828120741</v>
      </c>
      <c r="X47" s="9" t="str">
        <f>'shaladarpan '!W46</f>
        <v>alniyawas45</v>
      </c>
      <c r="Y47" s="9">
        <f>'shaladarpan '!X46</f>
        <v>60000</v>
      </c>
      <c r="Z47" s="9" t="str">
        <f>'shaladarpan '!Y46</f>
        <v>N</v>
      </c>
      <c r="AA47" s="9" t="str">
        <f>'shaladarpan '!Z46</f>
        <v>N</v>
      </c>
      <c r="AB47" s="9" t="str">
        <f>'shaladarpan '!AA46</f>
        <v>Yes</v>
      </c>
      <c r="AC47" s="9">
        <f>'shaladarpan '!AB46</f>
        <v>8</v>
      </c>
      <c r="AD47" s="9" t="str">
        <f>'shaladarpan '!AC46</f>
        <v>None</v>
      </c>
      <c r="AE47" s="9">
        <f>'shaladarpan '!AD46</f>
        <v>0</v>
      </c>
    </row>
    <row r="48" spans="1:31" s="8" customFormat="1" ht="13.5" customHeight="1">
      <c r="A48" s="8">
        <f>IF(F48=" "," ",ROWS($A$3:A48))</f>
        <v>46</v>
      </c>
      <c r="B48" s="9">
        <f>'shaladarpan '!A47</f>
        <v>2</v>
      </c>
      <c r="C48" s="9" t="str">
        <f>'shaladarpan '!B47</f>
        <v>A</v>
      </c>
      <c r="D48" s="9">
        <f>'shaladarpan '!C47</f>
        <v>4780</v>
      </c>
      <c r="E48" s="10">
        <f>'shaladarpan '!D47</f>
        <v>43680</v>
      </c>
      <c r="F48" s="9" t="str">
        <f>'shaladarpan '!E47</f>
        <v>manjeet46</v>
      </c>
      <c r="G48" s="10">
        <f>'shaladarpan '!F47</f>
        <v>0</v>
      </c>
      <c r="H48" s="9" t="str">
        <f>'shaladarpan '!G47</f>
        <v>vijay46</v>
      </c>
      <c r="I48" s="9" t="str">
        <f>'shaladarpan '!H47</f>
        <v>beautiful46</v>
      </c>
      <c r="J48" s="9" t="str">
        <f>'shaladarpan '!I47</f>
        <v>F</v>
      </c>
      <c r="K48" s="10">
        <f>'shaladarpan '!J47</f>
        <v>41813</v>
      </c>
      <c r="L48" s="9" t="str">
        <f>'shaladarpan '!K47</f>
        <v>yes</v>
      </c>
      <c r="M48" s="9">
        <f>'shaladarpan '!L47</f>
        <v>46</v>
      </c>
      <c r="N48" s="9">
        <f>'shaladarpan '!M47</f>
        <v>0</v>
      </c>
      <c r="O48" s="9">
        <f>'shaladarpan '!N47</f>
        <v>0</v>
      </c>
      <c r="P48" s="9" t="str">
        <f>'shaladarpan '!O47</f>
        <v>OBC</v>
      </c>
      <c r="Q48" s="9" t="str">
        <f>'shaladarpan '!P47</f>
        <v>Muslim</v>
      </c>
      <c r="R48" s="9">
        <f>'shaladarpan '!Q47</f>
        <v>0</v>
      </c>
      <c r="S48" s="9" t="str">
        <f>'shaladarpan '!R47</f>
        <v>GOVT. SENIOR SECONDARY SCHOOL ALNIYAWAS (219445)</v>
      </c>
      <c r="T48" s="9">
        <f>'shaladarpan '!S47</f>
        <v>8140200308</v>
      </c>
      <c r="U48" s="9">
        <f>'shaladarpan '!T47</f>
        <v>0</v>
      </c>
      <c r="V48" s="9" t="str">
        <f>'shaladarpan '!U47</f>
        <v>ysqcywo</v>
      </c>
      <c r="W48" s="9">
        <f>'shaladarpan '!V47</f>
        <v>9828120742</v>
      </c>
      <c r="X48" s="9" t="str">
        <f>'shaladarpan '!W47</f>
        <v>alniyawas46</v>
      </c>
      <c r="Y48" s="9">
        <f>'shaladarpan '!X47</f>
        <v>60000</v>
      </c>
      <c r="Z48" s="9" t="str">
        <f>'shaladarpan '!Y47</f>
        <v>N</v>
      </c>
      <c r="AA48" s="9" t="str">
        <f>'shaladarpan '!Z47</f>
        <v>N</v>
      </c>
      <c r="AB48" s="9" t="str">
        <f>'shaladarpan '!AA47</f>
        <v>Yes</v>
      </c>
      <c r="AC48" s="9">
        <f>'shaladarpan '!AB47</f>
        <v>6</v>
      </c>
      <c r="AD48" s="9" t="str">
        <f>'shaladarpan '!AC47</f>
        <v>None</v>
      </c>
      <c r="AE48" s="9">
        <f>'shaladarpan '!AD47</f>
        <v>0</v>
      </c>
    </row>
    <row r="49" spans="1:31" s="8" customFormat="1" ht="13.5" customHeight="1">
      <c r="A49" s="8">
        <f>IF(F49=" "," ",ROWS($A$3:A49))</f>
        <v>47</v>
      </c>
      <c r="B49" s="9">
        <f>'shaladarpan '!A48</f>
        <v>3</v>
      </c>
      <c r="C49" s="9" t="str">
        <f>'shaladarpan '!B48</f>
        <v>A</v>
      </c>
      <c r="D49" s="9">
        <f>'shaladarpan '!C48</f>
        <v>4522</v>
      </c>
      <c r="E49" s="10">
        <f>'shaladarpan '!D48</f>
        <v>43288</v>
      </c>
      <c r="F49" s="9" t="str">
        <f>'shaladarpan '!E48</f>
        <v>manjeet47</v>
      </c>
      <c r="G49" s="10">
        <f>'shaladarpan '!F48</f>
        <v>0</v>
      </c>
      <c r="H49" s="9" t="str">
        <f>'shaladarpan '!G48</f>
        <v>vijay47</v>
      </c>
      <c r="I49" s="9" t="str">
        <f>'shaladarpan '!H48</f>
        <v>beautiful47</v>
      </c>
      <c r="J49" s="9" t="str">
        <f>'shaladarpan '!I48</f>
        <v>F</v>
      </c>
      <c r="K49" s="10">
        <f>'shaladarpan '!J48</f>
        <v>41274</v>
      </c>
      <c r="L49" s="9" t="str">
        <f>'shaladarpan '!K48</f>
        <v>yes</v>
      </c>
      <c r="M49" s="9">
        <f>'shaladarpan '!L48</f>
        <v>47</v>
      </c>
      <c r="N49" s="9">
        <f>'shaladarpan '!M48</f>
        <v>0</v>
      </c>
      <c r="O49" s="9">
        <f>'shaladarpan '!N48</f>
        <v>0</v>
      </c>
      <c r="P49" s="9" t="str">
        <f>'shaladarpan '!O48</f>
        <v>OBC</v>
      </c>
      <c r="Q49" s="9" t="str">
        <f>'shaladarpan '!P48</f>
        <v>Muslim</v>
      </c>
      <c r="R49" s="9">
        <f>'shaladarpan '!Q48</f>
        <v>0</v>
      </c>
      <c r="S49" s="9" t="str">
        <f>'shaladarpan '!R48</f>
        <v>GOVT. SENIOR SECONDARY SCHOOL ALNIYAWAS (219445)</v>
      </c>
      <c r="T49" s="9">
        <f>'shaladarpan '!S48</f>
        <v>8140200308</v>
      </c>
      <c r="U49" s="9" t="str">
        <f>'shaladarpan '!T48</f>
        <v>XXXX8462</v>
      </c>
      <c r="V49" s="9" t="str">
        <f>'shaladarpan '!U48</f>
        <v>VXKBNTN</v>
      </c>
      <c r="W49" s="9">
        <f>'shaladarpan '!V48</f>
        <v>9828120743</v>
      </c>
      <c r="X49" s="9" t="str">
        <f>'shaladarpan '!W48</f>
        <v>alniyawas47</v>
      </c>
      <c r="Y49" s="9">
        <f>'shaladarpan '!X48</f>
        <v>40000</v>
      </c>
      <c r="Z49" s="9" t="str">
        <f>'shaladarpan '!Y48</f>
        <v>N</v>
      </c>
      <c r="AA49" s="9" t="str">
        <f>'shaladarpan '!Z48</f>
        <v>N</v>
      </c>
      <c r="AB49" s="9" t="str">
        <f>'shaladarpan '!AA48</f>
        <v>Yes</v>
      </c>
      <c r="AC49" s="9">
        <f>'shaladarpan '!AB48</f>
        <v>8</v>
      </c>
      <c r="AD49" s="9" t="str">
        <f>'shaladarpan '!AC48</f>
        <v>None</v>
      </c>
      <c r="AE49" s="9">
        <f>'shaladarpan '!AD48</f>
        <v>1</v>
      </c>
    </row>
    <row r="50" spans="1:31" s="8" customFormat="1" ht="13.5" customHeight="1">
      <c r="A50" s="8">
        <f>IF(F50=" "," ",ROWS($A$3:A50))</f>
        <v>48</v>
      </c>
      <c r="B50" s="9">
        <f>'shaladarpan '!A49</f>
        <v>3</v>
      </c>
      <c r="C50" s="9" t="str">
        <f>'shaladarpan '!B49</f>
        <v>A</v>
      </c>
      <c r="D50" s="9">
        <f>'shaladarpan '!C49</f>
        <v>4582</v>
      </c>
      <c r="E50" s="10">
        <f>'shaladarpan '!D49</f>
        <v>43299</v>
      </c>
      <c r="F50" s="9" t="str">
        <f>'shaladarpan '!E49</f>
        <v>manjeet48</v>
      </c>
      <c r="G50" s="10">
        <f>'shaladarpan '!F49</f>
        <v>0</v>
      </c>
      <c r="H50" s="9" t="str">
        <f>'shaladarpan '!G49</f>
        <v>vijay48</v>
      </c>
      <c r="I50" s="9" t="str">
        <f>'shaladarpan '!H49</f>
        <v>beautiful48</v>
      </c>
      <c r="J50" s="9" t="str">
        <f>'shaladarpan '!I49</f>
        <v>F</v>
      </c>
      <c r="K50" s="10">
        <f>'shaladarpan '!J49</f>
        <v>41250</v>
      </c>
      <c r="L50" s="9" t="str">
        <f>'shaladarpan '!K49</f>
        <v>no</v>
      </c>
      <c r="M50" s="9">
        <f>'shaladarpan '!L49</f>
        <v>48</v>
      </c>
      <c r="N50" s="9">
        <f>'shaladarpan '!M49</f>
        <v>0</v>
      </c>
      <c r="O50" s="9">
        <f>'shaladarpan '!N49</f>
        <v>0</v>
      </c>
      <c r="P50" s="9" t="str">
        <f>'shaladarpan '!O49</f>
        <v>OBC</v>
      </c>
      <c r="Q50" s="9" t="str">
        <f>'shaladarpan '!P49</f>
        <v>Muslim</v>
      </c>
      <c r="R50" s="9">
        <f>'shaladarpan '!Q49</f>
        <v>0</v>
      </c>
      <c r="S50" s="9" t="str">
        <f>'shaladarpan '!R49</f>
        <v>GOVT. SENIOR SECONDARY SCHOOL ALNIYAWAS (219445)</v>
      </c>
      <c r="T50" s="9">
        <f>'shaladarpan '!S49</f>
        <v>8140200308</v>
      </c>
      <c r="U50" s="9">
        <f>'shaladarpan '!T49</f>
        <v>0</v>
      </c>
      <c r="V50" s="9">
        <f>'shaladarpan '!U49</f>
        <v>0</v>
      </c>
      <c r="W50" s="9">
        <f>'shaladarpan '!V49</f>
        <v>9828120744</v>
      </c>
      <c r="X50" s="9" t="str">
        <f>'shaladarpan '!W49</f>
        <v>alniyawas48</v>
      </c>
      <c r="Y50" s="9">
        <f>'shaladarpan '!X49</f>
        <v>40000</v>
      </c>
      <c r="Z50" s="9" t="str">
        <f>'shaladarpan '!Y49</f>
        <v>N</v>
      </c>
      <c r="AA50" s="9" t="str">
        <f>'shaladarpan '!Z49</f>
        <v>N</v>
      </c>
      <c r="AB50" s="9" t="str">
        <f>'shaladarpan '!AA49</f>
        <v>Yes</v>
      </c>
      <c r="AC50" s="9">
        <f>'shaladarpan '!AB49</f>
        <v>8</v>
      </c>
      <c r="AD50" s="9" t="str">
        <f>'shaladarpan '!AC49</f>
        <v>None</v>
      </c>
      <c r="AE50" s="9">
        <f>'shaladarpan '!AD49</f>
        <v>0</v>
      </c>
    </row>
    <row r="51" spans="1:31" s="8" customFormat="1" ht="13.5" customHeight="1">
      <c r="A51" s="8">
        <f>IF(F51=" "," ",ROWS($A$3:A51))</f>
        <v>49</v>
      </c>
      <c r="B51" s="9">
        <f>'shaladarpan '!A50</f>
        <v>3</v>
      </c>
      <c r="C51" s="9" t="str">
        <f>'shaladarpan '!B50</f>
        <v>A</v>
      </c>
      <c r="D51" s="9">
        <f>'shaladarpan '!C50</f>
        <v>4620</v>
      </c>
      <c r="E51" s="10">
        <f>'shaladarpan '!D50</f>
        <v>43367</v>
      </c>
      <c r="F51" s="9" t="str">
        <f>'shaladarpan '!E50</f>
        <v>manjeet49</v>
      </c>
      <c r="G51" s="10">
        <f>'shaladarpan '!F50</f>
        <v>0</v>
      </c>
      <c r="H51" s="9" t="str">
        <f>'shaladarpan '!G50</f>
        <v>vijay49</v>
      </c>
      <c r="I51" s="9" t="str">
        <f>'shaladarpan '!H50</f>
        <v>beautiful49</v>
      </c>
      <c r="J51" s="9" t="str">
        <f>'shaladarpan '!I50</f>
        <v>M</v>
      </c>
      <c r="K51" s="10">
        <f>'shaladarpan '!J50</f>
        <v>40943</v>
      </c>
      <c r="L51" s="9" t="str">
        <f>'shaladarpan '!K50</f>
        <v>yes</v>
      </c>
      <c r="M51" s="9">
        <f>'shaladarpan '!L50</f>
        <v>49</v>
      </c>
      <c r="N51" s="9">
        <f>'shaladarpan '!M50</f>
        <v>0</v>
      </c>
      <c r="O51" s="9">
        <f>'shaladarpan '!N50</f>
        <v>0</v>
      </c>
      <c r="P51" s="9" t="str">
        <f>'shaladarpan '!O50</f>
        <v>OBC</v>
      </c>
      <c r="Q51" s="9" t="str">
        <f>'shaladarpan '!P50</f>
        <v>Muslim</v>
      </c>
      <c r="R51" s="9">
        <f>'shaladarpan '!Q50</f>
        <v>0</v>
      </c>
      <c r="S51" s="9" t="str">
        <f>'shaladarpan '!R50</f>
        <v>GOVT. SENIOR SECONDARY SCHOOL ALNIYAWAS (219445)</v>
      </c>
      <c r="T51" s="9">
        <f>'shaladarpan '!S50</f>
        <v>8140200308</v>
      </c>
      <c r="U51" s="9" t="str">
        <f>'shaladarpan '!T50</f>
        <v>XXXX0705</v>
      </c>
      <c r="V51" s="9" t="str">
        <f>'shaladarpan '!U50</f>
        <v>YQQGUEG</v>
      </c>
      <c r="W51" s="9">
        <f>'shaladarpan '!V50</f>
        <v>9828120745</v>
      </c>
      <c r="X51" s="9" t="str">
        <f>'shaladarpan '!W50</f>
        <v>alniyawas49</v>
      </c>
      <c r="Y51" s="9">
        <f>'shaladarpan '!X50</f>
        <v>40000</v>
      </c>
      <c r="Z51" s="9" t="str">
        <f>'shaladarpan '!Y50</f>
        <v>N</v>
      </c>
      <c r="AA51" s="9" t="str">
        <f>'shaladarpan '!Z50</f>
        <v>N</v>
      </c>
      <c r="AB51" s="9" t="str">
        <f>'shaladarpan '!AA50</f>
        <v>Yes</v>
      </c>
      <c r="AC51" s="9">
        <f>'shaladarpan '!AB50</f>
        <v>8</v>
      </c>
      <c r="AD51" s="9" t="str">
        <f>'shaladarpan '!AC50</f>
        <v>None</v>
      </c>
      <c r="AE51" s="9">
        <f>'shaladarpan '!AD50</f>
        <v>0</v>
      </c>
    </row>
    <row r="52" spans="1:31" s="8" customFormat="1" ht="13.5" customHeight="1">
      <c r="A52" s="8">
        <f>IF(F52=" "," ",ROWS($A$3:A52))</f>
        <v>50</v>
      </c>
      <c r="B52" s="9">
        <f>'shaladarpan '!A51</f>
        <v>3</v>
      </c>
      <c r="C52" s="9" t="str">
        <f>'shaladarpan '!B51</f>
        <v>A</v>
      </c>
      <c r="D52" s="9">
        <f>'shaladarpan '!C51</f>
        <v>4581</v>
      </c>
      <c r="E52" s="10">
        <f>'shaladarpan '!D51</f>
        <v>43299</v>
      </c>
      <c r="F52" s="9" t="str">
        <f>'shaladarpan '!E51</f>
        <v>manjeet50</v>
      </c>
      <c r="G52" s="10">
        <f>'shaladarpan '!F51</f>
        <v>0</v>
      </c>
      <c r="H52" s="9" t="str">
        <f>'shaladarpan '!G51</f>
        <v>vijay50</v>
      </c>
      <c r="I52" s="9" t="str">
        <f>'shaladarpan '!H51</f>
        <v>beautiful50</v>
      </c>
      <c r="J52" s="9" t="str">
        <f>'shaladarpan '!I51</f>
        <v>M</v>
      </c>
      <c r="K52" s="10">
        <f>'shaladarpan '!J51</f>
        <v>41014</v>
      </c>
      <c r="L52" s="9" t="str">
        <f>'shaladarpan '!K51</f>
        <v>yes</v>
      </c>
      <c r="M52" s="9">
        <f>'shaladarpan '!L51</f>
        <v>50</v>
      </c>
      <c r="N52" s="9">
        <f>'shaladarpan '!M51</f>
        <v>0</v>
      </c>
      <c r="O52" s="9">
        <f>'shaladarpan '!N51</f>
        <v>0</v>
      </c>
      <c r="P52" s="9" t="str">
        <f>'shaladarpan '!O51</f>
        <v>OBC</v>
      </c>
      <c r="Q52" s="9" t="str">
        <f>'shaladarpan '!P51</f>
        <v>Hindu</v>
      </c>
      <c r="R52" s="9">
        <f>'shaladarpan '!Q51</f>
        <v>0</v>
      </c>
      <c r="S52" s="9" t="str">
        <f>'shaladarpan '!R51</f>
        <v>GOVT. SENIOR SECONDARY SCHOOL ALNIYAWAS (219445)</v>
      </c>
      <c r="T52" s="9">
        <f>'shaladarpan '!S51</f>
        <v>8140200308</v>
      </c>
      <c r="U52" s="9" t="str">
        <f>'shaladarpan '!T51</f>
        <v>XXXX0449</v>
      </c>
      <c r="V52" s="9" t="str">
        <f>'shaladarpan '!U51</f>
        <v>VPWJVGR</v>
      </c>
      <c r="W52" s="9">
        <f>'shaladarpan '!V51</f>
        <v>9828120746</v>
      </c>
      <c r="X52" s="9" t="str">
        <f>'shaladarpan '!W51</f>
        <v>alniyawas50</v>
      </c>
      <c r="Y52" s="9">
        <f>'shaladarpan '!X51</f>
        <v>36000</v>
      </c>
      <c r="Z52" s="9" t="str">
        <f>'shaladarpan '!Y51</f>
        <v>N</v>
      </c>
      <c r="AA52" s="9" t="str">
        <f>'shaladarpan '!Z51</f>
        <v>N</v>
      </c>
      <c r="AB52" s="9" t="str">
        <f>'shaladarpan '!AA51</f>
        <v>No</v>
      </c>
      <c r="AC52" s="9">
        <f>'shaladarpan '!AB51</f>
        <v>8</v>
      </c>
      <c r="AD52" s="9" t="str">
        <f>'shaladarpan '!AC51</f>
        <v>None</v>
      </c>
      <c r="AE52" s="9">
        <f>'shaladarpan '!AD51</f>
        <v>1</v>
      </c>
    </row>
    <row r="53" spans="1:31" s="8" customFormat="1" ht="13.5" customHeight="1">
      <c r="A53" s="8">
        <f>IF(F53=" "," ",ROWS($A$3:A53))</f>
        <v>51</v>
      </c>
      <c r="B53" s="9">
        <f>'shaladarpan '!A52</f>
        <v>3</v>
      </c>
      <c r="C53" s="9" t="str">
        <f>'shaladarpan '!B52</f>
        <v>A</v>
      </c>
      <c r="D53" s="9">
        <f>'shaladarpan '!C52</f>
        <v>4855</v>
      </c>
      <c r="E53" s="10">
        <f>'shaladarpan '!D52</f>
        <v>0</v>
      </c>
      <c r="F53" s="9" t="str">
        <f>'shaladarpan '!E52</f>
        <v>manjeet51</v>
      </c>
      <c r="G53" s="10">
        <f>'shaladarpan '!F52</f>
        <v>0</v>
      </c>
      <c r="H53" s="9" t="str">
        <f>'shaladarpan '!G52</f>
        <v>vijay51</v>
      </c>
      <c r="I53" s="9" t="str">
        <f>'shaladarpan '!H52</f>
        <v>beautiful51</v>
      </c>
      <c r="J53" s="9" t="str">
        <f>'shaladarpan '!I52</f>
        <v>F</v>
      </c>
      <c r="K53" s="10">
        <f>'shaladarpan '!J52</f>
        <v>41192</v>
      </c>
      <c r="L53" s="9" t="str">
        <f>'shaladarpan '!K52</f>
        <v>no</v>
      </c>
      <c r="M53" s="9">
        <f>'shaladarpan '!L52</f>
        <v>51</v>
      </c>
      <c r="N53" s="9">
        <f>'shaladarpan '!M52</f>
        <v>0</v>
      </c>
      <c r="O53" s="9">
        <f>'shaladarpan '!N52</f>
        <v>0</v>
      </c>
      <c r="P53" s="9" t="str">
        <f>'shaladarpan '!O52</f>
        <v>SBC</v>
      </c>
      <c r="Q53" s="9">
        <f>'shaladarpan '!P52</f>
        <v>0</v>
      </c>
      <c r="R53" s="9">
        <f>'shaladarpan '!Q52</f>
        <v>0</v>
      </c>
      <c r="S53" s="9" t="str">
        <f>'shaladarpan '!R52</f>
        <v>GOVT. SENIOR SECONDARY SCHOOL ALNIYAWAS (219445)</v>
      </c>
      <c r="T53" s="9">
        <f>'shaladarpan '!S52</f>
        <v>8140200308</v>
      </c>
      <c r="U53" s="9">
        <f>'shaladarpan '!T52</f>
        <v>0</v>
      </c>
      <c r="V53" s="9">
        <f>'shaladarpan '!U52</f>
        <v>0</v>
      </c>
      <c r="W53" s="9">
        <f>'shaladarpan '!V52</f>
        <v>9828120747</v>
      </c>
      <c r="X53" s="9" t="str">
        <f>'shaladarpan '!W52</f>
        <v>alniyawas51</v>
      </c>
      <c r="Y53" s="9">
        <f>'shaladarpan '!X52</f>
        <v>0</v>
      </c>
      <c r="Z53" s="9" t="str">
        <f>'shaladarpan '!Y52</f>
        <v>N</v>
      </c>
      <c r="AA53" s="9" t="str">
        <f>'shaladarpan '!Z52</f>
        <v>Y</v>
      </c>
      <c r="AB53" s="9">
        <f>'shaladarpan '!AA52</f>
        <v>0</v>
      </c>
      <c r="AC53" s="9">
        <f>'shaladarpan '!AB52</f>
        <v>8</v>
      </c>
      <c r="AD53" s="9">
        <f>'shaladarpan '!AC52</f>
        <v>0</v>
      </c>
      <c r="AE53" s="9">
        <f>'shaladarpan '!AD52</f>
        <v>1</v>
      </c>
    </row>
    <row r="54" spans="1:31" s="8" customFormat="1" ht="13.5" customHeight="1">
      <c r="A54" s="8">
        <f>IF(F54=" "," ",ROWS($A$3:A54))</f>
        <v>52</v>
      </c>
      <c r="B54" s="9">
        <f>'shaladarpan '!A53</f>
        <v>3</v>
      </c>
      <c r="C54" s="9" t="str">
        <f>'shaladarpan '!B53</f>
        <v>A</v>
      </c>
      <c r="D54" s="9">
        <f>'shaladarpan '!C53</f>
        <v>4526</v>
      </c>
      <c r="E54" s="10">
        <f>'shaladarpan '!D53</f>
        <v>43288</v>
      </c>
      <c r="F54" s="9" t="str">
        <f>'shaladarpan '!E53</f>
        <v>manjeet52</v>
      </c>
      <c r="G54" s="10">
        <f>'shaladarpan '!F53</f>
        <v>0</v>
      </c>
      <c r="H54" s="9" t="str">
        <f>'shaladarpan '!G53</f>
        <v>vijay52</v>
      </c>
      <c r="I54" s="9" t="str">
        <f>'shaladarpan '!H53</f>
        <v>beautiful52</v>
      </c>
      <c r="J54" s="9" t="str">
        <f>'shaladarpan '!I53</f>
        <v>F</v>
      </c>
      <c r="K54" s="10">
        <f>'shaladarpan '!J53</f>
        <v>41254</v>
      </c>
      <c r="L54" s="9" t="str">
        <f>'shaladarpan '!K53</f>
        <v>yes</v>
      </c>
      <c r="M54" s="9">
        <f>'shaladarpan '!L53</f>
        <v>52</v>
      </c>
      <c r="N54" s="9">
        <f>'shaladarpan '!M53</f>
        <v>0</v>
      </c>
      <c r="O54" s="9">
        <f>'shaladarpan '!N53</f>
        <v>0</v>
      </c>
      <c r="P54" s="9" t="str">
        <f>'shaladarpan '!O53</f>
        <v>OBC</v>
      </c>
      <c r="Q54" s="9" t="str">
        <f>'shaladarpan '!P53</f>
        <v>Muslim</v>
      </c>
      <c r="R54" s="9">
        <f>'shaladarpan '!Q53</f>
        <v>0</v>
      </c>
      <c r="S54" s="9" t="str">
        <f>'shaladarpan '!R53</f>
        <v>GOVT. SENIOR SECONDARY SCHOOL ALNIYAWAS (219445)</v>
      </c>
      <c r="T54" s="9">
        <f>'shaladarpan '!S53</f>
        <v>8140200308</v>
      </c>
      <c r="U54" s="9" t="str">
        <f>'shaladarpan '!T53</f>
        <v>XXXX8261</v>
      </c>
      <c r="V54" s="9">
        <f>'shaladarpan '!U53</f>
        <v>0</v>
      </c>
      <c r="W54" s="9">
        <f>'shaladarpan '!V53</f>
        <v>9828120748</v>
      </c>
      <c r="X54" s="9" t="str">
        <f>'shaladarpan '!W53</f>
        <v>alniyawas52</v>
      </c>
      <c r="Y54" s="9">
        <f>'shaladarpan '!X53</f>
        <v>40000</v>
      </c>
      <c r="Z54" s="9" t="str">
        <f>'shaladarpan '!Y53</f>
        <v>N</v>
      </c>
      <c r="AA54" s="9" t="str">
        <f>'shaladarpan '!Z53</f>
        <v>N</v>
      </c>
      <c r="AB54" s="9" t="str">
        <f>'shaladarpan '!AA53</f>
        <v>Yes</v>
      </c>
      <c r="AC54" s="9">
        <f>'shaladarpan '!AB53</f>
        <v>8</v>
      </c>
      <c r="AD54" s="9" t="str">
        <f>'shaladarpan '!AC53</f>
        <v>None</v>
      </c>
      <c r="AE54" s="9">
        <f>'shaladarpan '!AD53</f>
        <v>0</v>
      </c>
    </row>
    <row r="55" spans="1:31" s="8" customFormat="1" ht="13.5" customHeight="1">
      <c r="A55" s="8">
        <f>IF(F55=" "," ",ROWS($A$3:A55))</f>
        <v>53</v>
      </c>
      <c r="B55" s="9">
        <f>'shaladarpan '!A54</f>
        <v>3</v>
      </c>
      <c r="C55" s="9" t="str">
        <f>'shaladarpan '!B54</f>
        <v>A</v>
      </c>
      <c r="D55" s="9">
        <f>'shaladarpan '!C54</f>
        <v>4610</v>
      </c>
      <c r="E55" s="10">
        <f>'shaladarpan '!D54</f>
        <v>43314</v>
      </c>
      <c r="F55" s="9" t="str">
        <f>'shaladarpan '!E54</f>
        <v>manjeet53</v>
      </c>
      <c r="G55" s="10">
        <f>'shaladarpan '!F54</f>
        <v>0</v>
      </c>
      <c r="H55" s="9" t="str">
        <f>'shaladarpan '!G54</f>
        <v>vijay53</v>
      </c>
      <c r="I55" s="9" t="str">
        <f>'shaladarpan '!H54</f>
        <v>beautiful53</v>
      </c>
      <c r="J55" s="9" t="str">
        <f>'shaladarpan '!I54</f>
        <v>F</v>
      </c>
      <c r="K55" s="10">
        <f>'shaladarpan '!J54</f>
        <v>41453</v>
      </c>
      <c r="L55" s="9" t="str">
        <f>'shaladarpan '!K54</f>
        <v>yes</v>
      </c>
      <c r="M55" s="9">
        <f>'shaladarpan '!L54</f>
        <v>53</v>
      </c>
      <c r="N55" s="9">
        <f>'shaladarpan '!M54</f>
        <v>0</v>
      </c>
      <c r="O55" s="9">
        <f>'shaladarpan '!N54</f>
        <v>0</v>
      </c>
      <c r="P55" s="9" t="str">
        <f>'shaladarpan '!O54</f>
        <v>OBC</v>
      </c>
      <c r="Q55" s="9" t="str">
        <f>'shaladarpan '!P54</f>
        <v>Muslim</v>
      </c>
      <c r="R55" s="9">
        <f>'shaladarpan '!Q54</f>
        <v>0</v>
      </c>
      <c r="S55" s="9" t="str">
        <f>'shaladarpan '!R54</f>
        <v>GOVT. SENIOR SECONDARY SCHOOL ALNIYAWAS (219445)</v>
      </c>
      <c r="T55" s="9">
        <f>'shaladarpan '!S54</f>
        <v>8140200308</v>
      </c>
      <c r="U55" s="9" t="str">
        <f>'shaladarpan '!T54</f>
        <v>XXXX7614</v>
      </c>
      <c r="V55" s="9">
        <f>'shaladarpan '!U54</f>
        <v>0</v>
      </c>
      <c r="W55" s="9">
        <f>'shaladarpan '!V54</f>
        <v>9828120749</v>
      </c>
      <c r="X55" s="9" t="str">
        <f>'shaladarpan '!W54</f>
        <v>alniyawas53</v>
      </c>
      <c r="Y55" s="9">
        <f>'shaladarpan '!X54</f>
        <v>40000</v>
      </c>
      <c r="Z55" s="9" t="str">
        <f>'shaladarpan '!Y54</f>
        <v>N</v>
      </c>
      <c r="AA55" s="9" t="str">
        <f>'shaladarpan '!Z54</f>
        <v>N</v>
      </c>
      <c r="AB55" s="9" t="str">
        <f>'shaladarpan '!AA54</f>
        <v>Yes</v>
      </c>
      <c r="AC55" s="9">
        <f>'shaladarpan '!AB54</f>
        <v>7</v>
      </c>
      <c r="AD55" s="9" t="str">
        <f>'shaladarpan '!AC54</f>
        <v>None</v>
      </c>
      <c r="AE55" s="9">
        <f>'shaladarpan '!AD54</f>
        <v>0</v>
      </c>
    </row>
    <row r="56" spans="1:31" s="8" customFormat="1" ht="13.5" customHeight="1">
      <c r="A56" s="8">
        <f>IF(F56=" "," ",ROWS($A$3:A56))</f>
        <v>54</v>
      </c>
      <c r="B56" s="9">
        <f>'shaladarpan '!A55</f>
        <v>3</v>
      </c>
      <c r="C56" s="9" t="str">
        <f>'shaladarpan '!B55</f>
        <v>A</v>
      </c>
      <c r="D56" s="9">
        <f>'shaladarpan '!C55</f>
        <v>4591</v>
      </c>
      <c r="E56" s="10">
        <f>'shaladarpan '!D55</f>
        <v>43302</v>
      </c>
      <c r="F56" s="9" t="str">
        <f>'shaladarpan '!E55</f>
        <v>manjeet54</v>
      </c>
      <c r="G56" s="10">
        <f>'shaladarpan '!F55</f>
        <v>0</v>
      </c>
      <c r="H56" s="9" t="str">
        <f>'shaladarpan '!G55</f>
        <v>vijay54</v>
      </c>
      <c r="I56" s="9" t="str">
        <f>'shaladarpan '!H55</f>
        <v>beautiful54</v>
      </c>
      <c r="J56" s="9" t="str">
        <f>'shaladarpan '!I55</f>
        <v>F</v>
      </c>
      <c r="K56" s="10">
        <f>'shaladarpan '!J55</f>
        <v>41326</v>
      </c>
      <c r="L56" s="9" t="str">
        <f>'shaladarpan '!K55</f>
        <v>no</v>
      </c>
      <c r="M56" s="9">
        <f>'shaladarpan '!L55</f>
        <v>54</v>
      </c>
      <c r="N56" s="9">
        <f>'shaladarpan '!M55</f>
        <v>0</v>
      </c>
      <c r="O56" s="9">
        <f>'shaladarpan '!N55</f>
        <v>0</v>
      </c>
      <c r="P56" s="9" t="str">
        <f>'shaladarpan '!O55</f>
        <v>OBC</v>
      </c>
      <c r="Q56" s="9" t="str">
        <f>'shaladarpan '!P55</f>
        <v>Muslim</v>
      </c>
      <c r="R56" s="9">
        <f>'shaladarpan '!Q55</f>
        <v>0</v>
      </c>
      <c r="S56" s="9" t="str">
        <f>'shaladarpan '!R55</f>
        <v>GOVT. SENIOR SECONDARY SCHOOL ALNIYAWAS (219445)</v>
      </c>
      <c r="T56" s="9">
        <f>'shaladarpan '!S55</f>
        <v>8140200308</v>
      </c>
      <c r="U56" s="9">
        <f>'shaladarpan '!T55</f>
        <v>0</v>
      </c>
      <c r="V56" s="9">
        <f>'shaladarpan '!U55</f>
        <v>0</v>
      </c>
      <c r="W56" s="9">
        <f>'shaladarpan '!V55</f>
        <v>9828120750</v>
      </c>
      <c r="X56" s="9" t="str">
        <f>'shaladarpan '!W55</f>
        <v>alniyawas54</v>
      </c>
      <c r="Y56" s="9">
        <f>'shaladarpan '!X55</f>
        <v>40000</v>
      </c>
      <c r="Z56" s="9" t="str">
        <f>'shaladarpan '!Y55</f>
        <v>N</v>
      </c>
      <c r="AA56" s="9" t="str">
        <f>'shaladarpan '!Z55</f>
        <v>N</v>
      </c>
      <c r="AB56" s="9" t="str">
        <f>'shaladarpan '!AA55</f>
        <v>Yes</v>
      </c>
      <c r="AC56" s="9">
        <f>'shaladarpan '!AB55</f>
        <v>7</v>
      </c>
      <c r="AD56" s="9" t="str">
        <f>'shaladarpan '!AC55</f>
        <v>None</v>
      </c>
      <c r="AE56" s="9">
        <f>'shaladarpan '!AD55</f>
        <v>0</v>
      </c>
    </row>
    <row r="57" spans="1:31" s="8" customFormat="1" ht="13.5" customHeight="1">
      <c r="A57" s="8">
        <f>IF(F57=" "," ",ROWS($A$3:A57))</f>
        <v>55</v>
      </c>
      <c r="B57" s="9">
        <f>'shaladarpan '!A56</f>
        <v>3</v>
      </c>
      <c r="C57" s="9" t="str">
        <f>'shaladarpan '!B56</f>
        <v>A</v>
      </c>
      <c r="D57" s="9">
        <f>'shaladarpan '!C56</f>
        <v>4520</v>
      </c>
      <c r="E57" s="10">
        <f>'shaladarpan '!D56</f>
        <v>43288</v>
      </c>
      <c r="F57" s="9" t="str">
        <f>'shaladarpan '!E56</f>
        <v>manjeet55</v>
      </c>
      <c r="G57" s="10">
        <f>'shaladarpan '!F56</f>
        <v>0</v>
      </c>
      <c r="H57" s="9" t="str">
        <f>'shaladarpan '!G56</f>
        <v>vijay55</v>
      </c>
      <c r="I57" s="9" t="str">
        <f>'shaladarpan '!H56</f>
        <v>beautiful55</v>
      </c>
      <c r="J57" s="9" t="str">
        <f>'shaladarpan '!I56</f>
        <v>F</v>
      </c>
      <c r="K57" s="10">
        <f>'shaladarpan '!J56</f>
        <v>41548</v>
      </c>
      <c r="L57" s="9" t="str">
        <f>'shaladarpan '!K56</f>
        <v>yes</v>
      </c>
      <c r="M57" s="9">
        <f>'shaladarpan '!L56</f>
        <v>55</v>
      </c>
      <c r="N57" s="9">
        <f>'shaladarpan '!M56</f>
        <v>0</v>
      </c>
      <c r="O57" s="9">
        <f>'shaladarpan '!N56</f>
        <v>0</v>
      </c>
      <c r="P57" s="9" t="str">
        <f>'shaladarpan '!O56</f>
        <v>OBC</v>
      </c>
      <c r="Q57" s="9" t="str">
        <f>'shaladarpan '!P56</f>
        <v>Muslim</v>
      </c>
      <c r="R57" s="9">
        <f>'shaladarpan '!Q56</f>
        <v>0</v>
      </c>
      <c r="S57" s="9" t="str">
        <f>'shaladarpan '!R56</f>
        <v>GOVT. SENIOR SECONDARY SCHOOL ALNIYAWAS (219445)</v>
      </c>
      <c r="T57" s="9">
        <f>'shaladarpan '!S56</f>
        <v>8140200308</v>
      </c>
      <c r="U57" s="9" t="str">
        <f>'shaladarpan '!T56</f>
        <v>XXXX9420</v>
      </c>
      <c r="V57" s="9" t="str">
        <f>'shaladarpan '!U56</f>
        <v>VONSWJT</v>
      </c>
      <c r="W57" s="9">
        <f>'shaladarpan '!V56</f>
        <v>9828120751</v>
      </c>
      <c r="X57" s="9" t="str">
        <f>'shaladarpan '!W56</f>
        <v>alniyawas55</v>
      </c>
      <c r="Y57" s="9">
        <f>'shaladarpan '!X56</f>
        <v>40000</v>
      </c>
      <c r="Z57" s="9" t="str">
        <f>'shaladarpan '!Y56</f>
        <v>N</v>
      </c>
      <c r="AA57" s="9" t="str">
        <f>'shaladarpan '!Z56</f>
        <v>N</v>
      </c>
      <c r="AB57" s="9" t="str">
        <f>'shaladarpan '!AA56</f>
        <v>Yes</v>
      </c>
      <c r="AC57" s="9">
        <f>'shaladarpan '!AB56</f>
        <v>7</v>
      </c>
      <c r="AD57" s="9" t="str">
        <f>'shaladarpan '!AC56</f>
        <v>None</v>
      </c>
      <c r="AE57" s="9">
        <f>'shaladarpan '!AD56</f>
        <v>0</v>
      </c>
    </row>
    <row r="58" spans="1:31" s="8" customFormat="1" ht="13.5" customHeight="1">
      <c r="A58" s="8">
        <f>IF(F58=" "," ",ROWS($A$3:A58))</f>
        <v>56</v>
      </c>
      <c r="B58" s="9">
        <f>'shaladarpan '!A57</f>
        <v>3</v>
      </c>
      <c r="C58" s="9" t="str">
        <f>'shaladarpan '!B57</f>
        <v>A</v>
      </c>
      <c r="D58" s="9">
        <f>'shaladarpan '!C57</f>
        <v>4480</v>
      </c>
      <c r="E58" s="10">
        <f>'shaladarpan '!D57</f>
        <v>43285</v>
      </c>
      <c r="F58" s="9" t="str">
        <f>'shaladarpan '!E57</f>
        <v>manjeet56</v>
      </c>
      <c r="G58" s="10">
        <f>'shaladarpan '!F57</f>
        <v>0</v>
      </c>
      <c r="H58" s="9" t="str">
        <f>'shaladarpan '!G57</f>
        <v>vijay56</v>
      </c>
      <c r="I58" s="9" t="str">
        <f>'shaladarpan '!H57</f>
        <v>beautiful56</v>
      </c>
      <c r="J58" s="9" t="str">
        <f>'shaladarpan '!I57</f>
        <v>F</v>
      </c>
      <c r="K58" s="10">
        <f>'shaladarpan '!J57</f>
        <v>41216</v>
      </c>
      <c r="L58" s="9" t="str">
        <f>'shaladarpan '!K57</f>
        <v>yes</v>
      </c>
      <c r="M58" s="9">
        <f>'shaladarpan '!L57</f>
        <v>56</v>
      </c>
      <c r="N58" s="9">
        <f>'shaladarpan '!M57</f>
        <v>0</v>
      </c>
      <c r="O58" s="9">
        <f>'shaladarpan '!N57</f>
        <v>0</v>
      </c>
      <c r="P58" s="9" t="str">
        <f>'shaladarpan '!O57</f>
        <v>SC</v>
      </c>
      <c r="Q58" s="9" t="str">
        <f>'shaladarpan '!P57</f>
        <v>Hindu</v>
      </c>
      <c r="R58" s="9">
        <f>'shaladarpan '!Q57</f>
        <v>0</v>
      </c>
      <c r="S58" s="9" t="str">
        <f>'shaladarpan '!R57</f>
        <v>GOVT. SENIOR SECONDARY SCHOOL ALNIYAWAS (219445)</v>
      </c>
      <c r="T58" s="9">
        <f>'shaladarpan '!S57</f>
        <v>8140200308</v>
      </c>
      <c r="U58" s="9">
        <f>'shaladarpan '!T57</f>
        <v>0</v>
      </c>
      <c r="V58" s="9">
        <f>'shaladarpan '!U57</f>
        <v>0</v>
      </c>
      <c r="W58" s="9">
        <f>'shaladarpan '!V57</f>
        <v>9828120752</v>
      </c>
      <c r="X58" s="9" t="str">
        <f>'shaladarpan '!W57</f>
        <v>alniyawas56</v>
      </c>
      <c r="Y58" s="9">
        <f>'shaladarpan '!X57</f>
        <v>40000</v>
      </c>
      <c r="Z58" s="9" t="str">
        <f>'shaladarpan '!Y57</f>
        <v>N</v>
      </c>
      <c r="AA58" s="9" t="str">
        <f>'shaladarpan '!Z57</f>
        <v>N</v>
      </c>
      <c r="AB58" s="9" t="str">
        <f>'shaladarpan '!AA57</f>
        <v>No</v>
      </c>
      <c r="AC58" s="9">
        <f>'shaladarpan '!AB57</f>
        <v>8</v>
      </c>
      <c r="AD58" s="9" t="str">
        <f>'shaladarpan '!AC57</f>
        <v>None</v>
      </c>
      <c r="AE58" s="9">
        <f>'shaladarpan '!AD57</f>
        <v>1</v>
      </c>
    </row>
    <row r="59" spans="1:31" s="8" customFormat="1" ht="13.5" customHeight="1">
      <c r="A59" s="8">
        <f>IF(F59=" "," ",ROWS($A$3:A59))</f>
        <v>57</v>
      </c>
      <c r="B59" s="9">
        <f>'shaladarpan '!A58</f>
        <v>3</v>
      </c>
      <c r="C59" s="9" t="str">
        <f>'shaladarpan '!B58</f>
        <v>A</v>
      </c>
      <c r="D59" s="9">
        <f>'shaladarpan '!C58</f>
        <v>4856</v>
      </c>
      <c r="E59" s="10">
        <f>'shaladarpan '!D58</f>
        <v>0</v>
      </c>
      <c r="F59" s="9" t="str">
        <f>'shaladarpan '!E58</f>
        <v>manjeet57</v>
      </c>
      <c r="G59" s="10">
        <f>'shaladarpan '!F58</f>
        <v>0</v>
      </c>
      <c r="H59" s="9" t="str">
        <f>'shaladarpan '!G58</f>
        <v>vijay57</v>
      </c>
      <c r="I59" s="9" t="str">
        <f>'shaladarpan '!H58</f>
        <v>beautiful57</v>
      </c>
      <c r="J59" s="9" t="str">
        <f>'shaladarpan '!I58</f>
        <v>M</v>
      </c>
      <c r="K59" s="10">
        <f>'shaladarpan '!J58</f>
        <v>40362</v>
      </c>
      <c r="L59" s="9" t="str">
        <f>'shaladarpan '!K58</f>
        <v>no</v>
      </c>
      <c r="M59" s="9">
        <f>'shaladarpan '!L58</f>
        <v>57</v>
      </c>
      <c r="N59" s="9">
        <f>'shaladarpan '!M58</f>
        <v>0</v>
      </c>
      <c r="O59" s="9">
        <f>'shaladarpan '!N58</f>
        <v>0</v>
      </c>
      <c r="P59" s="9" t="str">
        <f>'shaladarpan '!O58</f>
        <v>GEN</v>
      </c>
      <c r="Q59" s="9">
        <f>'shaladarpan '!P58</f>
        <v>0</v>
      </c>
      <c r="R59" s="9">
        <f>'shaladarpan '!Q58</f>
        <v>0</v>
      </c>
      <c r="S59" s="9" t="str">
        <f>'shaladarpan '!R58</f>
        <v>GOVT. SENIOR SECONDARY SCHOOL ALNIYAWAS (219445)</v>
      </c>
      <c r="T59" s="9">
        <f>'shaladarpan '!S58</f>
        <v>8140200308</v>
      </c>
      <c r="U59" s="9">
        <f>'shaladarpan '!T58</f>
        <v>0</v>
      </c>
      <c r="V59" s="9">
        <f>'shaladarpan '!U58</f>
        <v>0</v>
      </c>
      <c r="W59" s="9">
        <f>'shaladarpan '!V58</f>
        <v>9828120753</v>
      </c>
      <c r="X59" s="9" t="str">
        <f>'shaladarpan '!W58</f>
        <v>alniyawas57</v>
      </c>
      <c r="Y59" s="9">
        <f>'shaladarpan '!X58</f>
        <v>0</v>
      </c>
      <c r="Z59" s="9" t="str">
        <f>'shaladarpan '!Y58</f>
        <v>N</v>
      </c>
      <c r="AA59" s="9" t="str">
        <f>'shaladarpan '!Z58</f>
        <v>Y</v>
      </c>
      <c r="AB59" s="9">
        <f>'shaladarpan '!AA58</f>
        <v>0</v>
      </c>
      <c r="AC59" s="9">
        <f>'shaladarpan '!AB58</f>
        <v>10</v>
      </c>
      <c r="AD59" s="9">
        <f>'shaladarpan '!AC58</f>
        <v>0</v>
      </c>
      <c r="AE59" s="9">
        <f>'shaladarpan '!AD58</f>
        <v>1</v>
      </c>
    </row>
    <row r="60" spans="1:31" s="8" customFormat="1" ht="13.5" customHeight="1">
      <c r="A60" s="8">
        <f>IF(F60=" "," ",ROWS($A$3:A60))</f>
        <v>58</v>
      </c>
      <c r="B60" s="9">
        <f>'shaladarpan '!A59</f>
        <v>3</v>
      </c>
      <c r="C60" s="9" t="str">
        <f>'shaladarpan '!B59</f>
        <v>A</v>
      </c>
      <c r="D60" s="9">
        <f>'shaladarpan '!C59</f>
        <v>4499</v>
      </c>
      <c r="E60" s="10">
        <f>'shaladarpan '!D59</f>
        <v>43286</v>
      </c>
      <c r="F60" s="9" t="str">
        <f>'shaladarpan '!E59</f>
        <v>manjeet58</v>
      </c>
      <c r="G60" s="10">
        <f>'shaladarpan '!F59</f>
        <v>0</v>
      </c>
      <c r="H60" s="9" t="str">
        <f>'shaladarpan '!G59</f>
        <v>vijay58</v>
      </c>
      <c r="I60" s="9" t="str">
        <f>'shaladarpan '!H59</f>
        <v>beautiful58</v>
      </c>
      <c r="J60" s="9" t="str">
        <f>'shaladarpan '!I59</f>
        <v>M</v>
      </c>
      <c r="K60" s="10">
        <f>'shaladarpan '!J59</f>
        <v>40523</v>
      </c>
      <c r="L60" s="9" t="str">
        <f>'shaladarpan '!K59</f>
        <v>yes</v>
      </c>
      <c r="M60" s="9">
        <f>'shaladarpan '!L59</f>
        <v>58</v>
      </c>
      <c r="N60" s="9">
        <f>'shaladarpan '!M59</f>
        <v>0</v>
      </c>
      <c r="O60" s="9">
        <f>'shaladarpan '!N59</f>
        <v>0</v>
      </c>
      <c r="P60" s="9" t="str">
        <f>'shaladarpan '!O59</f>
        <v>OBC</v>
      </c>
      <c r="Q60" s="9" t="str">
        <f>'shaladarpan '!P59</f>
        <v>Muslim</v>
      </c>
      <c r="R60" s="9">
        <f>'shaladarpan '!Q59</f>
        <v>0</v>
      </c>
      <c r="S60" s="9" t="str">
        <f>'shaladarpan '!R59</f>
        <v>GOVT. SENIOR SECONDARY SCHOOL ALNIYAWAS (219445)</v>
      </c>
      <c r="T60" s="9">
        <f>'shaladarpan '!S59</f>
        <v>8140200308</v>
      </c>
      <c r="U60" s="9" t="str">
        <f>'shaladarpan '!T59</f>
        <v>XXXX0260</v>
      </c>
      <c r="V60" s="9">
        <f>'shaladarpan '!U59</f>
        <v>0</v>
      </c>
      <c r="W60" s="9">
        <f>'shaladarpan '!V59</f>
        <v>9828120754</v>
      </c>
      <c r="X60" s="9" t="str">
        <f>'shaladarpan '!W59</f>
        <v>alniyawas58</v>
      </c>
      <c r="Y60" s="9">
        <f>'shaladarpan '!X59</f>
        <v>40000</v>
      </c>
      <c r="Z60" s="9" t="str">
        <f>'shaladarpan '!Y59</f>
        <v>N</v>
      </c>
      <c r="AA60" s="9" t="str">
        <f>'shaladarpan '!Z59</f>
        <v>N</v>
      </c>
      <c r="AB60" s="9" t="str">
        <f>'shaladarpan '!AA59</f>
        <v>Yes</v>
      </c>
      <c r="AC60" s="9">
        <f>'shaladarpan '!AB59</f>
        <v>10</v>
      </c>
      <c r="AD60" s="9" t="str">
        <f>'shaladarpan '!AC59</f>
        <v>None</v>
      </c>
      <c r="AE60" s="9">
        <f>'shaladarpan '!AD59</f>
        <v>1</v>
      </c>
    </row>
    <row r="61" spans="1:31" s="8" customFormat="1" ht="13.5" customHeight="1">
      <c r="A61" s="8">
        <f>IF(F61=" "," ",ROWS($A$3:A61))</f>
        <v>59</v>
      </c>
      <c r="B61" s="9">
        <f>'shaladarpan '!A60</f>
        <v>3</v>
      </c>
      <c r="C61" s="9" t="str">
        <f>'shaladarpan '!B60</f>
        <v>A</v>
      </c>
      <c r="D61" s="9">
        <f>'shaladarpan '!C60</f>
        <v>4622</v>
      </c>
      <c r="E61" s="10">
        <f>'shaladarpan '!D60</f>
        <v>43367</v>
      </c>
      <c r="F61" s="9" t="str">
        <f>'shaladarpan '!E60</f>
        <v>manjeet59</v>
      </c>
      <c r="G61" s="10">
        <f>'shaladarpan '!F60</f>
        <v>0</v>
      </c>
      <c r="H61" s="9" t="str">
        <f>'shaladarpan '!G60</f>
        <v>vijay59</v>
      </c>
      <c r="I61" s="9" t="str">
        <f>'shaladarpan '!H60</f>
        <v>beautiful59</v>
      </c>
      <c r="J61" s="9" t="str">
        <f>'shaladarpan '!I60</f>
        <v>M</v>
      </c>
      <c r="K61" s="10">
        <f>'shaladarpan '!J60</f>
        <v>40915</v>
      </c>
      <c r="L61" s="9" t="str">
        <f>'shaladarpan '!K60</f>
        <v>yes</v>
      </c>
      <c r="M61" s="9">
        <f>'shaladarpan '!L60</f>
        <v>59</v>
      </c>
      <c r="N61" s="9">
        <f>'shaladarpan '!M60</f>
        <v>0</v>
      </c>
      <c r="O61" s="9">
        <f>'shaladarpan '!N60</f>
        <v>0</v>
      </c>
      <c r="P61" s="9" t="str">
        <f>'shaladarpan '!O60</f>
        <v>OBC</v>
      </c>
      <c r="Q61" s="9" t="str">
        <f>'shaladarpan '!P60</f>
        <v>Muslim</v>
      </c>
      <c r="R61" s="9">
        <f>'shaladarpan '!Q60</f>
        <v>0</v>
      </c>
      <c r="S61" s="9" t="str">
        <f>'shaladarpan '!R60</f>
        <v>GOVT. SENIOR SECONDARY SCHOOL ALNIYAWAS (219445)</v>
      </c>
      <c r="T61" s="9">
        <f>'shaladarpan '!S60</f>
        <v>8140200308</v>
      </c>
      <c r="U61" s="9" t="str">
        <f>'shaladarpan '!T60</f>
        <v>XXXX9555</v>
      </c>
      <c r="V61" s="9" t="str">
        <f>'shaladarpan '!U60</f>
        <v>yqqmbcw</v>
      </c>
      <c r="W61" s="9">
        <f>'shaladarpan '!V60</f>
        <v>9828120755</v>
      </c>
      <c r="X61" s="9" t="str">
        <f>'shaladarpan '!W60</f>
        <v>alniyawas59</v>
      </c>
      <c r="Y61" s="9">
        <f>'shaladarpan '!X60</f>
        <v>36000</v>
      </c>
      <c r="Z61" s="9" t="str">
        <f>'shaladarpan '!Y60</f>
        <v>N</v>
      </c>
      <c r="AA61" s="9" t="str">
        <f>'shaladarpan '!Z60</f>
        <v>N</v>
      </c>
      <c r="AB61" s="9" t="str">
        <f>'shaladarpan '!AA60</f>
        <v>Yes</v>
      </c>
      <c r="AC61" s="9">
        <f>'shaladarpan '!AB60</f>
        <v>8</v>
      </c>
      <c r="AD61" s="9" t="str">
        <f>'shaladarpan '!AC60</f>
        <v>None</v>
      </c>
      <c r="AE61" s="9">
        <f>'shaladarpan '!AD60</f>
        <v>0</v>
      </c>
    </row>
    <row r="62" spans="1:31" s="8" customFormat="1" ht="13.5" customHeight="1">
      <c r="A62" s="8">
        <f>IF(F62=" "," ",ROWS($A$3:A62))</f>
        <v>60</v>
      </c>
      <c r="B62" s="9">
        <f>'shaladarpan '!A61</f>
        <v>3</v>
      </c>
      <c r="C62" s="9" t="str">
        <f>'shaladarpan '!B61</f>
        <v>A</v>
      </c>
      <c r="D62" s="9">
        <f>'shaladarpan '!C61</f>
        <v>4537</v>
      </c>
      <c r="E62" s="10">
        <f>'shaladarpan '!D61</f>
        <v>43291</v>
      </c>
      <c r="F62" s="9" t="str">
        <f>'shaladarpan '!E61</f>
        <v>manjeet60</v>
      </c>
      <c r="G62" s="10">
        <f>'shaladarpan '!F61</f>
        <v>0</v>
      </c>
      <c r="H62" s="9" t="str">
        <f>'shaladarpan '!G61</f>
        <v>vijay60</v>
      </c>
      <c r="I62" s="9" t="str">
        <f>'shaladarpan '!H61</f>
        <v>beautiful60</v>
      </c>
      <c r="J62" s="9" t="str">
        <f>'shaladarpan '!I61</f>
        <v>M</v>
      </c>
      <c r="K62" s="10">
        <f>'shaladarpan '!J61</f>
        <v>41439</v>
      </c>
      <c r="L62" s="9" t="str">
        <f>'shaladarpan '!K61</f>
        <v>no</v>
      </c>
      <c r="M62" s="9">
        <f>'shaladarpan '!L61</f>
        <v>60</v>
      </c>
      <c r="N62" s="9">
        <f>'shaladarpan '!M61</f>
        <v>0</v>
      </c>
      <c r="O62" s="9">
        <f>'shaladarpan '!N61</f>
        <v>0</v>
      </c>
      <c r="P62" s="9" t="str">
        <f>'shaladarpan '!O61</f>
        <v>OBC</v>
      </c>
      <c r="Q62" s="9" t="str">
        <f>'shaladarpan '!P61</f>
        <v>Hindu</v>
      </c>
      <c r="R62" s="9">
        <f>'shaladarpan '!Q61</f>
        <v>0</v>
      </c>
      <c r="S62" s="9" t="str">
        <f>'shaladarpan '!R61</f>
        <v>GOVT. SENIOR SECONDARY SCHOOL ALNIYAWAS (219445)</v>
      </c>
      <c r="T62" s="9">
        <f>'shaladarpan '!S61</f>
        <v>8140200308</v>
      </c>
      <c r="U62" s="9" t="str">
        <f>'shaladarpan '!T61</f>
        <v>XXXX6106</v>
      </c>
      <c r="V62" s="9">
        <f>'shaladarpan '!U61</f>
        <v>0</v>
      </c>
      <c r="W62" s="9">
        <f>'shaladarpan '!V61</f>
        <v>9828120756</v>
      </c>
      <c r="X62" s="9" t="str">
        <f>'shaladarpan '!W61</f>
        <v>alniyawas60</v>
      </c>
      <c r="Y62" s="9">
        <f>'shaladarpan '!X61</f>
        <v>36000</v>
      </c>
      <c r="Z62" s="9" t="str">
        <f>'shaladarpan '!Y61</f>
        <v>N</v>
      </c>
      <c r="AA62" s="9" t="str">
        <f>'shaladarpan '!Z61</f>
        <v>N</v>
      </c>
      <c r="AB62" s="9" t="str">
        <f>'shaladarpan '!AA61</f>
        <v>No</v>
      </c>
      <c r="AC62" s="9">
        <f>'shaladarpan '!AB61</f>
        <v>7</v>
      </c>
      <c r="AD62" s="9" t="str">
        <f>'shaladarpan '!AC61</f>
        <v>None</v>
      </c>
      <c r="AE62" s="9">
        <f>'shaladarpan '!AD61</f>
        <v>1</v>
      </c>
    </row>
    <row r="63" spans="1:31" s="8" customFormat="1" ht="13.5" customHeight="1">
      <c r="A63" s="8">
        <f>IF(F63=" "," ",ROWS($A$3:A63))</f>
        <v>61</v>
      </c>
      <c r="B63" s="9">
        <f>'shaladarpan '!A62</f>
        <v>3</v>
      </c>
      <c r="C63" s="9" t="str">
        <f>'shaladarpan '!B62</f>
        <v>A</v>
      </c>
      <c r="D63" s="9">
        <f>'shaladarpan '!C62</f>
        <v>4565</v>
      </c>
      <c r="E63" s="10">
        <f>'shaladarpan '!D62</f>
        <v>43295</v>
      </c>
      <c r="F63" s="9" t="str">
        <f>'shaladarpan '!E62</f>
        <v>manjeet61</v>
      </c>
      <c r="G63" s="10">
        <f>'shaladarpan '!F62</f>
        <v>0</v>
      </c>
      <c r="H63" s="9" t="str">
        <f>'shaladarpan '!G62</f>
        <v>vijay61</v>
      </c>
      <c r="I63" s="9" t="str">
        <f>'shaladarpan '!H62</f>
        <v>beautiful61</v>
      </c>
      <c r="J63" s="9" t="str">
        <f>'shaladarpan '!I62</f>
        <v>M</v>
      </c>
      <c r="K63" s="10">
        <f>'shaladarpan '!J62</f>
        <v>41180</v>
      </c>
      <c r="L63" s="9" t="str">
        <f>'shaladarpan '!K62</f>
        <v>yes</v>
      </c>
      <c r="M63" s="9">
        <f>'shaladarpan '!L62</f>
        <v>61</v>
      </c>
      <c r="N63" s="9">
        <f>'shaladarpan '!M62</f>
        <v>0</v>
      </c>
      <c r="O63" s="9">
        <f>'shaladarpan '!N62</f>
        <v>0</v>
      </c>
      <c r="P63" s="9" t="str">
        <f>'shaladarpan '!O62</f>
        <v>SC</v>
      </c>
      <c r="Q63" s="9" t="str">
        <f>'shaladarpan '!P62</f>
        <v>Hindu</v>
      </c>
      <c r="R63" s="9">
        <f>'shaladarpan '!Q62</f>
        <v>0</v>
      </c>
      <c r="S63" s="9" t="str">
        <f>'shaladarpan '!R62</f>
        <v>GOVT. SENIOR SECONDARY SCHOOL ALNIYAWAS (219445)</v>
      </c>
      <c r="T63" s="9">
        <f>'shaladarpan '!S62</f>
        <v>8140200308</v>
      </c>
      <c r="U63" s="9">
        <f>'shaladarpan '!T62</f>
        <v>0</v>
      </c>
      <c r="V63" s="9">
        <f>'shaladarpan '!U62</f>
        <v>0</v>
      </c>
      <c r="W63" s="9">
        <f>'shaladarpan '!V62</f>
        <v>9828120757</v>
      </c>
      <c r="X63" s="9" t="str">
        <f>'shaladarpan '!W62</f>
        <v>alniyawas61</v>
      </c>
      <c r="Y63" s="9">
        <f>'shaladarpan '!X62</f>
        <v>36000</v>
      </c>
      <c r="Z63" s="9" t="str">
        <f>'shaladarpan '!Y62</f>
        <v>N</v>
      </c>
      <c r="AA63" s="9" t="str">
        <f>'shaladarpan '!Z62</f>
        <v>N</v>
      </c>
      <c r="AB63" s="9" t="str">
        <f>'shaladarpan '!AA62</f>
        <v>No</v>
      </c>
      <c r="AC63" s="9">
        <f>'shaladarpan '!AB62</f>
        <v>8</v>
      </c>
      <c r="AD63" s="9" t="str">
        <f>'shaladarpan '!AC62</f>
        <v>None</v>
      </c>
      <c r="AE63" s="9">
        <f>'shaladarpan '!AD62</f>
        <v>1</v>
      </c>
    </row>
    <row r="64" spans="1:31" s="8" customFormat="1" ht="13.5" customHeight="1">
      <c r="A64" s="8">
        <f>IF(F64=" "," ",ROWS($A$3:A64))</f>
        <v>62</v>
      </c>
      <c r="B64" s="9">
        <f>'shaladarpan '!A63</f>
        <v>3</v>
      </c>
      <c r="C64" s="9" t="str">
        <f>'shaladarpan '!B63</f>
        <v>A</v>
      </c>
      <c r="D64" s="9">
        <f>'shaladarpan '!C63</f>
        <v>4474</v>
      </c>
      <c r="E64" s="10">
        <f>'shaladarpan '!D63</f>
        <v>43285</v>
      </c>
      <c r="F64" s="9" t="str">
        <f>'shaladarpan '!E63</f>
        <v>manjeet62</v>
      </c>
      <c r="G64" s="10">
        <f>'shaladarpan '!F63</f>
        <v>0</v>
      </c>
      <c r="H64" s="9" t="str">
        <f>'shaladarpan '!G63</f>
        <v>vijay62</v>
      </c>
      <c r="I64" s="9" t="str">
        <f>'shaladarpan '!H63</f>
        <v>beautiful62</v>
      </c>
      <c r="J64" s="9" t="str">
        <f>'shaladarpan '!I63</f>
        <v>F</v>
      </c>
      <c r="K64" s="10">
        <f>'shaladarpan '!J63</f>
        <v>41390</v>
      </c>
      <c r="L64" s="9" t="str">
        <f>'shaladarpan '!K63</f>
        <v>yes</v>
      </c>
      <c r="M64" s="9">
        <f>'shaladarpan '!L63</f>
        <v>62</v>
      </c>
      <c r="N64" s="9">
        <f>'shaladarpan '!M63</f>
        <v>0</v>
      </c>
      <c r="O64" s="9">
        <f>'shaladarpan '!N63</f>
        <v>0</v>
      </c>
      <c r="P64" s="9" t="str">
        <f>'shaladarpan '!O63</f>
        <v>OBC</v>
      </c>
      <c r="Q64" s="9" t="str">
        <f>'shaladarpan '!P63</f>
        <v>Muslim</v>
      </c>
      <c r="R64" s="9">
        <f>'shaladarpan '!Q63</f>
        <v>0</v>
      </c>
      <c r="S64" s="9" t="str">
        <f>'shaladarpan '!R63</f>
        <v>GOVT. SENIOR SECONDARY SCHOOL ALNIYAWAS (219445)</v>
      </c>
      <c r="T64" s="9">
        <f>'shaladarpan '!S63</f>
        <v>8140200308</v>
      </c>
      <c r="U64" s="9" t="str">
        <f>'shaladarpan '!T63</f>
        <v>XXXX2246</v>
      </c>
      <c r="V64" s="9">
        <f>'shaladarpan '!U63</f>
        <v>0</v>
      </c>
      <c r="W64" s="9">
        <f>'shaladarpan '!V63</f>
        <v>9828120758</v>
      </c>
      <c r="X64" s="9" t="str">
        <f>'shaladarpan '!W63</f>
        <v>alniyawas62</v>
      </c>
      <c r="Y64" s="9">
        <f>'shaladarpan '!X63</f>
        <v>30000</v>
      </c>
      <c r="Z64" s="9" t="str">
        <f>'shaladarpan '!Y63</f>
        <v>N</v>
      </c>
      <c r="AA64" s="9" t="str">
        <f>'shaladarpan '!Z63</f>
        <v>N</v>
      </c>
      <c r="AB64" s="9" t="str">
        <f>'shaladarpan '!AA63</f>
        <v>Yes</v>
      </c>
      <c r="AC64" s="9">
        <f>'shaladarpan '!AB63</f>
        <v>7</v>
      </c>
      <c r="AD64" s="9" t="str">
        <f>'shaladarpan '!AC63</f>
        <v>None</v>
      </c>
      <c r="AE64" s="9">
        <f>'shaladarpan '!AD63</f>
        <v>0</v>
      </c>
    </row>
    <row r="65" spans="1:31" s="8" customFormat="1" ht="13.5" customHeight="1">
      <c r="A65" s="8">
        <f>IF(F65=" "," ",ROWS($A$3:A65))</f>
        <v>63</v>
      </c>
      <c r="B65" s="9">
        <f>'shaladarpan '!A64</f>
        <v>3</v>
      </c>
      <c r="C65" s="9" t="str">
        <f>'shaladarpan '!B64</f>
        <v>A</v>
      </c>
      <c r="D65" s="9">
        <f>'shaladarpan '!C64</f>
        <v>4478</v>
      </c>
      <c r="E65" s="10">
        <f>'shaladarpan '!D64</f>
        <v>43285</v>
      </c>
      <c r="F65" s="9" t="str">
        <f>'shaladarpan '!E64</f>
        <v>manjeet63</v>
      </c>
      <c r="G65" s="10">
        <f>'shaladarpan '!F64</f>
        <v>0</v>
      </c>
      <c r="H65" s="9" t="str">
        <f>'shaladarpan '!G64</f>
        <v>vijay63</v>
      </c>
      <c r="I65" s="9" t="str">
        <f>'shaladarpan '!H64</f>
        <v>beautiful63</v>
      </c>
      <c r="J65" s="9" t="str">
        <f>'shaladarpan '!I64</f>
        <v>F</v>
      </c>
      <c r="K65" s="10">
        <f>'shaladarpan '!J64</f>
        <v>41158</v>
      </c>
      <c r="L65" s="9" t="str">
        <f>'shaladarpan '!K64</f>
        <v>no</v>
      </c>
      <c r="M65" s="9">
        <f>'shaladarpan '!L64</f>
        <v>63</v>
      </c>
      <c r="N65" s="9">
        <f>'shaladarpan '!M64</f>
        <v>0</v>
      </c>
      <c r="O65" s="9">
        <f>'shaladarpan '!N64</f>
        <v>0</v>
      </c>
      <c r="P65" s="9" t="str">
        <f>'shaladarpan '!O64</f>
        <v>OBC</v>
      </c>
      <c r="Q65" s="9" t="str">
        <f>'shaladarpan '!P64</f>
        <v>Hindu</v>
      </c>
      <c r="R65" s="9">
        <f>'shaladarpan '!Q64</f>
        <v>0</v>
      </c>
      <c r="S65" s="9" t="str">
        <f>'shaladarpan '!R64</f>
        <v>GOVT. SENIOR SECONDARY SCHOOL ALNIYAWAS (219445)</v>
      </c>
      <c r="T65" s="9">
        <f>'shaladarpan '!S64</f>
        <v>8140200308</v>
      </c>
      <c r="U65" s="9" t="str">
        <f>'shaladarpan '!T64</f>
        <v>XXXX0646</v>
      </c>
      <c r="V65" s="9" t="str">
        <f>'shaladarpan '!U64</f>
        <v>vxkbntn</v>
      </c>
      <c r="W65" s="9">
        <f>'shaladarpan '!V64</f>
        <v>9828120759</v>
      </c>
      <c r="X65" s="9" t="str">
        <f>'shaladarpan '!W64</f>
        <v>alniyawas63</v>
      </c>
      <c r="Y65" s="9">
        <f>'shaladarpan '!X64</f>
        <v>50000</v>
      </c>
      <c r="Z65" s="9" t="str">
        <f>'shaladarpan '!Y64</f>
        <v>N</v>
      </c>
      <c r="AA65" s="9" t="str">
        <f>'shaladarpan '!Z64</f>
        <v>N</v>
      </c>
      <c r="AB65" s="9" t="str">
        <f>'shaladarpan '!AA64</f>
        <v>No</v>
      </c>
      <c r="AC65" s="9">
        <f>'shaladarpan '!AB64</f>
        <v>8</v>
      </c>
      <c r="AD65" s="9" t="str">
        <f>'shaladarpan '!AC64</f>
        <v>None</v>
      </c>
      <c r="AE65" s="9">
        <f>'shaladarpan '!AD64</f>
        <v>0</v>
      </c>
    </row>
    <row r="66" spans="1:31" s="8" customFormat="1" ht="13.5" customHeight="1">
      <c r="A66" s="8">
        <f>IF(F66=" "," ",ROWS($A$3:A66))</f>
        <v>64</v>
      </c>
      <c r="B66" s="9">
        <f>'shaladarpan '!A65</f>
        <v>3</v>
      </c>
      <c r="C66" s="9" t="str">
        <f>'shaladarpan '!B65</f>
        <v>A</v>
      </c>
      <c r="D66" s="9">
        <f>'shaladarpan '!C65</f>
        <v>4727</v>
      </c>
      <c r="E66" s="10">
        <f>'shaladarpan '!D65</f>
        <v>43659</v>
      </c>
      <c r="F66" s="9" t="str">
        <f>'shaladarpan '!E65</f>
        <v>manjeet64</v>
      </c>
      <c r="G66" s="10">
        <f>'shaladarpan '!F65</f>
        <v>0</v>
      </c>
      <c r="H66" s="9" t="str">
        <f>'shaladarpan '!G65</f>
        <v>vijay64</v>
      </c>
      <c r="I66" s="9" t="str">
        <f>'shaladarpan '!H65</f>
        <v>beautiful64</v>
      </c>
      <c r="J66" s="9" t="str">
        <f>'shaladarpan '!I65</f>
        <v>F</v>
      </c>
      <c r="K66" s="10">
        <f>'shaladarpan '!J65</f>
        <v>41281</v>
      </c>
      <c r="L66" s="9" t="str">
        <f>'shaladarpan '!K65</f>
        <v>yes</v>
      </c>
      <c r="M66" s="9">
        <f>'shaladarpan '!L65</f>
        <v>64</v>
      </c>
      <c r="N66" s="9">
        <f>'shaladarpan '!M65</f>
        <v>0</v>
      </c>
      <c r="O66" s="9">
        <f>'shaladarpan '!N65</f>
        <v>0</v>
      </c>
      <c r="P66" s="9" t="str">
        <f>'shaladarpan '!O65</f>
        <v>OBC</v>
      </c>
      <c r="Q66" s="9" t="str">
        <f>'shaladarpan '!P65</f>
        <v>Hindu</v>
      </c>
      <c r="R66" s="9">
        <f>'shaladarpan '!Q65</f>
        <v>0</v>
      </c>
      <c r="S66" s="9" t="str">
        <f>'shaladarpan '!R65</f>
        <v>GOVT. SENIOR SECONDARY SCHOOL ALNIYAWAS (219445)</v>
      </c>
      <c r="T66" s="9">
        <f>'shaladarpan '!S65</f>
        <v>8140200308</v>
      </c>
      <c r="U66" s="9">
        <f>'shaladarpan '!T65</f>
        <v>0</v>
      </c>
      <c r="V66" s="9">
        <f>'shaladarpan '!U65</f>
        <v>0</v>
      </c>
      <c r="W66" s="9">
        <f>'shaladarpan '!V65</f>
        <v>9828120760</v>
      </c>
      <c r="X66" s="9" t="str">
        <f>'shaladarpan '!W65</f>
        <v>alniyawas64</v>
      </c>
      <c r="Y66" s="9">
        <f>'shaladarpan '!X65</f>
        <v>60000</v>
      </c>
      <c r="Z66" s="9" t="str">
        <f>'shaladarpan '!Y65</f>
        <v>N</v>
      </c>
      <c r="AA66" s="9" t="str">
        <f>'shaladarpan '!Z65</f>
        <v>N</v>
      </c>
      <c r="AB66" s="9" t="str">
        <f>'shaladarpan '!AA65</f>
        <v>No</v>
      </c>
      <c r="AC66" s="9">
        <f>'shaladarpan '!AB65</f>
        <v>7</v>
      </c>
      <c r="AD66" s="9" t="str">
        <f>'shaladarpan '!AC65</f>
        <v>None</v>
      </c>
      <c r="AE66" s="9">
        <f>'shaladarpan '!AD65</f>
        <v>0</v>
      </c>
    </row>
    <row r="67" spans="1:31" s="8" customFormat="1" ht="13.5" customHeight="1">
      <c r="A67" s="8">
        <f>IF(F67=" "," ",ROWS($A$3:A67))</f>
        <v>65</v>
      </c>
      <c r="B67" s="9">
        <f>'shaladarpan '!A66</f>
        <v>3</v>
      </c>
      <c r="C67" s="9" t="str">
        <f>'shaladarpan '!B66</f>
        <v>A</v>
      </c>
      <c r="D67" s="9">
        <f>'shaladarpan '!C66</f>
        <v>4601</v>
      </c>
      <c r="E67" s="10">
        <f>'shaladarpan '!D66</f>
        <v>43307</v>
      </c>
      <c r="F67" s="9" t="str">
        <f>'shaladarpan '!E66</f>
        <v>manjeet65</v>
      </c>
      <c r="G67" s="10">
        <f>'shaladarpan '!F66</f>
        <v>0</v>
      </c>
      <c r="H67" s="9" t="str">
        <f>'shaladarpan '!G66</f>
        <v>vijay65</v>
      </c>
      <c r="I67" s="9" t="str">
        <f>'shaladarpan '!H66</f>
        <v>beautiful65</v>
      </c>
      <c r="J67" s="9" t="str">
        <f>'shaladarpan '!I66</f>
        <v>F</v>
      </c>
      <c r="K67" s="10">
        <f>'shaladarpan '!J66</f>
        <v>41065</v>
      </c>
      <c r="L67" s="9" t="str">
        <f>'shaladarpan '!K66</f>
        <v>yes</v>
      </c>
      <c r="M67" s="9">
        <f>'shaladarpan '!L66</f>
        <v>65</v>
      </c>
      <c r="N67" s="9">
        <f>'shaladarpan '!M66</f>
        <v>0</v>
      </c>
      <c r="O67" s="9">
        <f>'shaladarpan '!N66</f>
        <v>0</v>
      </c>
      <c r="P67" s="9" t="str">
        <f>'shaladarpan '!O66</f>
        <v>OBC</v>
      </c>
      <c r="Q67" s="9" t="str">
        <f>'shaladarpan '!P66</f>
        <v>Hindu</v>
      </c>
      <c r="R67" s="9">
        <f>'shaladarpan '!Q66</f>
        <v>0</v>
      </c>
      <c r="S67" s="9" t="str">
        <f>'shaladarpan '!R66</f>
        <v>GOVT. SENIOR SECONDARY SCHOOL ALNIYAWAS (219445)</v>
      </c>
      <c r="T67" s="9">
        <f>'shaladarpan '!S66</f>
        <v>8140200308</v>
      </c>
      <c r="U67" s="9">
        <f>'shaladarpan '!T66</f>
        <v>0</v>
      </c>
      <c r="V67" s="9">
        <f>'shaladarpan '!U66</f>
        <v>0</v>
      </c>
      <c r="W67" s="9">
        <f>'shaladarpan '!V66</f>
        <v>9828120761</v>
      </c>
      <c r="X67" s="9" t="str">
        <f>'shaladarpan '!W66</f>
        <v>alniyawas65</v>
      </c>
      <c r="Y67" s="9">
        <f>'shaladarpan '!X66</f>
        <v>36000</v>
      </c>
      <c r="Z67" s="9" t="str">
        <f>'shaladarpan '!Y66</f>
        <v>N</v>
      </c>
      <c r="AA67" s="9" t="str">
        <f>'shaladarpan '!Z66</f>
        <v>N</v>
      </c>
      <c r="AB67" s="9" t="str">
        <f>'shaladarpan '!AA66</f>
        <v>No</v>
      </c>
      <c r="AC67" s="9">
        <f>'shaladarpan '!AB66</f>
        <v>8</v>
      </c>
      <c r="AD67" s="9" t="str">
        <f>'shaladarpan '!AC66</f>
        <v>None</v>
      </c>
      <c r="AE67" s="9">
        <f>'shaladarpan '!AD66</f>
        <v>0</v>
      </c>
    </row>
    <row r="68" spans="1:31" s="8" customFormat="1" ht="13.5" customHeight="1">
      <c r="A68" s="8">
        <f>IF(F68=" "," ",ROWS($A$3:A68))</f>
        <v>66</v>
      </c>
      <c r="B68" s="9">
        <f>'shaladarpan '!A67</f>
        <v>3</v>
      </c>
      <c r="C68" s="9" t="str">
        <f>'shaladarpan '!B67</f>
        <v>A</v>
      </c>
      <c r="D68" s="9">
        <f>'shaladarpan '!C67</f>
        <v>4521</v>
      </c>
      <c r="E68" s="10">
        <f>'shaladarpan '!D67</f>
        <v>43288</v>
      </c>
      <c r="F68" s="9" t="str">
        <f>'shaladarpan '!E67</f>
        <v>manjeet66</v>
      </c>
      <c r="G68" s="10">
        <f>'shaladarpan '!F67</f>
        <v>0</v>
      </c>
      <c r="H68" s="9" t="str">
        <f>'shaladarpan '!G67</f>
        <v>vijay66</v>
      </c>
      <c r="I68" s="9" t="str">
        <f>'shaladarpan '!H67</f>
        <v>beautiful66</v>
      </c>
      <c r="J68" s="9" t="str">
        <f>'shaladarpan '!I67</f>
        <v>M</v>
      </c>
      <c r="K68" s="10">
        <f>'shaladarpan '!J67</f>
        <v>41423</v>
      </c>
      <c r="L68" s="9" t="str">
        <f>'shaladarpan '!K67</f>
        <v>no</v>
      </c>
      <c r="M68" s="9">
        <f>'shaladarpan '!L67</f>
        <v>66</v>
      </c>
      <c r="N68" s="9">
        <f>'shaladarpan '!M67</f>
        <v>0</v>
      </c>
      <c r="O68" s="9">
        <f>'shaladarpan '!N67</f>
        <v>0</v>
      </c>
      <c r="P68" s="9" t="str">
        <f>'shaladarpan '!O67</f>
        <v>OBC</v>
      </c>
      <c r="Q68" s="9" t="str">
        <f>'shaladarpan '!P67</f>
        <v>Muslim</v>
      </c>
      <c r="R68" s="9">
        <f>'shaladarpan '!Q67</f>
        <v>0</v>
      </c>
      <c r="S68" s="9" t="str">
        <f>'shaladarpan '!R67</f>
        <v>GOVT. SENIOR SECONDARY SCHOOL ALNIYAWAS (219445)</v>
      </c>
      <c r="T68" s="9">
        <f>'shaladarpan '!S67</f>
        <v>8140200308</v>
      </c>
      <c r="U68" s="9" t="str">
        <f>'shaladarpan '!T67</f>
        <v>XXXX1195</v>
      </c>
      <c r="V68" s="9" t="str">
        <f>'shaladarpan '!U67</f>
        <v>YQGYEBS</v>
      </c>
      <c r="W68" s="9">
        <f>'shaladarpan '!V67</f>
        <v>9828120762</v>
      </c>
      <c r="X68" s="9" t="str">
        <f>'shaladarpan '!W67</f>
        <v>alniyawas66</v>
      </c>
      <c r="Y68" s="9">
        <f>'shaladarpan '!X67</f>
        <v>40000</v>
      </c>
      <c r="Z68" s="9" t="str">
        <f>'shaladarpan '!Y67</f>
        <v>N</v>
      </c>
      <c r="AA68" s="9" t="str">
        <f>'shaladarpan '!Z67</f>
        <v>N</v>
      </c>
      <c r="AB68" s="9" t="str">
        <f>'shaladarpan '!AA67</f>
        <v>Yes</v>
      </c>
      <c r="AC68" s="9">
        <f>'shaladarpan '!AB67</f>
        <v>7</v>
      </c>
      <c r="AD68" s="9" t="str">
        <f>'shaladarpan '!AC67</f>
        <v>None</v>
      </c>
      <c r="AE68" s="9">
        <f>'shaladarpan '!AD67</f>
        <v>0</v>
      </c>
    </row>
    <row r="69" spans="1:31" s="8" customFormat="1" ht="13.5" customHeight="1">
      <c r="A69" s="8">
        <f>IF(F69=" "," ",ROWS($A$3:A69))</f>
        <v>67</v>
      </c>
      <c r="B69" s="9">
        <f>'shaladarpan '!A68</f>
        <v>3</v>
      </c>
      <c r="C69" s="9" t="str">
        <f>'shaladarpan '!B68</f>
        <v>A</v>
      </c>
      <c r="D69" s="9">
        <f>'shaladarpan '!C68</f>
        <v>4473</v>
      </c>
      <c r="E69" s="10">
        <f>'shaladarpan '!D68</f>
        <v>43285</v>
      </c>
      <c r="F69" s="9" t="str">
        <f>'shaladarpan '!E68</f>
        <v>manjeet67</v>
      </c>
      <c r="G69" s="10">
        <f>'shaladarpan '!F68</f>
        <v>0</v>
      </c>
      <c r="H69" s="9" t="str">
        <f>'shaladarpan '!G68</f>
        <v>vijay67</v>
      </c>
      <c r="I69" s="9" t="str">
        <f>'shaladarpan '!H68</f>
        <v>beautiful67</v>
      </c>
      <c r="J69" s="9" t="str">
        <f>'shaladarpan '!I68</f>
        <v>M</v>
      </c>
      <c r="K69" s="10">
        <f>'shaladarpan '!J68</f>
        <v>40909</v>
      </c>
      <c r="L69" s="9" t="str">
        <f>'shaladarpan '!K68</f>
        <v>yes</v>
      </c>
      <c r="M69" s="9">
        <f>'shaladarpan '!L68</f>
        <v>67</v>
      </c>
      <c r="N69" s="9">
        <f>'shaladarpan '!M68</f>
        <v>0</v>
      </c>
      <c r="O69" s="9">
        <f>'shaladarpan '!N68</f>
        <v>0</v>
      </c>
      <c r="P69" s="9" t="str">
        <f>'shaladarpan '!O68</f>
        <v>OBC</v>
      </c>
      <c r="Q69" s="9" t="str">
        <f>'shaladarpan '!P68</f>
        <v>Muslim</v>
      </c>
      <c r="R69" s="9">
        <f>'shaladarpan '!Q68</f>
        <v>0</v>
      </c>
      <c r="S69" s="9" t="str">
        <f>'shaladarpan '!R68</f>
        <v>GOVT. SENIOR SECONDARY SCHOOL ALNIYAWAS (219445)</v>
      </c>
      <c r="T69" s="9">
        <f>'shaladarpan '!S68</f>
        <v>8140200308</v>
      </c>
      <c r="U69" s="9">
        <f>'shaladarpan '!T68</f>
        <v>0</v>
      </c>
      <c r="V69" s="9" t="str">
        <f>'shaladarpan '!U68</f>
        <v>VWSPONV</v>
      </c>
      <c r="W69" s="9">
        <f>'shaladarpan '!V68</f>
        <v>9828120763</v>
      </c>
      <c r="X69" s="9" t="str">
        <f>'shaladarpan '!W68</f>
        <v>alniyawas67</v>
      </c>
      <c r="Y69" s="9">
        <f>'shaladarpan '!X68</f>
        <v>40000</v>
      </c>
      <c r="Z69" s="9" t="str">
        <f>'shaladarpan '!Y68</f>
        <v>N</v>
      </c>
      <c r="AA69" s="9" t="str">
        <f>'shaladarpan '!Z68</f>
        <v>N</v>
      </c>
      <c r="AB69" s="9" t="str">
        <f>'shaladarpan '!AA68</f>
        <v>Yes</v>
      </c>
      <c r="AC69" s="9">
        <f>'shaladarpan '!AB68</f>
        <v>8</v>
      </c>
      <c r="AD69" s="9" t="str">
        <f>'shaladarpan '!AC68</f>
        <v>None</v>
      </c>
      <c r="AE69" s="9">
        <f>'shaladarpan '!AD68</f>
        <v>1</v>
      </c>
    </row>
    <row r="70" spans="1:31" s="8" customFormat="1" ht="13.5" customHeight="1">
      <c r="A70" s="8">
        <f>IF(F70=" "," ",ROWS($A$3:A70))</f>
        <v>68</v>
      </c>
      <c r="B70" s="9">
        <f>'shaladarpan '!A69</f>
        <v>3</v>
      </c>
      <c r="C70" s="9" t="str">
        <f>'shaladarpan '!B69</f>
        <v>A</v>
      </c>
      <c r="D70" s="9">
        <f>'shaladarpan '!C69</f>
        <v>4475</v>
      </c>
      <c r="E70" s="10">
        <f>'shaladarpan '!D69</f>
        <v>43285</v>
      </c>
      <c r="F70" s="9" t="str">
        <f>'shaladarpan '!E69</f>
        <v>manjeet68</v>
      </c>
      <c r="G70" s="10">
        <f>'shaladarpan '!F69</f>
        <v>0</v>
      </c>
      <c r="H70" s="9" t="str">
        <f>'shaladarpan '!G69</f>
        <v>vijay68</v>
      </c>
      <c r="I70" s="9" t="str">
        <f>'shaladarpan '!H69</f>
        <v>beautiful68</v>
      </c>
      <c r="J70" s="9" t="str">
        <f>'shaladarpan '!I69</f>
        <v>F</v>
      </c>
      <c r="K70" s="10">
        <f>'shaladarpan '!J69</f>
        <v>41223</v>
      </c>
      <c r="L70" s="9" t="str">
        <f>'shaladarpan '!K69</f>
        <v>yes</v>
      </c>
      <c r="M70" s="9">
        <f>'shaladarpan '!L69</f>
        <v>68</v>
      </c>
      <c r="N70" s="9">
        <f>'shaladarpan '!M69</f>
        <v>0</v>
      </c>
      <c r="O70" s="9">
        <f>'shaladarpan '!N69</f>
        <v>0</v>
      </c>
      <c r="P70" s="9" t="str">
        <f>'shaladarpan '!O69</f>
        <v>OBC</v>
      </c>
      <c r="Q70" s="9" t="str">
        <f>'shaladarpan '!P69</f>
        <v>Muslim</v>
      </c>
      <c r="R70" s="9">
        <f>'shaladarpan '!Q69</f>
        <v>0</v>
      </c>
      <c r="S70" s="9" t="str">
        <f>'shaladarpan '!R69</f>
        <v>GOVT. SENIOR SECONDARY SCHOOL ALNIYAWAS (219445)</v>
      </c>
      <c r="T70" s="9">
        <f>'shaladarpan '!S69</f>
        <v>8140200308</v>
      </c>
      <c r="U70" s="9">
        <f>'shaladarpan '!T69</f>
        <v>0</v>
      </c>
      <c r="V70" s="9">
        <f>'shaladarpan '!U69</f>
        <v>0</v>
      </c>
      <c r="W70" s="9">
        <f>'shaladarpan '!V69</f>
        <v>9828120764</v>
      </c>
      <c r="X70" s="9" t="str">
        <f>'shaladarpan '!W69</f>
        <v>alniyawas68</v>
      </c>
      <c r="Y70" s="9">
        <f>'shaladarpan '!X69</f>
        <v>40000</v>
      </c>
      <c r="Z70" s="9" t="str">
        <f>'shaladarpan '!Y69</f>
        <v>N</v>
      </c>
      <c r="AA70" s="9" t="str">
        <f>'shaladarpan '!Z69</f>
        <v>N</v>
      </c>
      <c r="AB70" s="9" t="str">
        <f>'shaladarpan '!AA69</f>
        <v>Yes</v>
      </c>
      <c r="AC70" s="9">
        <f>'shaladarpan '!AB69</f>
        <v>8</v>
      </c>
      <c r="AD70" s="9" t="str">
        <f>'shaladarpan '!AC69</f>
        <v>None</v>
      </c>
      <c r="AE70" s="9">
        <f>'shaladarpan '!AD69</f>
        <v>0</v>
      </c>
    </row>
    <row r="71" spans="1:31" s="8" customFormat="1" ht="13.5" customHeight="1">
      <c r="A71" s="8">
        <f>IF(F71=" "," ",ROWS($A$3:A71))</f>
        <v>69</v>
      </c>
      <c r="B71" s="9">
        <f>'shaladarpan '!A70</f>
        <v>3</v>
      </c>
      <c r="C71" s="9" t="str">
        <f>'shaladarpan '!B70</f>
        <v>A</v>
      </c>
      <c r="D71" s="9">
        <f>'shaladarpan '!C70</f>
        <v>4611</v>
      </c>
      <c r="E71" s="10">
        <f>'shaladarpan '!D70</f>
        <v>43319</v>
      </c>
      <c r="F71" s="9" t="str">
        <f>'shaladarpan '!E70</f>
        <v>manjeet69</v>
      </c>
      <c r="G71" s="10">
        <f>'shaladarpan '!F70</f>
        <v>0</v>
      </c>
      <c r="H71" s="9" t="str">
        <f>'shaladarpan '!G70</f>
        <v>vijay69</v>
      </c>
      <c r="I71" s="9" t="str">
        <f>'shaladarpan '!H70</f>
        <v>beautiful69</v>
      </c>
      <c r="J71" s="9" t="str">
        <f>'shaladarpan '!I70</f>
        <v>F</v>
      </c>
      <c r="K71" s="10">
        <f>'shaladarpan '!J70</f>
        <v>41097</v>
      </c>
      <c r="L71" s="9" t="str">
        <f>'shaladarpan '!K70</f>
        <v>no</v>
      </c>
      <c r="M71" s="9">
        <f>'shaladarpan '!L70</f>
        <v>69</v>
      </c>
      <c r="N71" s="9">
        <f>'shaladarpan '!M70</f>
        <v>0</v>
      </c>
      <c r="O71" s="9">
        <f>'shaladarpan '!N70</f>
        <v>0</v>
      </c>
      <c r="P71" s="9" t="str">
        <f>'shaladarpan '!O70</f>
        <v>OBC</v>
      </c>
      <c r="Q71" s="9" t="str">
        <f>'shaladarpan '!P70</f>
        <v>Muslim</v>
      </c>
      <c r="R71" s="9">
        <f>'shaladarpan '!Q70</f>
        <v>0</v>
      </c>
      <c r="S71" s="9" t="str">
        <f>'shaladarpan '!R70</f>
        <v>GOVT. SENIOR SECONDARY SCHOOL ALNIYAWAS (219445)</v>
      </c>
      <c r="T71" s="9">
        <f>'shaladarpan '!S70</f>
        <v>8140200308</v>
      </c>
      <c r="U71" s="9" t="str">
        <f>'shaladarpan '!T70</f>
        <v>XXXX3442</v>
      </c>
      <c r="V71" s="9" t="str">
        <f>'shaladarpan '!U70</f>
        <v>YMKQMYO</v>
      </c>
      <c r="W71" s="9">
        <f>'shaladarpan '!V70</f>
        <v>9828120765</v>
      </c>
      <c r="X71" s="9" t="str">
        <f>'shaladarpan '!W70</f>
        <v>alniyawas69</v>
      </c>
      <c r="Y71" s="9">
        <f>'shaladarpan '!X70</f>
        <v>40000</v>
      </c>
      <c r="Z71" s="9" t="str">
        <f>'shaladarpan '!Y70</f>
        <v>N</v>
      </c>
      <c r="AA71" s="9" t="str">
        <f>'shaladarpan '!Z70</f>
        <v>N</v>
      </c>
      <c r="AB71" s="9" t="str">
        <f>'shaladarpan '!AA70</f>
        <v>Yes</v>
      </c>
      <c r="AC71" s="9">
        <f>'shaladarpan '!AB70</f>
        <v>8</v>
      </c>
      <c r="AD71" s="9" t="str">
        <f>'shaladarpan '!AC70</f>
        <v>None</v>
      </c>
      <c r="AE71" s="9">
        <f>'shaladarpan '!AD70</f>
        <v>0</v>
      </c>
    </row>
    <row r="72" spans="1:31" s="8" customFormat="1" ht="13.5" customHeight="1">
      <c r="A72" s="8">
        <f>IF(F72=" "," ",ROWS($A$3:A72))</f>
        <v>70</v>
      </c>
      <c r="B72" s="9">
        <f>'shaladarpan '!A71</f>
        <v>3</v>
      </c>
      <c r="C72" s="9" t="str">
        <f>'shaladarpan '!B71</f>
        <v>A</v>
      </c>
      <c r="D72" s="9">
        <f>'shaladarpan '!C71</f>
        <v>4694</v>
      </c>
      <c r="E72" s="10">
        <f>'shaladarpan '!D71</f>
        <v>43656</v>
      </c>
      <c r="F72" s="9" t="str">
        <f>'shaladarpan '!E71</f>
        <v>manjeet70</v>
      </c>
      <c r="G72" s="10">
        <f>'shaladarpan '!F71</f>
        <v>0</v>
      </c>
      <c r="H72" s="9" t="str">
        <f>'shaladarpan '!G71</f>
        <v>vijay70</v>
      </c>
      <c r="I72" s="9" t="str">
        <f>'shaladarpan '!H71</f>
        <v>beautiful70</v>
      </c>
      <c r="J72" s="9" t="str">
        <f>'shaladarpan '!I71</f>
        <v>M</v>
      </c>
      <c r="K72" s="10">
        <f>'shaladarpan '!J71</f>
        <v>40336</v>
      </c>
      <c r="L72" s="9" t="str">
        <f>'shaladarpan '!K71</f>
        <v>yes</v>
      </c>
      <c r="M72" s="9">
        <f>'shaladarpan '!L71</f>
        <v>70</v>
      </c>
      <c r="N72" s="9">
        <f>'shaladarpan '!M71</f>
        <v>0</v>
      </c>
      <c r="O72" s="9">
        <f>'shaladarpan '!N71</f>
        <v>0</v>
      </c>
      <c r="P72" s="9" t="str">
        <f>'shaladarpan '!O71</f>
        <v>OBC</v>
      </c>
      <c r="Q72" s="9" t="str">
        <f>'shaladarpan '!P71</f>
        <v>Muslim</v>
      </c>
      <c r="R72" s="9">
        <f>'shaladarpan '!Q71</f>
        <v>0</v>
      </c>
      <c r="S72" s="9" t="str">
        <f>'shaladarpan '!R71</f>
        <v>GOVT. SENIOR SECONDARY SCHOOL ALNIYAWAS (219445)</v>
      </c>
      <c r="T72" s="9">
        <f>'shaladarpan '!S71</f>
        <v>8140200308</v>
      </c>
      <c r="U72" s="9">
        <f>'shaladarpan '!T71</f>
        <v>0</v>
      </c>
      <c r="V72" s="9">
        <f>'shaladarpan '!U71</f>
        <v>0</v>
      </c>
      <c r="W72" s="9">
        <f>'shaladarpan '!V71</f>
        <v>9828120766</v>
      </c>
      <c r="X72" s="9" t="str">
        <f>'shaladarpan '!W71</f>
        <v>alniyawas70</v>
      </c>
      <c r="Y72" s="9">
        <f>'shaladarpan '!X71</f>
        <v>60000</v>
      </c>
      <c r="Z72" s="9" t="str">
        <f>'shaladarpan '!Y71</f>
        <v>N</v>
      </c>
      <c r="AA72" s="9" t="str">
        <f>'shaladarpan '!Z71</f>
        <v>N</v>
      </c>
      <c r="AB72" s="9" t="str">
        <f>'shaladarpan '!AA71</f>
        <v>Yes</v>
      </c>
      <c r="AC72" s="9">
        <f>'shaladarpan '!AB71</f>
        <v>10</v>
      </c>
      <c r="AD72" s="9" t="str">
        <f>'shaladarpan '!AC71</f>
        <v>None</v>
      </c>
      <c r="AE72" s="9">
        <f>'shaladarpan '!AD71</f>
        <v>0</v>
      </c>
    </row>
    <row r="73" spans="1:31" s="8" customFormat="1" ht="13.5" customHeight="1">
      <c r="A73" s="8">
        <f>IF(F73=" "," ",ROWS($A$3:A73))</f>
        <v>71</v>
      </c>
      <c r="B73" s="9">
        <f>'shaladarpan '!A72</f>
        <v>3</v>
      </c>
      <c r="C73" s="9" t="str">
        <f>'shaladarpan '!B72</f>
        <v>A</v>
      </c>
      <c r="D73" s="9">
        <f>'shaladarpan '!C72</f>
        <v>4527</v>
      </c>
      <c r="E73" s="10">
        <f>'shaladarpan '!D72</f>
        <v>43288</v>
      </c>
      <c r="F73" s="9" t="str">
        <f>'shaladarpan '!E72</f>
        <v>manjeet71</v>
      </c>
      <c r="G73" s="10">
        <f>'shaladarpan '!F72</f>
        <v>0</v>
      </c>
      <c r="H73" s="9" t="str">
        <f>'shaladarpan '!G72</f>
        <v>vijay71</v>
      </c>
      <c r="I73" s="9" t="str">
        <f>'shaladarpan '!H72</f>
        <v>beautiful71</v>
      </c>
      <c r="J73" s="9" t="str">
        <f>'shaladarpan '!I72</f>
        <v>M</v>
      </c>
      <c r="K73" s="10">
        <f>'shaladarpan '!J72</f>
        <v>41453</v>
      </c>
      <c r="L73" s="9" t="str">
        <f>'shaladarpan '!K72</f>
        <v>yes</v>
      </c>
      <c r="M73" s="9">
        <f>'shaladarpan '!L72</f>
        <v>71</v>
      </c>
      <c r="N73" s="9">
        <f>'shaladarpan '!M72</f>
        <v>0</v>
      </c>
      <c r="O73" s="9">
        <f>'shaladarpan '!N72</f>
        <v>0</v>
      </c>
      <c r="P73" s="9" t="str">
        <f>'shaladarpan '!O72</f>
        <v>OBC</v>
      </c>
      <c r="Q73" s="9" t="str">
        <f>'shaladarpan '!P72</f>
        <v>Muslim</v>
      </c>
      <c r="R73" s="9">
        <f>'shaladarpan '!Q72</f>
        <v>0</v>
      </c>
      <c r="S73" s="9" t="str">
        <f>'shaladarpan '!R72</f>
        <v>GOVT. SENIOR SECONDARY SCHOOL ALNIYAWAS (219445)</v>
      </c>
      <c r="T73" s="9">
        <f>'shaladarpan '!S72</f>
        <v>8140200308</v>
      </c>
      <c r="U73" s="9">
        <f>'shaladarpan '!T72</f>
        <v>0</v>
      </c>
      <c r="V73" s="9" t="str">
        <f>'shaladarpan '!U72</f>
        <v>VPGZNOJ</v>
      </c>
      <c r="W73" s="9">
        <f>'shaladarpan '!V72</f>
        <v>9828120767</v>
      </c>
      <c r="X73" s="9" t="str">
        <f>'shaladarpan '!W72</f>
        <v>alniyawas71</v>
      </c>
      <c r="Y73" s="9">
        <f>'shaladarpan '!X72</f>
        <v>40000</v>
      </c>
      <c r="Z73" s="9" t="str">
        <f>'shaladarpan '!Y72</f>
        <v>N</v>
      </c>
      <c r="AA73" s="9" t="str">
        <f>'shaladarpan '!Z72</f>
        <v>N</v>
      </c>
      <c r="AB73" s="9" t="str">
        <f>'shaladarpan '!AA72</f>
        <v>Yes</v>
      </c>
      <c r="AC73" s="9">
        <f>'shaladarpan '!AB72</f>
        <v>7</v>
      </c>
      <c r="AD73" s="9" t="str">
        <f>'shaladarpan '!AC72</f>
        <v>None</v>
      </c>
      <c r="AE73" s="9">
        <f>'shaladarpan '!AD72</f>
        <v>0</v>
      </c>
    </row>
    <row r="74" spans="1:31" s="8" customFormat="1" ht="13.5" customHeight="1">
      <c r="A74" s="8">
        <f>IF(F74=" "," ",ROWS($A$3:A74))</f>
        <v>72</v>
      </c>
      <c r="B74" s="9">
        <f>'shaladarpan '!A73</f>
        <v>3</v>
      </c>
      <c r="C74" s="9" t="str">
        <f>'shaladarpan '!B73</f>
        <v>A</v>
      </c>
      <c r="D74" s="9">
        <f>'shaladarpan '!C73</f>
        <v>4538</v>
      </c>
      <c r="E74" s="10">
        <f>'shaladarpan '!D73</f>
        <v>43291</v>
      </c>
      <c r="F74" s="9" t="str">
        <f>'shaladarpan '!E73</f>
        <v>manjeet72</v>
      </c>
      <c r="G74" s="10">
        <f>'shaladarpan '!F73</f>
        <v>0</v>
      </c>
      <c r="H74" s="9" t="str">
        <f>'shaladarpan '!G73</f>
        <v>vijay72</v>
      </c>
      <c r="I74" s="9" t="str">
        <f>'shaladarpan '!H73</f>
        <v>beautiful72</v>
      </c>
      <c r="J74" s="9" t="str">
        <f>'shaladarpan '!I73</f>
        <v>M</v>
      </c>
      <c r="K74" s="10">
        <f>'shaladarpan '!J73</f>
        <v>41275</v>
      </c>
      <c r="L74" s="9" t="str">
        <f>'shaladarpan '!K73</f>
        <v>no</v>
      </c>
      <c r="M74" s="9">
        <f>'shaladarpan '!L73</f>
        <v>72</v>
      </c>
      <c r="N74" s="9">
        <f>'shaladarpan '!M73</f>
        <v>0</v>
      </c>
      <c r="O74" s="9">
        <f>'shaladarpan '!N73</f>
        <v>0</v>
      </c>
      <c r="P74" s="9" t="str">
        <f>'shaladarpan '!O73</f>
        <v>OBC</v>
      </c>
      <c r="Q74" s="9" t="str">
        <f>'shaladarpan '!P73</f>
        <v>Hindu</v>
      </c>
      <c r="R74" s="9">
        <f>'shaladarpan '!Q73</f>
        <v>0</v>
      </c>
      <c r="S74" s="9" t="str">
        <f>'shaladarpan '!R73</f>
        <v>GOVT. SENIOR SECONDARY SCHOOL ALNIYAWAS (219445)</v>
      </c>
      <c r="T74" s="9">
        <f>'shaladarpan '!S73</f>
        <v>8140200308</v>
      </c>
      <c r="U74" s="9" t="str">
        <f>'shaladarpan '!T73</f>
        <v>XXXX4404</v>
      </c>
      <c r="V74" s="9">
        <f>'shaladarpan '!U73</f>
        <v>0</v>
      </c>
      <c r="W74" s="9">
        <f>'shaladarpan '!V73</f>
        <v>9828120768</v>
      </c>
      <c r="X74" s="9" t="str">
        <f>'shaladarpan '!W73</f>
        <v>alniyawas72</v>
      </c>
      <c r="Y74" s="9">
        <f>'shaladarpan '!X73</f>
        <v>40000</v>
      </c>
      <c r="Z74" s="9" t="str">
        <f>'shaladarpan '!Y73</f>
        <v>N</v>
      </c>
      <c r="AA74" s="9" t="str">
        <f>'shaladarpan '!Z73</f>
        <v>N</v>
      </c>
      <c r="AB74" s="9" t="str">
        <f>'shaladarpan '!AA73</f>
        <v>No</v>
      </c>
      <c r="AC74" s="9">
        <f>'shaladarpan '!AB73</f>
        <v>7</v>
      </c>
      <c r="AD74" s="9" t="str">
        <f>'shaladarpan '!AC73</f>
        <v>None</v>
      </c>
      <c r="AE74" s="9">
        <f>'shaladarpan '!AD73</f>
        <v>2</v>
      </c>
    </row>
    <row r="75" spans="1:31" s="8" customFormat="1" ht="13.5" customHeight="1">
      <c r="A75" s="8">
        <f>IF(F75=" "," ",ROWS($A$3:A75))</f>
        <v>73</v>
      </c>
      <c r="B75" s="9">
        <f>'shaladarpan '!A74</f>
        <v>3</v>
      </c>
      <c r="C75" s="9" t="str">
        <f>'shaladarpan '!B74</f>
        <v>A</v>
      </c>
      <c r="D75" s="9">
        <f>'shaladarpan '!C74</f>
        <v>4497</v>
      </c>
      <c r="E75" s="10">
        <f>'shaladarpan '!D74</f>
        <v>43286</v>
      </c>
      <c r="F75" s="9" t="str">
        <f>'shaladarpan '!E74</f>
        <v>manjeet73</v>
      </c>
      <c r="G75" s="10">
        <f>'shaladarpan '!F74</f>
        <v>0</v>
      </c>
      <c r="H75" s="9" t="str">
        <f>'shaladarpan '!G74</f>
        <v>vijay73</v>
      </c>
      <c r="I75" s="9" t="str">
        <f>'shaladarpan '!H74</f>
        <v>beautiful73</v>
      </c>
      <c r="J75" s="9" t="str">
        <f>'shaladarpan '!I74</f>
        <v>F</v>
      </c>
      <c r="K75" s="10">
        <f>'shaladarpan '!J74</f>
        <v>41036</v>
      </c>
      <c r="L75" s="9" t="str">
        <f>'shaladarpan '!K74</f>
        <v>yes</v>
      </c>
      <c r="M75" s="9">
        <f>'shaladarpan '!L74</f>
        <v>73</v>
      </c>
      <c r="N75" s="9">
        <f>'shaladarpan '!M74</f>
        <v>0</v>
      </c>
      <c r="O75" s="9">
        <f>'shaladarpan '!N74</f>
        <v>0</v>
      </c>
      <c r="P75" s="9" t="str">
        <f>'shaladarpan '!O74</f>
        <v>SC</v>
      </c>
      <c r="Q75" s="9" t="str">
        <f>'shaladarpan '!P74</f>
        <v>Muslim</v>
      </c>
      <c r="R75" s="9">
        <f>'shaladarpan '!Q74</f>
        <v>0</v>
      </c>
      <c r="S75" s="9" t="str">
        <f>'shaladarpan '!R74</f>
        <v>GOVT. SENIOR SECONDARY SCHOOL ALNIYAWAS (219445)</v>
      </c>
      <c r="T75" s="9">
        <f>'shaladarpan '!S74</f>
        <v>8140200308</v>
      </c>
      <c r="U75" s="9" t="str">
        <f>'shaladarpan '!T74</f>
        <v>XXXX3195</v>
      </c>
      <c r="V75" s="9" t="str">
        <f>'shaladarpan '!U74</f>
        <v>VBGRPSH</v>
      </c>
      <c r="W75" s="9">
        <f>'shaladarpan '!V74</f>
        <v>9828120769</v>
      </c>
      <c r="X75" s="9" t="str">
        <f>'shaladarpan '!W74</f>
        <v>alniyawas73</v>
      </c>
      <c r="Y75" s="9">
        <f>'shaladarpan '!X74</f>
        <v>36000</v>
      </c>
      <c r="Z75" s="9" t="str">
        <f>'shaladarpan '!Y74</f>
        <v>N</v>
      </c>
      <c r="AA75" s="9" t="str">
        <f>'shaladarpan '!Z74</f>
        <v>N</v>
      </c>
      <c r="AB75" s="9" t="str">
        <f>'shaladarpan '!AA74</f>
        <v>Yes</v>
      </c>
      <c r="AC75" s="9">
        <f>'shaladarpan '!AB74</f>
        <v>8</v>
      </c>
      <c r="AD75" s="9" t="str">
        <f>'shaladarpan '!AC74</f>
        <v>None</v>
      </c>
      <c r="AE75" s="9">
        <f>'shaladarpan '!AD74</f>
        <v>1</v>
      </c>
    </row>
    <row r="76" spans="1:31" s="8" customFormat="1" ht="13.5" customHeight="1">
      <c r="A76" s="8">
        <f>IF(F76=" "," ",ROWS($A$3:A76))</f>
        <v>74</v>
      </c>
      <c r="B76" s="9">
        <f>'shaladarpan '!A75</f>
        <v>3</v>
      </c>
      <c r="C76" s="9" t="str">
        <f>'shaladarpan '!B75</f>
        <v>A</v>
      </c>
      <c r="D76" s="9">
        <f>'shaladarpan '!C75</f>
        <v>4700</v>
      </c>
      <c r="E76" s="10">
        <f>'shaladarpan '!D75</f>
        <v>43656</v>
      </c>
      <c r="F76" s="9" t="str">
        <f>'shaladarpan '!E75</f>
        <v>manjeet74</v>
      </c>
      <c r="G76" s="10">
        <f>'shaladarpan '!F75</f>
        <v>0</v>
      </c>
      <c r="H76" s="9" t="str">
        <f>'shaladarpan '!G75</f>
        <v>vijay74</v>
      </c>
      <c r="I76" s="9" t="str">
        <f>'shaladarpan '!H75</f>
        <v>beautiful74</v>
      </c>
      <c r="J76" s="9" t="str">
        <f>'shaladarpan '!I75</f>
        <v>M</v>
      </c>
      <c r="K76" s="10">
        <f>'shaladarpan '!J75</f>
        <v>41037</v>
      </c>
      <c r="L76" s="9" t="str">
        <f>'shaladarpan '!K75</f>
        <v>yes</v>
      </c>
      <c r="M76" s="9">
        <f>'shaladarpan '!L75</f>
        <v>74</v>
      </c>
      <c r="N76" s="9">
        <f>'shaladarpan '!M75</f>
        <v>0</v>
      </c>
      <c r="O76" s="9">
        <f>'shaladarpan '!N75</f>
        <v>0</v>
      </c>
      <c r="P76" s="9" t="str">
        <f>'shaladarpan '!O75</f>
        <v>SC</v>
      </c>
      <c r="Q76" s="9" t="str">
        <f>'shaladarpan '!P75</f>
        <v>Hindu</v>
      </c>
      <c r="R76" s="9">
        <f>'shaladarpan '!Q75</f>
        <v>0</v>
      </c>
      <c r="S76" s="9" t="str">
        <f>'shaladarpan '!R75</f>
        <v>GOVT. SENIOR SECONDARY SCHOOL ALNIYAWAS (219445)</v>
      </c>
      <c r="T76" s="9">
        <f>'shaladarpan '!S75</f>
        <v>8140200308</v>
      </c>
      <c r="U76" s="9">
        <f>'shaladarpan '!T75</f>
        <v>0</v>
      </c>
      <c r="V76" s="9">
        <f>'shaladarpan '!U75</f>
        <v>0</v>
      </c>
      <c r="W76" s="9">
        <f>'shaladarpan '!V75</f>
        <v>9828120770</v>
      </c>
      <c r="X76" s="9" t="str">
        <f>'shaladarpan '!W75</f>
        <v>alniyawas74</v>
      </c>
      <c r="Y76" s="9">
        <f>'shaladarpan '!X75</f>
        <v>60000</v>
      </c>
      <c r="Z76" s="9" t="str">
        <f>'shaladarpan '!Y75</f>
        <v>N</v>
      </c>
      <c r="AA76" s="9" t="str">
        <f>'shaladarpan '!Z75</f>
        <v>N</v>
      </c>
      <c r="AB76" s="9" t="str">
        <f>'shaladarpan '!AA75</f>
        <v>No</v>
      </c>
      <c r="AC76" s="9">
        <f>'shaladarpan '!AB75</f>
        <v>8</v>
      </c>
      <c r="AD76" s="9" t="str">
        <f>'shaladarpan '!AC75</f>
        <v>None</v>
      </c>
      <c r="AE76" s="9">
        <f>'shaladarpan '!AD75</f>
        <v>0</v>
      </c>
    </row>
    <row r="77" spans="1:31" s="8" customFormat="1" ht="13.5" customHeight="1">
      <c r="A77" s="8">
        <f>IF(F77=" "," ",ROWS($A$3:A77))</f>
        <v>75</v>
      </c>
      <c r="B77" s="9">
        <f>'shaladarpan '!A76</f>
        <v>3</v>
      </c>
      <c r="C77" s="9" t="str">
        <f>'shaladarpan '!B76</f>
        <v>A</v>
      </c>
      <c r="D77" s="9">
        <f>'shaladarpan '!C76</f>
        <v>4691</v>
      </c>
      <c r="E77" s="10">
        <f>'shaladarpan '!D76</f>
        <v>43655</v>
      </c>
      <c r="F77" s="9" t="str">
        <f>'shaladarpan '!E76</f>
        <v>manjeet75</v>
      </c>
      <c r="G77" s="10">
        <f>'shaladarpan '!F76</f>
        <v>0</v>
      </c>
      <c r="H77" s="9" t="str">
        <f>'shaladarpan '!G76</f>
        <v>vijay75</v>
      </c>
      <c r="I77" s="9" t="str">
        <f>'shaladarpan '!H76</f>
        <v>beautiful75</v>
      </c>
      <c r="J77" s="9" t="str">
        <f>'shaladarpan '!I76</f>
        <v>F</v>
      </c>
      <c r="K77" s="10">
        <f>'shaladarpan '!J76</f>
        <v>41295</v>
      </c>
      <c r="L77" s="9" t="str">
        <f>'shaladarpan '!K76</f>
        <v>no</v>
      </c>
      <c r="M77" s="9">
        <f>'shaladarpan '!L76</f>
        <v>75</v>
      </c>
      <c r="N77" s="9">
        <f>'shaladarpan '!M76</f>
        <v>0</v>
      </c>
      <c r="O77" s="9">
        <f>'shaladarpan '!N76</f>
        <v>0</v>
      </c>
      <c r="P77" s="9" t="str">
        <f>'shaladarpan '!O76</f>
        <v>SC</v>
      </c>
      <c r="Q77" s="9" t="str">
        <f>'shaladarpan '!P76</f>
        <v>Hindu</v>
      </c>
      <c r="R77" s="9">
        <f>'shaladarpan '!Q76</f>
        <v>0</v>
      </c>
      <c r="S77" s="9" t="str">
        <f>'shaladarpan '!R76</f>
        <v>GOVT. SENIOR SECONDARY SCHOOL ALNIYAWAS (219445)</v>
      </c>
      <c r="T77" s="9">
        <f>'shaladarpan '!S76</f>
        <v>8140200308</v>
      </c>
      <c r="U77" s="9">
        <f>'shaladarpan '!T76</f>
        <v>0</v>
      </c>
      <c r="V77" s="9">
        <f>'shaladarpan '!U76</f>
        <v>0</v>
      </c>
      <c r="W77" s="9">
        <f>'shaladarpan '!V76</f>
        <v>9828120771</v>
      </c>
      <c r="X77" s="9" t="str">
        <f>'shaladarpan '!W76</f>
        <v>alniyawas75</v>
      </c>
      <c r="Y77" s="9">
        <f>'shaladarpan '!X76</f>
        <v>60000</v>
      </c>
      <c r="Z77" s="9" t="str">
        <f>'shaladarpan '!Y76</f>
        <v>N</v>
      </c>
      <c r="AA77" s="9" t="str">
        <f>'shaladarpan '!Z76</f>
        <v>N</v>
      </c>
      <c r="AB77" s="9" t="str">
        <f>'shaladarpan '!AA76</f>
        <v>No</v>
      </c>
      <c r="AC77" s="9">
        <f>'shaladarpan '!AB76</f>
        <v>7</v>
      </c>
      <c r="AD77" s="9" t="str">
        <f>'shaladarpan '!AC76</f>
        <v>None</v>
      </c>
      <c r="AE77" s="9">
        <f>'shaladarpan '!AD76</f>
        <v>1</v>
      </c>
    </row>
    <row r="78" spans="1:31" s="8" customFormat="1" ht="13.5" customHeight="1">
      <c r="A78" s="8">
        <f>IF(F78=" "," ",ROWS($A$3:A78))</f>
        <v>76</v>
      </c>
      <c r="B78" s="9">
        <f>'shaladarpan '!A77</f>
        <v>3</v>
      </c>
      <c r="C78" s="9" t="str">
        <f>'shaladarpan '!B77</f>
        <v>A</v>
      </c>
      <c r="D78" s="9">
        <f>'shaladarpan '!C77</f>
        <v>4621</v>
      </c>
      <c r="E78" s="10">
        <f>'shaladarpan '!D77</f>
        <v>43367</v>
      </c>
      <c r="F78" s="9" t="str">
        <f>'shaladarpan '!E77</f>
        <v>manjeet76</v>
      </c>
      <c r="G78" s="10">
        <f>'shaladarpan '!F77</f>
        <v>0</v>
      </c>
      <c r="H78" s="9" t="str">
        <f>'shaladarpan '!G77</f>
        <v>vijay76</v>
      </c>
      <c r="I78" s="9" t="str">
        <f>'shaladarpan '!H77</f>
        <v>beautiful76</v>
      </c>
      <c r="J78" s="9" t="str">
        <f>'shaladarpan '!I77</f>
        <v>F</v>
      </c>
      <c r="K78" s="10">
        <f>'shaladarpan '!J77</f>
        <v>40970</v>
      </c>
      <c r="L78" s="9" t="str">
        <f>'shaladarpan '!K77</f>
        <v>yes</v>
      </c>
      <c r="M78" s="9">
        <f>'shaladarpan '!L77</f>
        <v>76</v>
      </c>
      <c r="N78" s="9">
        <f>'shaladarpan '!M77</f>
        <v>0</v>
      </c>
      <c r="O78" s="9">
        <f>'shaladarpan '!N77</f>
        <v>0</v>
      </c>
      <c r="P78" s="9" t="str">
        <f>'shaladarpan '!O77</f>
        <v>OBC</v>
      </c>
      <c r="Q78" s="9" t="str">
        <f>'shaladarpan '!P77</f>
        <v>Muslim</v>
      </c>
      <c r="R78" s="9">
        <f>'shaladarpan '!Q77</f>
        <v>0</v>
      </c>
      <c r="S78" s="9" t="str">
        <f>'shaladarpan '!R77</f>
        <v>GOVT. SENIOR SECONDARY SCHOOL ALNIYAWAS (219445)</v>
      </c>
      <c r="T78" s="9">
        <f>'shaladarpan '!S77</f>
        <v>8140200308</v>
      </c>
      <c r="U78" s="9">
        <f>'shaladarpan '!T77</f>
        <v>0</v>
      </c>
      <c r="V78" s="9" t="str">
        <f>'shaladarpan '!U77</f>
        <v>YIEUBQF</v>
      </c>
      <c r="W78" s="9">
        <f>'shaladarpan '!V77</f>
        <v>9828120772</v>
      </c>
      <c r="X78" s="9" t="str">
        <f>'shaladarpan '!W77</f>
        <v>alniyawas76</v>
      </c>
      <c r="Y78" s="9">
        <f>'shaladarpan '!X77</f>
        <v>40000</v>
      </c>
      <c r="Z78" s="9" t="str">
        <f>'shaladarpan '!Y77</f>
        <v>N</v>
      </c>
      <c r="AA78" s="9" t="str">
        <f>'shaladarpan '!Z77</f>
        <v>N</v>
      </c>
      <c r="AB78" s="9" t="str">
        <f>'shaladarpan '!AA77</f>
        <v>Yes</v>
      </c>
      <c r="AC78" s="9">
        <f>'shaladarpan '!AB77</f>
        <v>8</v>
      </c>
      <c r="AD78" s="9" t="str">
        <f>'shaladarpan '!AC77</f>
        <v>None</v>
      </c>
      <c r="AE78" s="9">
        <f>'shaladarpan '!AD77</f>
        <v>0</v>
      </c>
    </row>
    <row r="79" spans="1:31" s="8" customFormat="1" ht="13.5" customHeight="1">
      <c r="A79" s="8">
        <f>IF(F79=" "," ",ROWS($A$3:A79))</f>
        <v>77</v>
      </c>
      <c r="B79" s="9">
        <f>'shaladarpan '!A78</f>
        <v>3</v>
      </c>
      <c r="C79" s="9" t="str">
        <f>'shaladarpan '!B78</f>
        <v>A</v>
      </c>
      <c r="D79" s="9">
        <f>'shaladarpan '!C78</f>
        <v>4750</v>
      </c>
      <c r="E79" s="10">
        <f>'shaladarpan '!D78</f>
        <v>43663</v>
      </c>
      <c r="F79" s="9" t="str">
        <f>'shaladarpan '!E78</f>
        <v>manjeet77</v>
      </c>
      <c r="G79" s="10">
        <f>'shaladarpan '!F78</f>
        <v>0</v>
      </c>
      <c r="H79" s="9" t="str">
        <f>'shaladarpan '!G78</f>
        <v>vijay77</v>
      </c>
      <c r="I79" s="9" t="str">
        <f>'shaladarpan '!H78</f>
        <v>beautiful77</v>
      </c>
      <c r="J79" s="9" t="str">
        <f>'shaladarpan '!I78</f>
        <v>M</v>
      </c>
      <c r="K79" s="10">
        <f>'shaladarpan '!J78</f>
        <v>40854</v>
      </c>
      <c r="L79" s="9" t="str">
        <f>'shaladarpan '!K78</f>
        <v>yes</v>
      </c>
      <c r="M79" s="9">
        <f>'shaladarpan '!L78</f>
        <v>77</v>
      </c>
      <c r="N79" s="9">
        <f>'shaladarpan '!M78</f>
        <v>0</v>
      </c>
      <c r="O79" s="9">
        <f>'shaladarpan '!N78</f>
        <v>0</v>
      </c>
      <c r="P79" s="9" t="str">
        <f>'shaladarpan '!O78</f>
        <v>SC</v>
      </c>
      <c r="Q79" s="9" t="str">
        <f>'shaladarpan '!P78</f>
        <v>Hindu</v>
      </c>
      <c r="R79" s="9">
        <f>'shaladarpan '!Q78</f>
        <v>0</v>
      </c>
      <c r="S79" s="9" t="str">
        <f>'shaladarpan '!R78</f>
        <v>GOVT. SENIOR SECONDARY SCHOOL ALNIYAWAS (219445)</v>
      </c>
      <c r="T79" s="9">
        <f>'shaladarpan '!S78</f>
        <v>8140200308</v>
      </c>
      <c r="U79" s="9" t="str">
        <f>'shaladarpan '!T78</f>
        <v>XXXX9540</v>
      </c>
      <c r="V79" s="9">
        <f>'shaladarpan '!U78</f>
        <v>0</v>
      </c>
      <c r="W79" s="9">
        <f>'shaladarpan '!V78</f>
        <v>9828120773</v>
      </c>
      <c r="X79" s="9" t="str">
        <f>'shaladarpan '!W78</f>
        <v>alniyawas77</v>
      </c>
      <c r="Y79" s="9">
        <f>'shaladarpan '!X78</f>
        <v>60000</v>
      </c>
      <c r="Z79" s="9" t="str">
        <f>'shaladarpan '!Y78</f>
        <v>N</v>
      </c>
      <c r="AA79" s="9" t="str">
        <f>'shaladarpan '!Z78</f>
        <v>N</v>
      </c>
      <c r="AB79" s="9" t="str">
        <f>'shaladarpan '!AA78</f>
        <v>No</v>
      </c>
      <c r="AC79" s="9">
        <f>'shaladarpan '!AB78</f>
        <v>9</v>
      </c>
      <c r="AD79" s="9" t="str">
        <f>'shaladarpan '!AC78</f>
        <v>None</v>
      </c>
      <c r="AE79" s="9">
        <f>'shaladarpan '!AD78</f>
        <v>0</v>
      </c>
    </row>
    <row r="80" spans="1:31" s="8" customFormat="1" ht="13.5" customHeight="1">
      <c r="A80" s="8">
        <f>IF(F80=" "," ",ROWS($A$3:A80))</f>
        <v>78</v>
      </c>
      <c r="B80" s="9">
        <f>'shaladarpan '!A79</f>
        <v>3</v>
      </c>
      <c r="C80" s="9" t="str">
        <f>'shaladarpan '!B79</f>
        <v>A</v>
      </c>
      <c r="D80" s="9">
        <f>'shaladarpan '!C79</f>
        <v>4477</v>
      </c>
      <c r="E80" s="10">
        <f>'shaladarpan '!D79</f>
        <v>43285</v>
      </c>
      <c r="F80" s="9" t="str">
        <f>'shaladarpan '!E79</f>
        <v>manjeet78</v>
      </c>
      <c r="G80" s="10">
        <f>'shaladarpan '!F79</f>
        <v>0</v>
      </c>
      <c r="H80" s="9" t="str">
        <f>'shaladarpan '!G79</f>
        <v>vijay78</v>
      </c>
      <c r="I80" s="9" t="str">
        <f>'shaladarpan '!H79</f>
        <v>beautiful78</v>
      </c>
      <c r="J80" s="9" t="str">
        <f>'shaladarpan '!I79</f>
        <v>M</v>
      </c>
      <c r="K80" s="10">
        <f>'shaladarpan '!J79</f>
        <v>41228</v>
      </c>
      <c r="L80" s="9" t="str">
        <f>'shaladarpan '!K79</f>
        <v>no</v>
      </c>
      <c r="M80" s="9">
        <f>'shaladarpan '!L79</f>
        <v>78</v>
      </c>
      <c r="N80" s="9">
        <f>'shaladarpan '!M79</f>
        <v>0</v>
      </c>
      <c r="O80" s="9">
        <f>'shaladarpan '!N79</f>
        <v>0</v>
      </c>
      <c r="P80" s="9" t="str">
        <f>'shaladarpan '!O79</f>
        <v>SC</v>
      </c>
      <c r="Q80" s="9" t="str">
        <f>'shaladarpan '!P79</f>
        <v>Hindu</v>
      </c>
      <c r="R80" s="9">
        <f>'shaladarpan '!Q79</f>
        <v>0</v>
      </c>
      <c r="S80" s="9" t="str">
        <f>'shaladarpan '!R79</f>
        <v>GOVT. SENIOR SECONDARY SCHOOL ALNIYAWAS (219445)</v>
      </c>
      <c r="T80" s="9">
        <f>'shaladarpan '!S79</f>
        <v>8140200308</v>
      </c>
      <c r="U80" s="9" t="str">
        <f>'shaladarpan '!T79</f>
        <v>XXXX5557</v>
      </c>
      <c r="V80" s="9" t="str">
        <f>'shaladarpan '!U79</f>
        <v>YBCQKQK</v>
      </c>
      <c r="W80" s="9">
        <f>'shaladarpan '!V79</f>
        <v>9828120774</v>
      </c>
      <c r="X80" s="9" t="str">
        <f>'shaladarpan '!W79</f>
        <v>alniyawas78</v>
      </c>
      <c r="Y80" s="9">
        <f>'shaladarpan '!X79</f>
        <v>40000</v>
      </c>
      <c r="Z80" s="9" t="str">
        <f>'shaladarpan '!Y79</f>
        <v>N</v>
      </c>
      <c r="AA80" s="9" t="str">
        <f>'shaladarpan '!Z79</f>
        <v>N</v>
      </c>
      <c r="AB80" s="9" t="str">
        <f>'shaladarpan '!AA79</f>
        <v>No</v>
      </c>
      <c r="AC80" s="9">
        <f>'shaladarpan '!AB79</f>
        <v>8</v>
      </c>
      <c r="AD80" s="9" t="str">
        <f>'shaladarpan '!AC79</f>
        <v>None</v>
      </c>
      <c r="AE80" s="9">
        <f>'shaladarpan '!AD79</f>
        <v>1</v>
      </c>
    </row>
    <row r="81" spans="1:31" s="8" customFormat="1" ht="13.5" customHeight="1">
      <c r="A81" s="8">
        <f>IF(F81=" "," ",ROWS($A$3:A81))</f>
        <v>79</v>
      </c>
      <c r="B81" s="9">
        <f>'shaladarpan '!A80</f>
        <v>4</v>
      </c>
      <c r="C81" s="9" t="str">
        <f>'shaladarpan '!B80</f>
        <v>A</v>
      </c>
      <c r="D81" s="9">
        <f>'shaladarpan '!C80</f>
        <v>4367</v>
      </c>
      <c r="E81" s="10">
        <f>'shaladarpan '!D80</f>
        <v>42926</v>
      </c>
      <c r="F81" s="9" t="str">
        <f>'shaladarpan '!E80</f>
        <v>manjeet79</v>
      </c>
      <c r="G81" s="10">
        <f>'shaladarpan '!F80</f>
        <v>0</v>
      </c>
      <c r="H81" s="9" t="str">
        <f>'shaladarpan '!G80</f>
        <v>vijay79</v>
      </c>
      <c r="I81" s="9" t="str">
        <f>'shaladarpan '!H80</f>
        <v>beautiful79</v>
      </c>
      <c r="J81" s="9" t="str">
        <f>'shaladarpan '!I80</f>
        <v>F</v>
      </c>
      <c r="K81" s="10">
        <f>'shaladarpan '!J80</f>
        <v>41008</v>
      </c>
      <c r="L81" s="9" t="str">
        <f>'shaladarpan '!K80</f>
        <v>yes</v>
      </c>
      <c r="M81" s="9">
        <f>'shaladarpan '!L80</f>
        <v>79</v>
      </c>
      <c r="N81" s="9">
        <f>'shaladarpan '!M80</f>
        <v>0</v>
      </c>
      <c r="O81" s="9">
        <f>'shaladarpan '!N80</f>
        <v>0</v>
      </c>
      <c r="P81" s="9" t="str">
        <f>'shaladarpan '!O80</f>
        <v>OBC</v>
      </c>
      <c r="Q81" s="9" t="str">
        <f>'shaladarpan '!P80</f>
        <v>Muslim</v>
      </c>
      <c r="R81" s="9">
        <f>'shaladarpan '!Q80</f>
        <v>0</v>
      </c>
      <c r="S81" s="9" t="str">
        <f>'shaladarpan '!R80</f>
        <v>GOVT. SENIOR SECONDARY SCHOOL ALNIYAWAS (219445)</v>
      </c>
      <c r="T81" s="9">
        <f>'shaladarpan '!S80</f>
        <v>8140200308</v>
      </c>
      <c r="U81" s="9" t="str">
        <f>'shaladarpan '!T80</f>
        <v>XXXX4827</v>
      </c>
      <c r="V81" s="9">
        <f>'shaladarpan '!U80</f>
        <v>0</v>
      </c>
      <c r="W81" s="9">
        <f>'shaladarpan '!V80</f>
        <v>9828120775</v>
      </c>
      <c r="X81" s="9" t="str">
        <f>'shaladarpan '!W80</f>
        <v>alniyawas79</v>
      </c>
      <c r="Y81" s="9">
        <f>'shaladarpan '!X80</f>
        <v>35000</v>
      </c>
      <c r="Z81" s="9" t="str">
        <f>'shaladarpan '!Y80</f>
        <v>N</v>
      </c>
      <c r="AA81" s="9" t="str">
        <f>'shaladarpan '!Z80</f>
        <v>N</v>
      </c>
      <c r="AB81" s="9" t="str">
        <f>'shaladarpan '!AA80</f>
        <v>Yes</v>
      </c>
      <c r="AC81" s="9">
        <f>'shaladarpan '!AB80</f>
        <v>8</v>
      </c>
      <c r="AD81" s="9" t="str">
        <f>'shaladarpan '!AC80</f>
        <v>None</v>
      </c>
      <c r="AE81" s="9">
        <f>'shaladarpan '!AD80</f>
        <v>1</v>
      </c>
    </row>
    <row r="82" spans="1:31" s="8" customFormat="1" ht="13.5" customHeight="1">
      <c r="A82" s="8">
        <f>IF(F82=" "," ",ROWS($A$3:A82))</f>
        <v>80</v>
      </c>
      <c r="B82" s="9">
        <f>'shaladarpan '!A81</f>
        <v>4</v>
      </c>
      <c r="C82" s="9" t="str">
        <f>'shaladarpan '!B81</f>
        <v>A</v>
      </c>
      <c r="D82" s="9">
        <f>'shaladarpan '!C81</f>
        <v>4277</v>
      </c>
      <c r="E82" s="10">
        <f>'shaladarpan '!D81</f>
        <v>42915</v>
      </c>
      <c r="F82" s="9" t="str">
        <f>'shaladarpan '!E81</f>
        <v>manjeet80</v>
      </c>
      <c r="G82" s="10">
        <f>'shaladarpan '!F81</f>
        <v>0</v>
      </c>
      <c r="H82" s="9" t="str">
        <f>'shaladarpan '!G81</f>
        <v>vijay80</v>
      </c>
      <c r="I82" s="9" t="str">
        <f>'shaladarpan '!H81</f>
        <v>beautiful80</v>
      </c>
      <c r="J82" s="9" t="str">
        <f>'shaladarpan '!I81</f>
        <v>F</v>
      </c>
      <c r="K82" s="10">
        <f>'shaladarpan '!J81</f>
        <v>40520</v>
      </c>
      <c r="L82" s="9" t="str">
        <f>'shaladarpan '!K81</f>
        <v>yes</v>
      </c>
      <c r="M82" s="9">
        <f>'shaladarpan '!L81</f>
        <v>80</v>
      </c>
      <c r="N82" s="9">
        <f>'shaladarpan '!M81</f>
        <v>0</v>
      </c>
      <c r="O82" s="9">
        <f>'shaladarpan '!N81</f>
        <v>0</v>
      </c>
      <c r="P82" s="9" t="str">
        <f>'shaladarpan '!O81</f>
        <v>OBC</v>
      </c>
      <c r="Q82" s="9">
        <f>'shaladarpan '!P81</f>
        <v>0</v>
      </c>
      <c r="R82" s="9">
        <f>'shaladarpan '!Q81</f>
        <v>0</v>
      </c>
      <c r="S82" s="9" t="str">
        <f>'shaladarpan '!R81</f>
        <v>GOVT. SENIOR SECONDARY SCHOOL ALNIYAWAS (219445)</v>
      </c>
      <c r="T82" s="9">
        <f>'shaladarpan '!S81</f>
        <v>8140200308</v>
      </c>
      <c r="U82" s="9" t="str">
        <f>'shaladarpan '!T81</f>
        <v>XXXX3992</v>
      </c>
      <c r="V82" s="9">
        <f>'shaladarpan '!U81</f>
        <v>0</v>
      </c>
      <c r="W82" s="9">
        <f>'shaladarpan '!V81</f>
        <v>9828120776</v>
      </c>
      <c r="X82" s="9" t="str">
        <f>'shaladarpan '!W81</f>
        <v>alniyawas80</v>
      </c>
      <c r="Y82" s="9">
        <f>'shaladarpan '!X81</f>
        <v>48000</v>
      </c>
      <c r="Z82" s="9" t="str">
        <f>'shaladarpan '!Y81</f>
        <v>N</v>
      </c>
      <c r="AA82" s="9" t="str">
        <f>'shaladarpan '!Z81</f>
        <v>N</v>
      </c>
      <c r="AB82" s="9">
        <f>'shaladarpan '!AA81</f>
        <v>0</v>
      </c>
      <c r="AC82" s="9">
        <f>'shaladarpan '!AB81</f>
        <v>10</v>
      </c>
      <c r="AD82" s="9" t="str">
        <f>'shaladarpan '!AC81</f>
        <v>None</v>
      </c>
      <c r="AE82" s="9">
        <f>'shaladarpan '!AD81</f>
        <v>1</v>
      </c>
    </row>
    <row r="83" spans="1:31" s="8" customFormat="1" ht="13.5" customHeight="1">
      <c r="A83" s="8">
        <f>IF(F83=" "," ",ROWS($A$3:A83))</f>
        <v>81</v>
      </c>
      <c r="B83" s="9">
        <f>'shaladarpan '!A82</f>
        <v>4</v>
      </c>
      <c r="C83" s="9" t="str">
        <f>'shaladarpan '!B82</f>
        <v>A</v>
      </c>
      <c r="D83" s="9">
        <f>'shaladarpan '!C82</f>
        <v>4370</v>
      </c>
      <c r="E83" s="10">
        <f>'shaladarpan '!D82</f>
        <v>42926</v>
      </c>
      <c r="F83" s="9" t="str">
        <f>'shaladarpan '!E82</f>
        <v>manjeet81</v>
      </c>
      <c r="G83" s="10">
        <f>'shaladarpan '!F82</f>
        <v>0</v>
      </c>
      <c r="H83" s="9" t="str">
        <f>'shaladarpan '!G82</f>
        <v>vijay81</v>
      </c>
      <c r="I83" s="9" t="str">
        <f>'shaladarpan '!H82</f>
        <v>beautiful81</v>
      </c>
      <c r="J83" s="9" t="str">
        <f>'shaladarpan '!I82</f>
        <v>M</v>
      </c>
      <c r="K83" s="10">
        <f>'shaladarpan '!J82</f>
        <v>40697</v>
      </c>
      <c r="L83" s="9" t="str">
        <f>'shaladarpan '!K82</f>
        <v>no</v>
      </c>
      <c r="M83" s="9">
        <f>'shaladarpan '!L82</f>
        <v>81</v>
      </c>
      <c r="N83" s="9">
        <f>'shaladarpan '!M82</f>
        <v>0</v>
      </c>
      <c r="O83" s="9">
        <f>'shaladarpan '!N82</f>
        <v>0</v>
      </c>
      <c r="P83" s="9" t="str">
        <f>'shaladarpan '!O82</f>
        <v>OBC</v>
      </c>
      <c r="Q83" s="9" t="str">
        <f>'shaladarpan '!P82</f>
        <v>Muslim</v>
      </c>
      <c r="R83" s="9">
        <f>'shaladarpan '!Q82</f>
        <v>0</v>
      </c>
      <c r="S83" s="9" t="str">
        <f>'shaladarpan '!R82</f>
        <v>GOVT. SENIOR SECONDARY SCHOOL ALNIYAWAS (219445)</v>
      </c>
      <c r="T83" s="9">
        <f>'shaladarpan '!S82</f>
        <v>8140200308</v>
      </c>
      <c r="U83" s="9" t="str">
        <f>'shaladarpan '!T82</f>
        <v>XXXX8044</v>
      </c>
      <c r="V83" s="9">
        <f>'shaladarpan '!U82</f>
        <v>0</v>
      </c>
      <c r="W83" s="9">
        <f>'shaladarpan '!V82</f>
        <v>9828120777</v>
      </c>
      <c r="X83" s="9" t="str">
        <f>'shaladarpan '!W82</f>
        <v>alniyawas81</v>
      </c>
      <c r="Y83" s="9">
        <f>'shaladarpan '!X82</f>
        <v>40000</v>
      </c>
      <c r="Z83" s="9" t="str">
        <f>'shaladarpan '!Y82</f>
        <v>N</v>
      </c>
      <c r="AA83" s="9" t="str">
        <f>'shaladarpan '!Z82</f>
        <v>N</v>
      </c>
      <c r="AB83" s="9" t="str">
        <f>'shaladarpan '!AA82</f>
        <v>Yes</v>
      </c>
      <c r="AC83" s="9">
        <f>'shaladarpan '!AB82</f>
        <v>9</v>
      </c>
      <c r="AD83" s="9" t="str">
        <f>'shaladarpan '!AC82</f>
        <v>None</v>
      </c>
      <c r="AE83" s="9">
        <f>'shaladarpan '!AD82</f>
        <v>1</v>
      </c>
    </row>
    <row r="84" spans="1:31" s="8" customFormat="1" ht="13.5" customHeight="1">
      <c r="A84" s="8">
        <f>IF(F84=" "," ",ROWS($A$3:A84))</f>
        <v>82</v>
      </c>
      <c r="B84" s="9">
        <f>'shaladarpan '!A83</f>
        <v>4</v>
      </c>
      <c r="C84" s="9" t="str">
        <f>'shaladarpan '!B83</f>
        <v>A</v>
      </c>
      <c r="D84" s="9">
        <f>'shaladarpan '!C83</f>
        <v>4673</v>
      </c>
      <c r="E84" s="10">
        <f>'shaladarpan '!D83</f>
        <v>43654</v>
      </c>
      <c r="F84" s="9" t="str">
        <f>'shaladarpan '!E83</f>
        <v>manjeet82</v>
      </c>
      <c r="G84" s="10">
        <f>'shaladarpan '!F83</f>
        <v>0</v>
      </c>
      <c r="H84" s="9" t="str">
        <f>'shaladarpan '!G83</f>
        <v>vijay82</v>
      </c>
      <c r="I84" s="9" t="str">
        <f>'shaladarpan '!H83</f>
        <v>beautiful82</v>
      </c>
      <c r="J84" s="9" t="str">
        <f>'shaladarpan '!I83</f>
        <v>M</v>
      </c>
      <c r="K84" s="10">
        <f>'shaladarpan '!J83</f>
        <v>40304</v>
      </c>
      <c r="L84" s="9" t="str">
        <f>'shaladarpan '!K83</f>
        <v>yes</v>
      </c>
      <c r="M84" s="9">
        <f>'shaladarpan '!L83</f>
        <v>82</v>
      </c>
      <c r="N84" s="9">
        <f>'shaladarpan '!M83</f>
        <v>0</v>
      </c>
      <c r="O84" s="9">
        <f>'shaladarpan '!N83</f>
        <v>0</v>
      </c>
      <c r="P84" s="9" t="str">
        <f>'shaladarpan '!O83</f>
        <v>OBC</v>
      </c>
      <c r="Q84" s="9" t="str">
        <f>'shaladarpan '!P83</f>
        <v>Muslim</v>
      </c>
      <c r="R84" s="9">
        <f>'shaladarpan '!Q83</f>
        <v>0</v>
      </c>
      <c r="S84" s="9" t="str">
        <f>'shaladarpan '!R83</f>
        <v>GOVT. SENIOR SECONDARY SCHOOL ALNIYAWAS (219445)</v>
      </c>
      <c r="T84" s="9">
        <f>'shaladarpan '!S83</f>
        <v>8140200308</v>
      </c>
      <c r="U84" s="9" t="str">
        <f>'shaladarpan '!T83</f>
        <v>XXXX7051</v>
      </c>
      <c r="V84" s="9" t="str">
        <f>'shaladarpan '!U83</f>
        <v>ymwegoc</v>
      </c>
      <c r="W84" s="9">
        <f>'shaladarpan '!V83</f>
        <v>9828120778</v>
      </c>
      <c r="X84" s="9" t="str">
        <f>'shaladarpan '!W83</f>
        <v>alniyawas82</v>
      </c>
      <c r="Y84" s="9">
        <f>'shaladarpan '!X83</f>
        <v>60000</v>
      </c>
      <c r="Z84" s="9" t="str">
        <f>'shaladarpan '!Y83</f>
        <v>Y</v>
      </c>
      <c r="AA84" s="9" t="str">
        <f>'shaladarpan '!Z83</f>
        <v>N</v>
      </c>
      <c r="AB84" s="9" t="str">
        <f>'shaladarpan '!AA83</f>
        <v>Yes</v>
      </c>
      <c r="AC84" s="9">
        <f>'shaladarpan '!AB83</f>
        <v>10</v>
      </c>
      <c r="AD84" s="9" t="str">
        <f>'shaladarpan '!AC83</f>
        <v>None</v>
      </c>
      <c r="AE84" s="9">
        <f>'shaladarpan '!AD83</f>
        <v>0</v>
      </c>
    </row>
    <row r="85" spans="1:31" s="8" customFormat="1" ht="13.5" customHeight="1">
      <c r="A85" s="8">
        <f>IF(F85=" "," ",ROWS($A$3:A85))</f>
        <v>83</v>
      </c>
      <c r="B85" s="9">
        <f>'shaladarpan '!A84</f>
        <v>4</v>
      </c>
      <c r="C85" s="9" t="str">
        <f>'shaladarpan '!B84</f>
        <v>A</v>
      </c>
      <c r="D85" s="9">
        <f>'shaladarpan '!C84</f>
        <v>4431</v>
      </c>
      <c r="E85" s="10">
        <f>'shaladarpan '!D84</f>
        <v>42972</v>
      </c>
      <c r="F85" s="9" t="str">
        <f>'shaladarpan '!E84</f>
        <v>manjeet83</v>
      </c>
      <c r="G85" s="10">
        <f>'shaladarpan '!F84</f>
        <v>0</v>
      </c>
      <c r="H85" s="9" t="str">
        <f>'shaladarpan '!G84</f>
        <v>vijay83</v>
      </c>
      <c r="I85" s="9" t="str">
        <f>'shaladarpan '!H84</f>
        <v>beautiful83</v>
      </c>
      <c r="J85" s="9" t="str">
        <f>'shaladarpan '!I84</f>
        <v>F</v>
      </c>
      <c r="K85" s="10">
        <f>'shaladarpan '!J84</f>
        <v>41124</v>
      </c>
      <c r="L85" s="9" t="str">
        <f>'shaladarpan '!K84</f>
        <v>yes</v>
      </c>
      <c r="M85" s="9">
        <f>'shaladarpan '!L84</f>
        <v>83</v>
      </c>
      <c r="N85" s="9">
        <f>'shaladarpan '!M84</f>
        <v>0</v>
      </c>
      <c r="O85" s="9">
        <f>'shaladarpan '!N84</f>
        <v>0</v>
      </c>
      <c r="P85" s="9" t="str">
        <f>'shaladarpan '!O84</f>
        <v>OBC</v>
      </c>
      <c r="Q85" s="9" t="str">
        <f>'shaladarpan '!P84</f>
        <v>Muslim</v>
      </c>
      <c r="R85" s="9">
        <f>'shaladarpan '!Q84</f>
        <v>0</v>
      </c>
      <c r="S85" s="9" t="str">
        <f>'shaladarpan '!R84</f>
        <v>GOVT. SENIOR SECONDARY SCHOOL ALNIYAWAS (219445)</v>
      </c>
      <c r="T85" s="9">
        <f>'shaladarpan '!S84</f>
        <v>8140200308</v>
      </c>
      <c r="U85" s="9" t="str">
        <f>'shaladarpan '!T84</f>
        <v>XXXX1922</v>
      </c>
      <c r="V85" s="9">
        <f>'shaladarpan '!U84</f>
        <v>0</v>
      </c>
      <c r="W85" s="9">
        <f>'shaladarpan '!V84</f>
        <v>9828120779</v>
      </c>
      <c r="X85" s="9" t="str">
        <f>'shaladarpan '!W84</f>
        <v>alniyawas83</v>
      </c>
      <c r="Y85" s="9">
        <f>'shaladarpan '!X84</f>
        <v>30000</v>
      </c>
      <c r="Z85" s="9" t="str">
        <f>'shaladarpan '!Y84</f>
        <v>N</v>
      </c>
      <c r="AA85" s="9" t="str">
        <f>'shaladarpan '!Z84</f>
        <v>N</v>
      </c>
      <c r="AB85" s="9" t="str">
        <f>'shaladarpan '!AA84</f>
        <v>Yes</v>
      </c>
      <c r="AC85" s="9">
        <f>'shaladarpan '!AB84</f>
        <v>8</v>
      </c>
      <c r="AD85" s="9" t="str">
        <f>'shaladarpan '!AC84</f>
        <v>None</v>
      </c>
      <c r="AE85" s="9">
        <f>'shaladarpan '!AD84</f>
        <v>1</v>
      </c>
    </row>
    <row r="86" spans="1:31" s="8" customFormat="1" ht="13.5" customHeight="1">
      <c r="A86" s="8">
        <f>IF(F86=" "," ",ROWS($A$3:A86))</f>
        <v>84</v>
      </c>
      <c r="B86" s="9">
        <f>'shaladarpan '!A85</f>
        <v>4</v>
      </c>
      <c r="C86" s="9" t="str">
        <f>'shaladarpan '!B85</f>
        <v>A</v>
      </c>
      <c r="D86" s="9">
        <f>'shaladarpan '!C85</f>
        <v>4433</v>
      </c>
      <c r="E86" s="10">
        <f>'shaladarpan '!D85</f>
        <v>42972</v>
      </c>
      <c r="F86" s="9" t="str">
        <f>'shaladarpan '!E85</f>
        <v>manjeet84</v>
      </c>
      <c r="G86" s="10">
        <f>'shaladarpan '!F85</f>
        <v>0</v>
      </c>
      <c r="H86" s="9" t="str">
        <f>'shaladarpan '!G85</f>
        <v>vijay84</v>
      </c>
      <c r="I86" s="9" t="str">
        <f>'shaladarpan '!H85</f>
        <v>beautiful84</v>
      </c>
      <c r="J86" s="9" t="str">
        <f>'shaladarpan '!I85</f>
        <v>M</v>
      </c>
      <c r="K86" s="10">
        <f>'shaladarpan '!J85</f>
        <v>40972</v>
      </c>
      <c r="L86" s="9" t="str">
        <f>'shaladarpan '!K85</f>
        <v>no</v>
      </c>
      <c r="M86" s="9">
        <f>'shaladarpan '!L85</f>
        <v>84</v>
      </c>
      <c r="N86" s="9">
        <f>'shaladarpan '!M85</f>
        <v>0</v>
      </c>
      <c r="O86" s="9">
        <f>'shaladarpan '!N85</f>
        <v>0</v>
      </c>
      <c r="P86" s="9" t="str">
        <f>'shaladarpan '!O85</f>
        <v>OBC</v>
      </c>
      <c r="Q86" s="9" t="str">
        <f>'shaladarpan '!P85</f>
        <v>Hindu</v>
      </c>
      <c r="R86" s="9">
        <f>'shaladarpan '!Q85</f>
        <v>0</v>
      </c>
      <c r="S86" s="9" t="str">
        <f>'shaladarpan '!R85</f>
        <v>GOVT. SENIOR SECONDARY SCHOOL ALNIYAWAS (219445)</v>
      </c>
      <c r="T86" s="9">
        <f>'shaladarpan '!S85</f>
        <v>8140200308</v>
      </c>
      <c r="U86" s="9">
        <f>'shaladarpan '!T85</f>
        <v>0</v>
      </c>
      <c r="V86" s="9">
        <f>'shaladarpan '!U85</f>
        <v>0</v>
      </c>
      <c r="W86" s="9">
        <f>'shaladarpan '!V85</f>
        <v>9828120780</v>
      </c>
      <c r="X86" s="9" t="str">
        <f>'shaladarpan '!W85</f>
        <v>alniyawas84</v>
      </c>
      <c r="Y86" s="9">
        <f>'shaladarpan '!X85</f>
        <v>50000</v>
      </c>
      <c r="Z86" s="9" t="str">
        <f>'shaladarpan '!Y85</f>
        <v>N</v>
      </c>
      <c r="AA86" s="9" t="str">
        <f>'shaladarpan '!Z85</f>
        <v>N</v>
      </c>
      <c r="AB86" s="9" t="str">
        <f>'shaladarpan '!AA85</f>
        <v>No</v>
      </c>
      <c r="AC86" s="9">
        <f>'shaladarpan '!AB85</f>
        <v>8</v>
      </c>
      <c r="AD86" s="9" t="str">
        <f>'shaladarpan '!AC85</f>
        <v>None</v>
      </c>
      <c r="AE86" s="9">
        <f>'shaladarpan '!AD85</f>
        <v>1</v>
      </c>
    </row>
    <row r="87" spans="1:31" s="8" customFormat="1" ht="13.5" customHeight="1">
      <c r="A87" s="8">
        <f>IF(F87=" "," ",ROWS($A$3:A87))</f>
        <v>85</v>
      </c>
      <c r="B87" s="9">
        <f>'shaladarpan '!A86</f>
        <v>4</v>
      </c>
      <c r="C87" s="9" t="str">
        <f>'shaladarpan '!B86</f>
        <v>A</v>
      </c>
      <c r="D87" s="9">
        <f>'shaladarpan '!C86</f>
        <v>4337</v>
      </c>
      <c r="E87" s="10">
        <f>'shaladarpan '!D86</f>
        <v>42920</v>
      </c>
      <c r="F87" s="9" t="str">
        <f>'shaladarpan '!E86</f>
        <v>manjeet85</v>
      </c>
      <c r="G87" s="10">
        <f>'shaladarpan '!F86</f>
        <v>0</v>
      </c>
      <c r="H87" s="9" t="str">
        <f>'shaladarpan '!G86</f>
        <v>vijay85</v>
      </c>
      <c r="I87" s="9" t="str">
        <f>'shaladarpan '!H86</f>
        <v>beautiful85</v>
      </c>
      <c r="J87" s="9" t="str">
        <f>'shaladarpan '!I86</f>
        <v>F</v>
      </c>
      <c r="K87" s="10">
        <f>'shaladarpan '!J86</f>
        <v>40369</v>
      </c>
      <c r="L87" s="9" t="str">
        <f>'shaladarpan '!K86</f>
        <v>yes</v>
      </c>
      <c r="M87" s="9">
        <f>'shaladarpan '!L86</f>
        <v>85</v>
      </c>
      <c r="N87" s="9">
        <f>'shaladarpan '!M86</f>
        <v>0</v>
      </c>
      <c r="O87" s="9">
        <f>'shaladarpan '!N86</f>
        <v>0</v>
      </c>
      <c r="P87" s="9" t="str">
        <f>'shaladarpan '!O86</f>
        <v>OBC</v>
      </c>
      <c r="Q87" s="9" t="str">
        <f>'shaladarpan '!P86</f>
        <v>Muslim</v>
      </c>
      <c r="R87" s="9">
        <f>'shaladarpan '!Q86</f>
        <v>0</v>
      </c>
      <c r="S87" s="9" t="str">
        <f>'shaladarpan '!R86</f>
        <v>GOVT. SENIOR SECONDARY SCHOOL ALNIYAWAS (219445)</v>
      </c>
      <c r="T87" s="9">
        <f>'shaladarpan '!S86</f>
        <v>8140200308</v>
      </c>
      <c r="U87" s="9" t="str">
        <f>'shaladarpan '!T86</f>
        <v>XXXX5784</v>
      </c>
      <c r="V87" s="9">
        <f>'shaladarpan '!U86</f>
        <v>0</v>
      </c>
      <c r="W87" s="9">
        <f>'shaladarpan '!V86</f>
        <v>9828120781</v>
      </c>
      <c r="X87" s="9" t="str">
        <f>'shaladarpan '!W86</f>
        <v>alniyawas85</v>
      </c>
      <c r="Y87" s="9">
        <f>'shaladarpan '!X86</f>
        <v>0</v>
      </c>
      <c r="Z87" s="9" t="str">
        <f>'shaladarpan '!Y86</f>
        <v>N</v>
      </c>
      <c r="AA87" s="9" t="str">
        <f>'shaladarpan '!Z86</f>
        <v>N</v>
      </c>
      <c r="AB87" s="9" t="str">
        <f>'shaladarpan '!AA86</f>
        <v>Yes</v>
      </c>
      <c r="AC87" s="9">
        <f>'shaladarpan '!AB86</f>
        <v>10</v>
      </c>
      <c r="AD87" s="9" t="str">
        <f>'shaladarpan '!AC86</f>
        <v>None</v>
      </c>
      <c r="AE87" s="9">
        <f>'shaladarpan '!AD86</f>
        <v>1</v>
      </c>
    </row>
    <row r="88" spans="1:31" s="8" customFormat="1" ht="13.5" customHeight="1">
      <c r="A88" s="8">
        <f>IF(F88=" "," ",ROWS($A$3:A88))</f>
        <v>86</v>
      </c>
      <c r="B88" s="9">
        <f>'shaladarpan '!A87</f>
        <v>4</v>
      </c>
      <c r="C88" s="9" t="str">
        <f>'shaladarpan '!B87</f>
        <v>A</v>
      </c>
      <c r="D88" s="9">
        <f>'shaladarpan '!C87</f>
        <v>4438</v>
      </c>
      <c r="E88" s="10">
        <f>'shaladarpan '!D87</f>
        <v>42983</v>
      </c>
      <c r="F88" s="9" t="str">
        <f>'shaladarpan '!E87</f>
        <v>manjeet86</v>
      </c>
      <c r="G88" s="10">
        <f>'shaladarpan '!F87</f>
        <v>0</v>
      </c>
      <c r="H88" s="9" t="str">
        <f>'shaladarpan '!G87</f>
        <v>vijay86</v>
      </c>
      <c r="I88" s="9" t="str">
        <f>'shaladarpan '!H87</f>
        <v>beautiful86</v>
      </c>
      <c r="J88" s="9" t="str">
        <f>'shaladarpan '!I87</f>
        <v>M</v>
      </c>
      <c r="K88" s="10">
        <f>'shaladarpan '!J87</f>
        <v>39083</v>
      </c>
      <c r="L88" s="9" t="str">
        <f>'shaladarpan '!K87</f>
        <v>yes</v>
      </c>
      <c r="M88" s="9">
        <f>'shaladarpan '!L87</f>
        <v>86</v>
      </c>
      <c r="N88" s="9">
        <f>'shaladarpan '!M87</f>
        <v>0</v>
      </c>
      <c r="O88" s="9">
        <f>'shaladarpan '!N87</f>
        <v>0</v>
      </c>
      <c r="P88" s="9" t="str">
        <f>'shaladarpan '!O87</f>
        <v>SC</v>
      </c>
      <c r="Q88" s="9" t="str">
        <f>'shaladarpan '!P87</f>
        <v>Hindu</v>
      </c>
      <c r="R88" s="9">
        <f>'shaladarpan '!Q87</f>
        <v>0</v>
      </c>
      <c r="S88" s="9" t="str">
        <f>'shaladarpan '!R87</f>
        <v>GOVT. SENIOR SECONDARY SCHOOL ALNIYAWAS (219445)</v>
      </c>
      <c r="T88" s="9">
        <f>'shaladarpan '!S87</f>
        <v>8140200308</v>
      </c>
      <c r="U88" s="9" t="str">
        <f>'shaladarpan '!T87</f>
        <v>XXXX1370</v>
      </c>
      <c r="V88" s="9">
        <f>'shaladarpan '!U87</f>
        <v>0</v>
      </c>
      <c r="W88" s="9">
        <f>'shaladarpan '!V87</f>
        <v>9828120782</v>
      </c>
      <c r="X88" s="9" t="str">
        <f>'shaladarpan '!W87</f>
        <v>alniyawas86</v>
      </c>
      <c r="Y88" s="9">
        <f>'shaladarpan '!X87</f>
        <v>0</v>
      </c>
      <c r="Z88" s="9" t="str">
        <f>'shaladarpan '!Y87</f>
        <v>N</v>
      </c>
      <c r="AA88" s="9" t="str">
        <f>'shaladarpan '!Z87</f>
        <v>N</v>
      </c>
      <c r="AB88" s="9" t="str">
        <f>'shaladarpan '!AA87</f>
        <v>No</v>
      </c>
      <c r="AC88" s="9">
        <f>'shaladarpan '!AB87</f>
        <v>13</v>
      </c>
      <c r="AD88" s="9" t="str">
        <f>'shaladarpan '!AC87</f>
        <v>None</v>
      </c>
      <c r="AE88" s="9">
        <f>'shaladarpan '!AD87</f>
        <v>1</v>
      </c>
    </row>
    <row r="89" spans="1:31" s="8" customFormat="1" ht="13.5" customHeight="1">
      <c r="A89" s="8">
        <f>IF(F89=" "," ",ROWS($A$3:A89))</f>
        <v>87</v>
      </c>
      <c r="B89" s="9">
        <f>'shaladarpan '!A88</f>
        <v>4</v>
      </c>
      <c r="C89" s="9" t="str">
        <f>'shaladarpan '!B88</f>
        <v>A</v>
      </c>
      <c r="D89" s="9">
        <f>'shaladarpan '!C88</f>
        <v>4500</v>
      </c>
      <c r="E89" s="10">
        <f>'shaladarpan '!D88</f>
        <v>43286</v>
      </c>
      <c r="F89" s="9" t="str">
        <f>'shaladarpan '!E88</f>
        <v>manjeet87</v>
      </c>
      <c r="G89" s="10">
        <f>'shaladarpan '!F88</f>
        <v>0</v>
      </c>
      <c r="H89" s="9" t="str">
        <f>'shaladarpan '!G88</f>
        <v>vijay87</v>
      </c>
      <c r="I89" s="9" t="str">
        <f>'shaladarpan '!H88</f>
        <v>beautiful87</v>
      </c>
      <c r="J89" s="9" t="str">
        <f>'shaladarpan '!I88</f>
        <v>F</v>
      </c>
      <c r="K89" s="10">
        <f>'shaladarpan '!J88</f>
        <v>40637</v>
      </c>
      <c r="L89" s="9" t="str">
        <f>'shaladarpan '!K88</f>
        <v>no</v>
      </c>
      <c r="M89" s="9">
        <f>'shaladarpan '!L88</f>
        <v>87</v>
      </c>
      <c r="N89" s="9">
        <f>'shaladarpan '!M88</f>
        <v>0</v>
      </c>
      <c r="O89" s="9">
        <f>'shaladarpan '!N88</f>
        <v>0</v>
      </c>
      <c r="P89" s="9" t="str">
        <f>'shaladarpan '!O88</f>
        <v>OBC</v>
      </c>
      <c r="Q89" s="9" t="str">
        <f>'shaladarpan '!P88</f>
        <v>Hindu</v>
      </c>
      <c r="R89" s="9">
        <f>'shaladarpan '!Q88</f>
        <v>0</v>
      </c>
      <c r="S89" s="9" t="str">
        <f>'shaladarpan '!R88</f>
        <v>GOVT. SENIOR SECONDARY SCHOOL ALNIYAWAS (219445)</v>
      </c>
      <c r="T89" s="9">
        <f>'shaladarpan '!S88</f>
        <v>8140200308</v>
      </c>
      <c r="U89" s="9" t="str">
        <f>'shaladarpan '!T88</f>
        <v>XXXX5702</v>
      </c>
      <c r="V89" s="9">
        <f>'shaladarpan '!U88</f>
        <v>0</v>
      </c>
      <c r="W89" s="9">
        <f>'shaladarpan '!V88</f>
        <v>9828120783</v>
      </c>
      <c r="X89" s="9" t="str">
        <f>'shaladarpan '!W88</f>
        <v>alniyawas87</v>
      </c>
      <c r="Y89" s="9">
        <f>'shaladarpan '!X88</f>
        <v>40000</v>
      </c>
      <c r="Z89" s="9" t="str">
        <f>'shaladarpan '!Y88</f>
        <v>N</v>
      </c>
      <c r="AA89" s="9" t="str">
        <f>'shaladarpan '!Z88</f>
        <v>N</v>
      </c>
      <c r="AB89" s="9" t="str">
        <f>'shaladarpan '!AA88</f>
        <v>No</v>
      </c>
      <c r="AC89" s="9">
        <f>'shaladarpan '!AB88</f>
        <v>9</v>
      </c>
      <c r="AD89" s="9" t="str">
        <f>'shaladarpan '!AC88</f>
        <v>None</v>
      </c>
      <c r="AE89" s="9">
        <f>'shaladarpan '!AD88</f>
        <v>3</v>
      </c>
    </row>
    <row r="90" spans="1:31" s="8" customFormat="1" ht="13.5" customHeight="1">
      <c r="A90" s="8">
        <f>IF(F90=" "," ",ROWS($A$3:A90))</f>
        <v>88</v>
      </c>
      <c r="B90" s="9">
        <f>'shaladarpan '!A89</f>
        <v>4</v>
      </c>
      <c r="C90" s="9" t="str">
        <f>'shaladarpan '!B89</f>
        <v>A</v>
      </c>
      <c r="D90" s="9">
        <f>'shaladarpan '!C89</f>
        <v>4439</v>
      </c>
      <c r="E90" s="10">
        <f>'shaladarpan '!D89</f>
        <v>43067</v>
      </c>
      <c r="F90" s="9" t="str">
        <f>'shaladarpan '!E89</f>
        <v>manjeet88</v>
      </c>
      <c r="G90" s="10">
        <f>'shaladarpan '!F89</f>
        <v>0</v>
      </c>
      <c r="H90" s="9" t="str">
        <f>'shaladarpan '!G89</f>
        <v>vijay88</v>
      </c>
      <c r="I90" s="9" t="str">
        <f>'shaladarpan '!H89</f>
        <v>beautiful88</v>
      </c>
      <c r="J90" s="9" t="str">
        <f>'shaladarpan '!I89</f>
        <v>F</v>
      </c>
      <c r="K90" s="10">
        <f>'shaladarpan '!J89</f>
        <v>40731</v>
      </c>
      <c r="L90" s="9" t="str">
        <f>'shaladarpan '!K89</f>
        <v>yes</v>
      </c>
      <c r="M90" s="9">
        <f>'shaladarpan '!L89</f>
        <v>88</v>
      </c>
      <c r="N90" s="9">
        <f>'shaladarpan '!M89</f>
        <v>0</v>
      </c>
      <c r="O90" s="9">
        <f>'shaladarpan '!N89</f>
        <v>0</v>
      </c>
      <c r="P90" s="9" t="str">
        <f>'shaladarpan '!O89</f>
        <v>SC</v>
      </c>
      <c r="Q90" s="9" t="str">
        <f>'shaladarpan '!P89</f>
        <v>Hindu</v>
      </c>
      <c r="R90" s="9">
        <f>'shaladarpan '!Q89</f>
        <v>0</v>
      </c>
      <c r="S90" s="9" t="str">
        <f>'shaladarpan '!R89</f>
        <v>GOVT. SENIOR SECONDARY SCHOOL ALNIYAWAS (219445)</v>
      </c>
      <c r="T90" s="9">
        <f>'shaladarpan '!S89</f>
        <v>8140200308</v>
      </c>
      <c r="U90" s="9" t="str">
        <f>'shaladarpan '!T89</f>
        <v>XXXX4151</v>
      </c>
      <c r="V90" s="9">
        <f>'shaladarpan '!U89</f>
        <v>0</v>
      </c>
      <c r="W90" s="9">
        <f>'shaladarpan '!V89</f>
        <v>9828120784</v>
      </c>
      <c r="X90" s="9" t="str">
        <f>'shaladarpan '!W89</f>
        <v>alniyawas88</v>
      </c>
      <c r="Y90" s="9">
        <f>'shaladarpan '!X89</f>
        <v>400000</v>
      </c>
      <c r="Z90" s="9" t="str">
        <f>'shaladarpan '!Y89</f>
        <v>N</v>
      </c>
      <c r="AA90" s="9" t="str">
        <f>'shaladarpan '!Z89</f>
        <v>N</v>
      </c>
      <c r="AB90" s="9" t="str">
        <f>'shaladarpan '!AA89</f>
        <v>No</v>
      </c>
      <c r="AC90" s="9">
        <f>'shaladarpan '!AB89</f>
        <v>9</v>
      </c>
      <c r="AD90" s="9" t="str">
        <f>'shaladarpan '!AC89</f>
        <v>None</v>
      </c>
      <c r="AE90" s="9">
        <f>'shaladarpan '!AD89</f>
        <v>1</v>
      </c>
    </row>
    <row r="91" spans="1:31" s="8" customFormat="1" ht="13.5" customHeight="1">
      <c r="A91" s="8">
        <f>IF(F91=" "," ",ROWS($A$3:A91))</f>
        <v>89</v>
      </c>
      <c r="B91" s="9">
        <f>'shaladarpan '!A90</f>
        <v>4</v>
      </c>
      <c r="C91" s="9" t="str">
        <f>'shaladarpan '!B90</f>
        <v>A</v>
      </c>
      <c r="D91" s="9">
        <f>'shaladarpan '!C90</f>
        <v>4368</v>
      </c>
      <c r="E91" s="10">
        <f>'shaladarpan '!D90</f>
        <v>42926</v>
      </c>
      <c r="F91" s="9" t="str">
        <f>'shaladarpan '!E90</f>
        <v>manjeet89</v>
      </c>
      <c r="G91" s="10">
        <f>'shaladarpan '!F90</f>
        <v>0</v>
      </c>
      <c r="H91" s="9" t="str">
        <f>'shaladarpan '!G90</f>
        <v>vijay89</v>
      </c>
      <c r="I91" s="9" t="str">
        <f>'shaladarpan '!H90</f>
        <v>beautiful89</v>
      </c>
      <c r="J91" s="9" t="str">
        <f>'shaladarpan '!I90</f>
        <v>F</v>
      </c>
      <c r="K91" s="10">
        <f>'shaladarpan '!J90</f>
        <v>41032</v>
      </c>
      <c r="L91" s="9" t="str">
        <f>'shaladarpan '!K90</f>
        <v>yes</v>
      </c>
      <c r="M91" s="9">
        <f>'shaladarpan '!L90</f>
        <v>89</v>
      </c>
      <c r="N91" s="9">
        <f>'shaladarpan '!M90</f>
        <v>0</v>
      </c>
      <c r="O91" s="9">
        <f>'shaladarpan '!N90</f>
        <v>0</v>
      </c>
      <c r="P91" s="9" t="str">
        <f>'shaladarpan '!O90</f>
        <v>OBC</v>
      </c>
      <c r="Q91" s="9" t="str">
        <f>'shaladarpan '!P90</f>
        <v>Muslim</v>
      </c>
      <c r="R91" s="9">
        <f>'shaladarpan '!Q90</f>
        <v>0</v>
      </c>
      <c r="S91" s="9" t="str">
        <f>'shaladarpan '!R90</f>
        <v>GOVT. SENIOR SECONDARY SCHOOL ALNIYAWAS (219445)</v>
      </c>
      <c r="T91" s="9">
        <f>'shaladarpan '!S90</f>
        <v>8140200308</v>
      </c>
      <c r="U91" s="9" t="str">
        <f>'shaladarpan '!T90</f>
        <v>XXXX4896</v>
      </c>
      <c r="V91" s="9">
        <f>'shaladarpan '!U90</f>
        <v>0</v>
      </c>
      <c r="W91" s="9">
        <f>'shaladarpan '!V90</f>
        <v>9828120785</v>
      </c>
      <c r="X91" s="9" t="str">
        <f>'shaladarpan '!W90</f>
        <v>alniyawas89</v>
      </c>
      <c r="Y91" s="9">
        <f>'shaladarpan '!X90</f>
        <v>35000</v>
      </c>
      <c r="Z91" s="9" t="str">
        <f>'shaladarpan '!Y90</f>
        <v>Y</v>
      </c>
      <c r="AA91" s="9" t="str">
        <f>'shaladarpan '!Z90</f>
        <v>N</v>
      </c>
      <c r="AB91" s="9" t="str">
        <f>'shaladarpan '!AA90</f>
        <v>Yes</v>
      </c>
      <c r="AC91" s="9">
        <f>'shaladarpan '!AB90</f>
        <v>8</v>
      </c>
      <c r="AD91" s="9" t="str">
        <f>'shaladarpan '!AC90</f>
        <v>None</v>
      </c>
      <c r="AE91" s="9">
        <f>'shaladarpan '!AD90</f>
        <v>1</v>
      </c>
    </row>
    <row r="92" spans="1:31" s="8" customFormat="1" ht="13.5" customHeight="1">
      <c r="A92" s="8">
        <f>IF(F92=" "," ",ROWS($A$3:A92))</f>
        <v>90</v>
      </c>
      <c r="B92" s="9">
        <f>'shaladarpan '!A91</f>
        <v>4</v>
      </c>
      <c r="C92" s="9" t="str">
        <f>'shaladarpan '!B91</f>
        <v>A</v>
      </c>
      <c r="D92" s="9">
        <f>'shaladarpan '!C91</f>
        <v>4335</v>
      </c>
      <c r="E92" s="10">
        <f>'shaladarpan '!D91</f>
        <v>42920</v>
      </c>
      <c r="F92" s="9" t="str">
        <f>'shaladarpan '!E91</f>
        <v>manjeet90</v>
      </c>
      <c r="G92" s="10">
        <f>'shaladarpan '!F91</f>
        <v>0</v>
      </c>
      <c r="H92" s="9" t="str">
        <f>'shaladarpan '!G91</f>
        <v>vijay90</v>
      </c>
      <c r="I92" s="9" t="str">
        <f>'shaladarpan '!H91</f>
        <v>beautiful90</v>
      </c>
      <c r="J92" s="9" t="str">
        <f>'shaladarpan '!I91</f>
        <v>F</v>
      </c>
      <c r="K92" s="10">
        <f>'shaladarpan '!J91</f>
        <v>39462</v>
      </c>
      <c r="L92" s="9" t="str">
        <f>'shaladarpan '!K91</f>
        <v>no</v>
      </c>
      <c r="M92" s="9">
        <f>'shaladarpan '!L91</f>
        <v>90</v>
      </c>
      <c r="N92" s="9">
        <f>'shaladarpan '!M91</f>
        <v>0</v>
      </c>
      <c r="O92" s="9">
        <f>'shaladarpan '!N91</f>
        <v>0</v>
      </c>
      <c r="P92" s="9" t="str">
        <f>'shaladarpan '!O91</f>
        <v>OBC</v>
      </c>
      <c r="Q92" s="9" t="str">
        <f>'shaladarpan '!P91</f>
        <v>Muslim</v>
      </c>
      <c r="R92" s="9">
        <f>'shaladarpan '!Q91</f>
        <v>0</v>
      </c>
      <c r="S92" s="9" t="str">
        <f>'shaladarpan '!R91</f>
        <v>GOVT. SENIOR SECONDARY SCHOOL ALNIYAWAS (219445)</v>
      </c>
      <c r="T92" s="9">
        <f>'shaladarpan '!S91</f>
        <v>8140200308</v>
      </c>
      <c r="U92" s="9">
        <f>'shaladarpan '!T91</f>
        <v>0</v>
      </c>
      <c r="V92" s="9">
        <f>'shaladarpan '!U91</f>
        <v>0</v>
      </c>
      <c r="W92" s="9">
        <f>'shaladarpan '!V91</f>
        <v>9828120786</v>
      </c>
      <c r="X92" s="9" t="str">
        <f>'shaladarpan '!W91</f>
        <v>alniyawas90</v>
      </c>
      <c r="Y92" s="9">
        <f>'shaladarpan '!X91</f>
        <v>0</v>
      </c>
      <c r="Z92" s="9" t="str">
        <f>'shaladarpan '!Y91</f>
        <v>N</v>
      </c>
      <c r="AA92" s="9" t="str">
        <f>'shaladarpan '!Z91</f>
        <v>N</v>
      </c>
      <c r="AB92" s="9" t="str">
        <f>'shaladarpan '!AA91</f>
        <v>Yes</v>
      </c>
      <c r="AC92" s="9">
        <f>'shaladarpan '!AB91</f>
        <v>12</v>
      </c>
      <c r="AD92" s="9" t="str">
        <f>'shaladarpan '!AC91</f>
        <v>None</v>
      </c>
      <c r="AE92" s="9">
        <f>'shaladarpan '!AD91</f>
        <v>1</v>
      </c>
    </row>
    <row r="93" spans="1:31" s="8" customFormat="1" ht="13.5" customHeight="1">
      <c r="A93" s="8">
        <f>IF(F93=" "," ",ROWS($A$3:A93))</f>
        <v>91</v>
      </c>
      <c r="B93" s="9">
        <f>'shaladarpan '!A92</f>
        <v>4</v>
      </c>
      <c r="C93" s="9" t="str">
        <f>'shaladarpan '!B92</f>
        <v>A</v>
      </c>
      <c r="D93" s="9">
        <f>'shaladarpan '!C92</f>
        <v>4333</v>
      </c>
      <c r="E93" s="10">
        <f>'shaladarpan '!D92</f>
        <v>42920</v>
      </c>
      <c r="F93" s="9" t="str">
        <f>'shaladarpan '!E92</f>
        <v>manjeet91</v>
      </c>
      <c r="G93" s="10">
        <f>'shaladarpan '!F92</f>
        <v>0</v>
      </c>
      <c r="H93" s="9" t="str">
        <f>'shaladarpan '!G92</f>
        <v>vijay91</v>
      </c>
      <c r="I93" s="9" t="str">
        <f>'shaladarpan '!H92</f>
        <v>beautiful91</v>
      </c>
      <c r="J93" s="9" t="str">
        <f>'shaladarpan '!I92</f>
        <v>F</v>
      </c>
      <c r="K93" s="10">
        <f>'shaladarpan '!J92</f>
        <v>41044</v>
      </c>
      <c r="L93" s="9" t="str">
        <f>'shaladarpan '!K92</f>
        <v>yes</v>
      </c>
      <c r="M93" s="9">
        <f>'shaladarpan '!L92</f>
        <v>91</v>
      </c>
      <c r="N93" s="9">
        <f>'shaladarpan '!M92</f>
        <v>0</v>
      </c>
      <c r="O93" s="9">
        <f>'shaladarpan '!N92</f>
        <v>0</v>
      </c>
      <c r="P93" s="9" t="str">
        <f>'shaladarpan '!O92</f>
        <v>OBC</v>
      </c>
      <c r="Q93" s="9" t="str">
        <f>'shaladarpan '!P92</f>
        <v>Hindu</v>
      </c>
      <c r="R93" s="9">
        <f>'shaladarpan '!Q92</f>
        <v>0</v>
      </c>
      <c r="S93" s="9" t="str">
        <f>'shaladarpan '!R92</f>
        <v>GOVT. SENIOR SECONDARY SCHOOL ALNIYAWAS (219445)</v>
      </c>
      <c r="T93" s="9">
        <f>'shaladarpan '!S92</f>
        <v>8140200308</v>
      </c>
      <c r="U93" s="9">
        <f>'shaladarpan '!T92</f>
        <v>0</v>
      </c>
      <c r="V93" s="9">
        <f>'shaladarpan '!U92</f>
        <v>0</v>
      </c>
      <c r="W93" s="9">
        <f>'shaladarpan '!V92</f>
        <v>9828120787</v>
      </c>
      <c r="X93" s="9" t="str">
        <f>'shaladarpan '!W92</f>
        <v>alniyawas91</v>
      </c>
      <c r="Y93" s="9">
        <f>'shaladarpan '!X92</f>
        <v>0</v>
      </c>
      <c r="Z93" s="9" t="str">
        <f>'shaladarpan '!Y92</f>
        <v>N</v>
      </c>
      <c r="AA93" s="9" t="str">
        <f>'shaladarpan '!Z92</f>
        <v>N</v>
      </c>
      <c r="AB93" s="9" t="str">
        <f>'shaladarpan '!AA92</f>
        <v>No</v>
      </c>
      <c r="AC93" s="9">
        <f>'shaladarpan '!AB92</f>
        <v>8</v>
      </c>
      <c r="AD93" s="9" t="str">
        <f>'shaladarpan '!AC92</f>
        <v>None</v>
      </c>
      <c r="AE93" s="9">
        <f>'shaladarpan '!AD92</f>
        <v>1</v>
      </c>
    </row>
    <row r="94" spans="1:31" s="8" customFormat="1" ht="13.5" customHeight="1">
      <c r="A94" s="8">
        <f>IF(F94=" "," ",ROWS($A$3:A94))</f>
        <v>92</v>
      </c>
      <c r="B94" s="9">
        <f>'shaladarpan '!A93</f>
        <v>4</v>
      </c>
      <c r="C94" s="9" t="str">
        <f>'shaladarpan '!B93</f>
        <v>A</v>
      </c>
      <c r="D94" s="9">
        <f>'shaladarpan '!C93</f>
        <v>4371</v>
      </c>
      <c r="E94" s="10">
        <f>'shaladarpan '!D93</f>
        <v>42926</v>
      </c>
      <c r="F94" s="9" t="str">
        <f>'shaladarpan '!E93</f>
        <v>manjeet92</v>
      </c>
      <c r="G94" s="10">
        <f>'shaladarpan '!F93</f>
        <v>0</v>
      </c>
      <c r="H94" s="9" t="str">
        <f>'shaladarpan '!G93</f>
        <v>vijay92</v>
      </c>
      <c r="I94" s="9" t="str">
        <f>'shaladarpan '!H93</f>
        <v>beautiful92</v>
      </c>
      <c r="J94" s="9" t="str">
        <f>'shaladarpan '!I93</f>
        <v>F</v>
      </c>
      <c r="K94" s="10">
        <f>'shaladarpan '!J93</f>
        <v>40665</v>
      </c>
      <c r="L94" s="9" t="str">
        <f>'shaladarpan '!K93</f>
        <v>yes</v>
      </c>
      <c r="M94" s="9">
        <f>'shaladarpan '!L93</f>
        <v>92</v>
      </c>
      <c r="N94" s="9">
        <f>'shaladarpan '!M93</f>
        <v>0</v>
      </c>
      <c r="O94" s="9">
        <f>'shaladarpan '!N93</f>
        <v>0</v>
      </c>
      <c r="P94" s="9" t="str">
        <f>'shaladarpan '!O93</f>
        <v>OBC</v>
      </c>
      <c r="Q94" s="9" t="str">
        <f>'shaladarpan '!P93</f>
        <v>Hindu</v>
      </c>
      <c r="R94" s="9">
        <f>'shaladarpan '!Q93</f>
        <v>0</v>
      </c>
      <c r="S94" s="9" t="str">
        <f>'shaladarpan '!R93</f>
        <v>GOVT. SENIOR SECONDARY SCHOOL ALNIYAWAS (219445)</v>
      </c>
      <c r="T94" s="9">
        <f>'shaladarpan '!S93</f>
        <v>8140200308</v>
      </c>
      <c r="U94" s="9" t="str">
        <f>'shaladarpan '!T93</f>
        <v>XXXX3157</v>
      </c>
      <c r="V94" s="9">
        <f>'shaladarpan '!U93</f>
        <v>0</v>
      </c>
      <c r="W94" s="9">
        <f>'shaladarpan '!V93</f>
        <v>9828120788</v>
      </c>
      <c r="X94" s="9" t="str">
        <f>'shaladarpan '!W93</f>
        <v>alniyawas92</v>
      </c>
      <c r="Y94" s="9">
        <f>'shaladarpan '!X93</f>
        <v>35000</v>
      </c>
      <c r="Z94" s="9" t="str">
        <f>'shaladarpan '!Y93</f>
        <v>N</v>
      </c>
      <c r="AA94" s="9" t="str">
        <f>'shaladarpan '!Z93</f>
        <v>N</v>
      </c>
      <c r="AB94" s="9" t="str">
        <f>'shaladarpan '!AA93</f>
        <v>No</v>
      </c>
      <c r="AC94" s="9">
        <f>'shaladarpan '!AB93</f>
        <v>9</v>
      </c>
      <c r="AD94" s="9" t="str">
        <f>'shaladarpan '!AC93</f>
        <v>None</v>
      </c>
      <c r="AE94" s="9">
        <f>'shaladarpan '!AD93</f>
        <v>1</v>
      </c>
    </row>
    <row r="95" spans="1:31" s="8" customFormat="1" ht="13.5" customHeight="1">
      <c r="A95" s="8">
        <f>IF(F95=" "," ",ROWS($A$3:A95))</f>
        <v>93</v>
      </c>
      <c r="B95" s="9">
        <f>'shaladarpan '!A94</f>
        <v>4</v>
      </c>
      <c r="C95" s="9" t="str">
        <f>'shaladarpan '!B94</f>
        <v>A</v>
      </c>
      <c r="D95" s="9">
        <f>'shaladarpan '!C94</f>
        <v>4857</v>
      </c>
      <c r="E95" s="10">
        <f>'shaladarpan '!D94</f>
        <v>0</v>
      </c>
      <c r="F95" s="9" t="str">
        <f>'shaladarpan '!E94</f>
        <v>manjeet93</v>
      </c>
      <c r="G95" s="10">
        <f>'shaladarpan '!F94</f>
        <v>0</v>
      </c>
      <c r="H95" s="9" t="str">
        <f>'shaladarpan '!G94</f>
        <v>vijay93</v>
      </c>
      <c r="I95" s="9" t="str">
        <f>'shaladarpan '!H94</f>
        <v>beautiful93</v>
      </c>
      <c r="J95" s="9" t="str">
        <f>'shaladarpan '!I94</f>
        <v>F</v>
      </c>
      <c r="K95" s="10">
        <f>'shaladarpan '!J94</f>
        <v>41275</v>
      </c>
      <c r="L95" s="9" t="str">
        <f>'shaladarpan '!K94</f>
        <v>no</v>
      </c>
      <c r="M95" s="9">
        <f>'shaladarpan '!L94</f>
        <v>93</v>
      </c>
      <c r="N95" s="9">
        <f>'shaladarpan '!M94</f>
        <v>0</v>
      </c>
      <c r="O95" s="9">
        <f>'shaladarpan '!N94</f>
        <v>0</v>
      </c>
      <c r="P95" s="9" t="str">
        <f>'shaladarpan '!O94</f>
        <v>OBC</v>
      </c>
      <c r="Q95" s="9">
        <f>'shaladarpan '!P94</f>
        <v>0</v>
      </c>
      <c r="R95" s="9">
        <f>'shaladarpan '!Q94</f>
        <v>0</v>
      </c>
      <c r="S95" s="9" t="str">
        <f>'shaladarpan '!R94</f>
        <v>GOVT. SENIOR SECONDARY SCHOOL ALNIYAWAS (219445)</v>
      </c>
      <c r="T95" s="9">
        <f>'shaladarpan '!S94</f>
        <v>8140200308</v>
      </c>
      <c r="U95" s="9">
        <f>'shaladarpan '!T94</f>
        <v>0</v>
      </c>
      <c r="V95" s="9">
        <f>'shaladarpan '!U94</f>
        <v>0</v>
      </c>
      <c r="W95" s="9">
        <f>'shaladarpan '!V94</f>
        <v>9828120789</v>
      </c>
      <c r="X95" s="9" t="str">
        <f>'shaladarpan '!W94</f>
        <v>alniyawas93</v>
      </c>
      <c r="Y95" s="9">
        <f>'shaladarpan '!X94</f>
        <v>0</v>
      </c>
      <c r="Z95" s="9" t="str">
        <f>'shaladarpan '!Y94</f>
        <v>N</v>
      </c>
      <c r="AA95" s="9" t="str">
        <f>'shaladarpan '!Z94</f>
        <v>Y</v>
      </c>
      <c r="AB95" s="9">
        <f>'shaladarpan '!AA94</f>
        <v>0</v>
      </c>
      <c r="AC95" s="9">
        <f>'shaladarpan '!AB94</f>
        <v>7</v>
      </c>
      <c r="AD95" s="9">
        <f>'shaladarpan '!AC94</f>
        <v>0</v>
      </c>
      <c r="AE95" s="9">
        <f>'shaladarpan '!AD94</f>
        <v>1</v>
      </c>
    </row>
    <row r="96" spans="1:31" s="8" customFormat="1" ht="13.5" customHeight="1">
      <c r="A96" s="8">
        <f>IF(F96=" "," ",ROWS($A$3:A96))</f>
        <v>94</v>
      </c>
      <c r="B96" s="9">
        <f>'shaladarpan '!A95</f>
        <v>4</v>
      </c>
      <c r="C96" s="9" t="str">
        <f>'shaladarpan '!B95</f>
        <v>A</v>
      </c>
      <c r="D96" s="9">
        <f>'shaladarpan '!C95</f>
        <v>4283</v>
      </c>
      <c r="E96" s="10">
        <f>'shaladarpan '!D95</f>
        <v>42915</v>
      </c>
      <c r="F96" s="9" t="str">
        <f>'shaladarpan '!E95</f>
        <v>manjeet94</v>
      </c>
      <c r="G96" s="10">
        <f>'shaladarpan '!F95</f>
        <v>0</v>
      </c>
      <c r="H96" s="9" t="str">
        <f>'shaladarpan '!G95</f>
        <v>vijay94</v>
      </c>
      <c r="I96" s="9" t="str">
        <f>'shaladarpan '!H95</f>
        <v>beautiful94</v>
      </c>
      <c r="J96" s="9" t="str">
        <f>'shaladarpan '!I95</f>
        <v>F</v>
      </c>
      <c r="K96" s="10">
        <f>'shaladarpan '!J95</f>
        <v>41099</v>
      </c>
      <c r="L96" s="9" t="str">
        <f>'shaladarpan '!K95</f>
        <v>yes</v>
      </c>
      <c r="M96" s="9">
        <f>'shaladarpan '!L95</f>
        <v>94</v>
      </c>
      <c r="N96" s="9">
        <f>'shaladarpan '!M95</f>
        <v>0</v>
      </c>
      <c r="O96" s="9">
        <f>'shaladarpan '!N95</f>
        <v>0</v>
      </c>
      <c r="P96" s="9" t="str">
        <f>'shaladarpan '!O95</f>
        <v>OBC</v>
      </c>
      <c r="Q96" s="9" t="str">
        <f>'shaladarpan '!P95</f>
        <v>Hindu</v>
      </c>
      <c r="R96" s="9">
        <f>'shaladarpan '!Q95</f>
        <v>0</v>
      </c>
      <c r="S96" s="9" t="str">
        <f>'shaladarpan '!R95</f>
        <v>GOVT. SENIOR SECONDARY SCHOOL ALNIYAWAS (219445)</v>
      </c>
      <c r="T96" s="9">
        <f>'shaladarpan '!S95</f>
        <v>8140200308</v>
      </c>
      <c r="U96" s="9" t="str">
        <f>'shaladarpan '!T95</f>
        <v>XXXX9015</v>
      </c>
      <c r="V96" s="9">
        <f>'shaladarpan '!U95</f>
        <v>0</v>
      </c>
      <c r="W96" s="9">
        <f>'shaladarpan '!V95</f>
        <v>9828120790</v>
      </c>
      <c r="X96" s="9" t="str">
        <f>'shaladarpan '!W95</f>
        <v>alniyawas94</v>
      </c>
      <c r="Y96" s="9">
        <f>'shaladarpan '!X95</f>
        <v>48000</v>
      </c>
      <c r="Z96" s="9" t="str">
        <f>'shaladarpan '!Y95</f>
        <v>N</v>
      </c>
      <c r="AA96" s="9" t="str">
        <f>'shaladarpan '!Z95</f>
        <v>N</v>
      </c>
      <c r="AB96" s="9" t="str">
        <f>'shaladarpan '!AA95</f>
        <v>No</v>
      </c>
      <c r="AC96" s="9">
        <f>'shaladarpan '!AB95</f>
        <v>8</v>
      </c>
      <c r="AD96" s="9" t="str">
        <f>'shaladarpan '!AC95</f>
        <v>None</v>
      </c>
      <c r="AE96" s="9">
        <f>'shaladarpan '!AD95</f>
        <v>1</v>
      </c>
    </row>
    <row r="97" spans="1:31" s="8" customFormat="1" ht="13.5" customHeight="1">
      <c r="A97" s="8">
        <f>IF(F97=" "," ",ROWS($A$3:A97))</f>
        <v>95</v>
      </c>
      <c r="B97" s="9">
        <f>'shaladarpan '!A96</f>
        <v>4</v>
      </c>
      <c r="C97" s="9" t="str">
        <f>'shaladarpan '!B96</f>
        <v>A</v>
      </c>
      <c r="D97" s="9">
        <f>'shaladarpan '!C96</f>
        <v>4326</v>
      </c>
      <c r="E97" s="10">
        <f>'shaladarpan '!D96</f>
        <v>42920</v>
      </c>
      <c r="F97" s="9" t="str">
        <f>'shaladarpan '!E96</f>
        <v>manjeet95</v>
      </c>
      <c r="G97" s="10">
        <f>'shaladarpan '!F96</f>
        <v>0</v>
      </c>
      <c r="H97" s="9" t="str">
        <f>'shaladarpan '!G96</f>
        <v>vijay95</v>
      </c>
      <c r="I97" s="9" t="str">
        <f>'shaladarpan '!H96</f>
        <v>beautiful95</v>
      </c>
      <c r="J97" s="9" t="str">
        <f>'shaladarpan '!I96</f>
        <v>M</v>
      </c>
      <c r="K97" s="10">
        <f>'shaladarpan '!J96</f>
        <v>41070</v>
      </c>
      <c r="L97" s="9" t="str">
        <f>'shaladarpan '!K96</f>
        <v>yes</v>
      </c>
      <c r="M97" s="9">
        <f>'shaladarpan '!L96</f>
        <v>95</v>
      </c>
      <c r="N97" s="9">
        <f>'shaladarpan '!M96</f>
        <v>0</v>
      </c>
      <c r="O97" s="9">
        <f>'shaladarpan '!N96</f>
        <v>0</v>
      </c>
      <c r="P97" s="9" t="str">
        <f>'shaladarpan '!O96</f>
        <v>OBC</v>
      </c>
      <c r="Q97" s="9">
        <f>'shaladarpan '!P96</f>
        <v>0</v>
      </c>
      <c r="R97" s="9">
        <f>'shaladarpan '!Q96</f>
        <v>0</v>
      </c>
      <c r="S97" s="9" t="str">
        <f>'shaladarpan '!R96</f>
        <v>GOVT. SENIOR SECONDARY SCHOOL ALNIYAWAS (219445)</v>
      </c>
      <c r="T97" s="9">
        <f>'shaladarpan '!S96</f>
        <v>8140200308</v>
      </c>
      <c r="U97" s="9" t="str">
        <f>'shaladarpan '!T96</f>
        <v>XXXX7339</v>
      </c>
      <c r="V97" s="9">
        <f>'shaladarpan '!U96</f>
        <v>0</v>
      </c>
      <c r="W97" s="9">
        <f>'shaladarpan '!V96</f>
        <v>9828120791</v>
      </c>
      <c r="X97" s="9" t="str">
        <f>'shaladarpan '!W96</f>
        <v>alniyawas95</v>
      </c>
      <c r="Y97" s="9">
        <f>'shaladarpan '!X96</f>
        <v>0</v>
      </c>
      <c r="Z97" s="9" t="str">
        <f>'shaladarpan '!Y96</f>
        <v>N</v>
      </c>
      <c r="AA97" s="9" t="str">
        <f>'shaladarpan '!Z96</f>
        <v>N</v>
      </c>
      <c r="AB97" s="9">
        <f>'shaladarpan '!AA96</f>
        <v>0</v>
      </c>
      <c r="AC97" s="9">
        <f>'shaladarpan '!AB96</f>
        <v>8</v>
      </c>
      <c r="AD97" s="9" t="str">
        <f>'shaladarpan '!AC96</f>
        <v>None</v>
      </c>
      <c r="AE97" s="9">
        <f>'shaladarpan '!AD96</f>
        <v>1</v>
      </c>
    </row>
    <row r="98" spans="1:31" s="8" customFormat="1" ht="13.5" customHeight="1">
      <c r="A98" s="8">
        <f>IF(F98=" "," ",ROWS($A$3:A98))</f>
        <v>96</v>
      </c>
      <c r="B98" s="9">
        <f>'shaladarpan '!A97</f>
        <v>4</v>
      </c>
      <c r="C98" s="9" t="str">
        <f>'shaladarpan '!B97</f>
        <v>A</v>
      </c>
      <c r="D98" s="9">
        <f>'shaladarpan '!C97</f>
        <v>4699</v>
      </c>
      <c r="E98" s="10">
        <f>'shaladarpan '!D97</f>
        <v>43656</v>
      </c>
      <c r="F98" s="9" t="str">
        <f>'shaladarpan '!E97</f>
        <v>manjeet96</v>
      </c>
      <c r="G98" s="10">
        <f>'shaladarpan '!F97</f>
        <v>0</v>
      </c>
      <c r="H98" s="9" t="str">
        <f>'shaladarpan '!G97</f>
        <v>vijay96</v>
      </c>
      <c r="I98" s="9" t="str">
        <f>'shaladarpan '!H97</f>
        <v>beautiful96</v>
      </c>
      <c r="J98" s="9" t="str">
        <f>'shaladarpan '!I97</f>
        <v>M</v>
      </c>
      <c r="K98" s="10">
        <f>'shaladarpan '!J97</f>
        <v>40366</v>
      </c>
      <c r="L98" s="9" t="str">
        <f>'shaladarpan '!K97</f>
        <v>no</v>
      </c>
      <c r="M98" s="9">
        <f>'shaladarpan '!L97</f>
        <v>96</v>
      </c>
      <c r="N98" s="9">
        <f>'shaladarpan '!M97</f>
        <v>0</v>
      </c>
      <c r="O98" s="9">
        <f>'shaladarpan '!N97</f>
        <v>0</v>
      </c>
      <c r="P98" s="9" t="str">
        <f>'shaladarpan '!O97</f>
        <v>SC</v>
      </c>
      <c r="Q98" s="9" t="str">
        <f>'shaladarpan '!P97</f>
        <v>Hindu</v>
      </c>
      <c r="R98" s="9">
        <f>'shaladarpan '!Q97</f>
        <v>0</v>
      </c>
      <c r="S98" s="9" t="str">
        <f>'shaladarpan '!R97</f>
        <v>GOVT. SENIOR SECONDARY SCHOOL ALNIYAWAS (219445)</v>
      </c>
      <c r="T98" s="9">
        <f>'shaladarpan '!S97</f>
        <v>8140200308</v>
      </c>
      <c r="U98" s="9">
        <f>'shaladarpan '!T97</f>
        <v>0</v>
      </c>
      <c r="V98" s="9">
        <f>'shaladarpan '!U97</f>
        <v>0</v>
      </c>
      <c r="W98" s="9">
        <f>'shaladarpan '!V97</f>
        <v>9828120792</v>
      </c>
      <c r="X98" s="9" t="str">
        <f>'shaladarpan '!W97</f>
        <v>alniyawas96</v>
      </c>
      <c r="Y98" s="9">
        <f>'shaladarpan '!X97</f>
        <v>60000</v>
      </c>
      <c r="Z98" s="9" t="str">
        <f>'shaladarpan '!Y97</f>
        <v>N</v>
      </c>
      <c r="AA98" s="9" t="str">
        <f>'shaladarpan '!Z97</f>
        <v>N</v>
      </c>
      <c r="AB98" s="9" t="str">
        <f>'shaladarpan '!AA97</f>
        <v>No</v>
      </c>
      <c r="AC98" s="9">
        <f>'shaladarpan '!AB97</f>
        <v>10</v>
      </c>
      <c r="AD98" s="9" t="str">
        <f>'shaladarpan '!AC97</f>
        <v>None</v>
      </c>
      <c r="AE98" s="9">
        <f>'shaladarpan '!AD97</f>
        <v>0</v>
      </c>
    </row>
    <row r="99" spans="1:31" s="8" customFormat="1" ht="13.5" customHeight="1">
      <c r="A99" s="8">
        <f>IF(F99=" "," ",ROWS($A$3:A99))</f>
        <v>97</v>
      </c>
      <c r="B99" s="9">
        <f>'shaladarpan '!A98</f>
        <v>4</v>
      </c>
      <c r="C99" s="9" t="str">
        <f>'shaladarpan '!B98</f>
        <v>A</v>
      </c>
      <c r="D99" s="9">
        <f>'shaladarpan '!C98</f>
        <v>4336</v>
      </c>
      <c r="E99" s="10">
        <f>'shaladarpan '!D98</f>
        <v>42920</v>
      </c>
      <c r="F99" s="9" t="str">
        <f>'shaladarpan '!E98</f>
        <v>manjeet97</v>
      </c>
      <c r="G99" s="10">
        <f>'shaladarpan '!F98</f>
        <v>0</v>
      </c>
      <c r="H99" s="9" t="str">
        <f>'shaladarpan '!G98</f>
        <v>vijay97</v>
      </c>
      <c r="I99" s="9" t="str">
        <f>'shaladarpan '!H98</f>
        <v>beautiful97</v>
      </c>
      <c r="J99" s="9" t="str">
        <f>'shaladarpan '!I98</f>
        <v>F</v>
      </c>
      <c r="K99" s="10">
        <f>'shaladarpan '!J98</f>
        <v>39882</v>
      </c>
      <c r="L99" s="9" t="str">
        <f>'shaladarpan '!K98</f>
        <v>yes</v>
      </c>
      <c r="M99" s="9">
        <f>'shaladarpan '!L98</f>
        <v>97</v>
      </c>
      <c r="N99" s="9">
        <f>'shaladarpan '!M98</f>
        <v>0</v>
      </c>
      <c r="O99" s="9">
        <f>'shaladarpan '!N98</f>
        <v>0</v>
      </c>
      <c r="P99" s="9" t="str">
        <f>'shaladarpan '!O98</f>
        <v>OBC</v>
      </c>
      <c r="Q99" s="9" t="str">
        <f>'shaladarpan '!P98</f>
        <v>Muslim</v>
      </c>
      <c r="R99" s="9">
        <f>'shaladarpan '!Q98</f>
        <v>0</v>
      </c>
      <c r="S99" s="9" t="str">
        <f>'shaladarpan '!R98</f>
        <v>GOVT. SENIOR SECONDARY SCHOOL ALNIYAWAS (219445)</v>
      </c>
      <c r="T99" s="9">
        <f>'shaladarpan '!S98</f>
        <v>8140200308</v>
      </c>
      <c r="U99" s="9" t="str">
        <f>'shaladarpan '!T98</f>
        <v>XXXX0687</v>
      </c>
      <c r="V99" s="9">
        <f>'shaladarpan '!U98</f>
        <v>0</v>
      </c>
      <c r="W99" s="9">
        <f>'shaladarpan '!V98</f>
        <v>9828120793</v>
      </c>
      <c r="X99" s="9" t="str">
        <f>'shaladarpan '!W98</f>
        <v>alniyawas97</v>
      </c>
      <c r="Y99" s="9">
        <f>'shaladarpan '!X98</f>
        <v>0</v>
      </c>
      <c r="Z99" s="9" t="str">
        <f>'shaladarpan '!Y98</f>
        <v>N</v>
      </c>
      <c r="AA99" s="9" t="str">
        <f>'shaladarpan '!Z98</f>
        <v>N</v>
      </c>
      <c r="AB99" s="9" t="str">
        <f>'shaladarpan '!AA98</f>
        <v>Yes</v>
      </c>
      <c r="AC99" s="9">
        <f>'shaladarpan '!AB98</f>
        <v>11</v>
      </c>
      <c r="AD99" s="9" t="str">
        <f>'shaladarpan '!AC98</f>
        <v>None</v>
      </c>
      <c r="AE99" s="9">
        <f>'shaladarpan '!AD98</f>
        <v>1</v>
      </c>
    </row>
    <row r="100" spans="1:31" s="8" customFormat="1" ht="13.5" customHeight="1">
      <c r="A100" s="8">
        <f>IF(F100=" "," ",ROWS($A$3:A100))</f>
        <v>98</v>
      </c>
      <c r="B100" s="9">
        <f>'shaladarpan '!A99</f>
        <v>4</v>
      </c>
      <c r="C100" s="9" t="str">
        <f>'shaladarpan '!B99</f>
        <v>A</v>
      </c>
      <c r="D100" s="9">
        <f>'shaladarpan '!C99</f>
        <v>4276</v>
      </c>
      <c r="E100" s="10">
        <f>'shaladarpan '!D99</f>
        <v>150</v>
      </c>
      <c r="F100" s="9" t="str">
        <f>'shaladarpan '!E99</f>
        <v>manjeet98</v>
      </c>
      <c r="G100" s="10">
        <f>'shaladarpan '!F99</f>
        <v>0</v>
      </c>
      <c r="H100" s="9" t="str">
        <f>'shaladarpan '!G99</f>
        <v>vijay98</v>
      </c>
      <c r="I100" s="9" t="str">
        <f>'shaladarpan '!H99</f>
        <v>beautiful98</v>
      </c>
      <c r="J100" s="9" t="str">
        <f>'shaladarpan '!I99</f>
        <v>M</v>
      </c>
      <c r="K100" s="10">
        <f>'shaladarpan '!J99</f>
        <v>40954</v>
      </c>
      <c r="L100" s="9" t="str">
        <f>'shaladarpan '!K99</f>
        <v>yes</v>
      </c>
      <c r="M100" s="9">
        <f>'shaladarpan '!L99</f>
        <v>98</v>
      </c>
      <c r="N100" s="9">
        <f>'shaladarpan '!M99</f>
        <v>0</v>
      </c>
      <c r="O100" s="9">
        <f>'shaladarpan '!N99</f>
        <v>0</v>
      </c>
      <c r="P100" s="9" t="str">
        <f>'shaladarpan '!O99</f>
        <v>SC</v>
      </c>
      <c r="Q100" s="9" t="str">
        <f>'shaladarpan '!P99</f>
        <v>Hindu</v>
      </c>
      <c r="R100" s="9">
        <f>'shaladarpan '!Q99</f>
        <v>0</v>
      </c>
      <c r="S100" s="9" t="str">
        <f>'shaladarpan '!R99</f>
        <v>GOVT. SENIOR SECONDARY SCHOOL ALNIYAWAS (219445)</v>
      </c>
      <c r="T100" s="9">
        <f>'shaladarpan '!S99</f>
        <v>8140200308</v>
      </c>
      <c r="U100" s="9" t="str">
        <f>'shaladarpan '!T99</f>
        <v>XXXX3171</v>
      </c>
      <c r="V100" s="9">
        <f>'shaladarpan '!U99</f>
        <v>0</v>
      </c>
      <c r="W100" s="9">
        <f>'shaladarpan '!V99</f>
        <v>9828120794</v>
      </c>
      <c r="X100" s="9" t="str">
        <f>'shaladarpan '!W99</f>
        <v>alniyawas98</v>
      </c>
      <c r="Y100" s="9">
        <f>'shaladarpan '!X99</f>
        <v>35000</v>
      </c>
      <c r="Z100" s="9" t="str">
        <f>'shaladarpan '!Y99</f>
        <v>N</v>
      </c>
      <c r="AA100" s="9" t="str">
        <f>'shaladarpan '!Z99</f>
        <v>N</v>
      </c>
      <c r="AB100" s="9" t="str">
        <f>'shaladarpan '!AA99</f>
        <v>No</v>
      </c>
      <c r="AC100" s="9">
        <f>'shaladarpan '!AB99</f>
        <v>8</v>
      </c>
      <c r="AD100" s="9" t="str">
        <f>'shaladarpan '!AC99</f>
        <v>None</v>
      </c>
      <c r="AE100" s="9">
        <f>'shaladarpan '!AD99</f>
        <v>1</v>
      </c>
    </row>
    <row r="101" spans="1:31" s="8" customFormat="1" ht="13.5" customHeight="1">
      <c r="A101" s="8">
        <f>IF(F101=" "," ",ROWS($A$3:A101))</f>
        <v>99</v>
      </c>
      <c r="B101" s="9">
        <f>'shaladarpan '!A100</f>
        <v>4</v>
      </c>
      <c r="C101" s="9" t="str">
        <f>'shaladarpan '!B100</f>
        <v>A</v>
      </c>
      <c r="D101" s="9">
        <f>'shaladarpan '!C100</f>
        <v>4324</v>
      </c>
      <c r="E101" s="10">
        <f>'shaladarpan '!D100</f>
        <v>42920</v>
      </c>
      <c r="F101" s="9" t="str">
        <f>'shaladarpan '!E100</f>
        <v>manjeet99</v>
      </c>
      <c r="G101" s="10">
        <f>'shaladarpan '!F100</f>
        <v>0</v>
      </c>
      <c r="H101" s="9" t="str">
        <f>'shaladarpan '!G100</f>
        <v>vijay99</v>
      </c>
      <c r="I101" s="9" t="str">
        <f>'shaladarpan '!H100</f>
        <v>beautiful99</v>
      </c>
      <c r="J101" s="9" t="str">
        <f>'shaladarpan '!I100</f>
        <v>F</v>
      </c>
      <c r="K101" s="10">
        <f>'shaladarpan '!J100</f>
        <v>40696</v>
      </c>
      <c r="L101" s="9" t="str">
        <f>'shaladarpan '!K100</f>
        <v>no</v>
      </c>
      <c r="M101" s="9">
        <f>'shaladarpan '!L100</f>
        <v>99</v>
      </c>
      <c r="N101" s="9">
        <f>'shaladarpan '!M100</f>
        <v>0</v>
      </c>
      <c r="O101" s="9">
        <f>'shaladarpan '!N100</f>
        <v>0</v>
      </c>
      <c r="P101" s="9" t="str">
        <f>'shaladarpan '!O100</f>
        <v>OBC</v>
      </c>
      <c r="Q101" s="9" t="str">
        <f>'shaladarpan '!P100</f>
        <v>Muslim</v>
      </c>
      <c r="R101" s="9">
        <f>'shaladarpan '!Q100</f>
        <v>0</v>
      </c>
      <c r="S101" s="9" t="str">
        <f>'shaladarpan '!R100</f>
        <v>GOVT. SENIOR SECONDARY SCHOOL ALNIYAWAS (219445)</v>
      </c>
      <c r="T101" s="9">
        <f>'shaladarpan '!S100</f>
        <v>8140200308</v>
      </c>
      <c r="U101" s="9" t="str">
        <f>'shaladarpan '!T100</f>
        <v>XXXX7296</v>
      </c>
      <c r="V101" s="9">
        <f>'shaladarpan '!U100</f>
        <v>0</v>
      </c>
      <c r="W101" s="9">
        <f>'shaladarpan '!V100</f>
        <v>9828120795</v>
      </c>
      <c r="X101" s="9" t="str">
        <f>'shaladarpan '!W100</f>
        <v>alniyawas99</v>
      </c>
      <c r="Y101" s="9">
        <f>'shaladarpan '!X100</f>
        <v>0</v>
      </c>
      <c r="Z101" s="9" t="str">
        <f>'shaladarpan '!Y100</f>
        <v>N</v>
      </c>
      <c r="AA101" s="9" t="str">
        <f>'shaladarpan '!Z100</f>
        <v>N</v>
      </c>
      <c r="AB101" s="9" t="str">
        <f>'shaladarpan '!AA100</f>
        <v>Yes</v>
      </c>
      <c r="AC101" s="9">
        <f>'shaladarpan '!AB100</f>
        <v>9</v>
      </c>
      <c r="AD101" s="9" t="str">
        <f>'shaladarpan '!AC100</f>
        <v>None</v>
      </c>
      <c r="AE101" s="9">
        <f>'shaladarpan '!AD100</f>
        <v>1</v>
      </c>
    </row>
    <row r="102" spans="1:31" s="8" customFormat="1" ht="13.5" customHeight="1">
      <c r="A102" s="8">
        <f>IF(F102=" "," ",ROWS($A$3:A102))</f>
        <v>100</v>
      </c>
      <c r="B102" s="9">
        <f>'shaladarpan '!A101</f>
        <v>4</v>
      </c>
      <c r="C102" s="9" t="str">
        <f>'shaladarpan '!B101</f>
        <v>A</v>
      </c>
      <c r="D102" s="9">
        <f>'shaladarpan '!C101</f>
        <v>4339</v>
      </c>
      <c r="E102" s="10">
        <f>'shaladarpan '!D101</f>
        <v>42920</v>
      </c>
      <c r="F102" s="9" t="str">
        <f>'shaladarpan '!E101</f>
        <v>manjeet100</v>
      </c>
      <c r="G102" s="10">
        <f>'shaladarpan '!F101</f>
        <v>0</v>
      </c>
      <c r="H102" s="9" t="str">
        <f>'shaladarpan '!G101</f>
        <v>vijay100</v>
      </c>
      <c r="I102" s="9" t="str">
        <f>'shaladarpan '!H101</f>
        <v>beautiful100</v>
      </c>
      <c r="J102" s="9" t="str">
        <f>'shaladarpan '!I101</f>
        <v>M</v>
      </c>
      <c r="K102" s="10">
        <f>'shaladarpan '!J101</f>
        <v>40374</v>
      </c>
      <c r="L102" s="9" t="str">
        <f>'shaladarpan '!K101</f>
        <v>yes</v>
      </c>
      <c r="M102" s="9">
        <f>'shaladarpan '!L101</f>
        <v>100</v>
      </c>
      <c r="N102" s="9">
        <f>'shaladarpan '!M101</f>
        <v>0</v>
      </c>
      <c r="O102" s="9">
        <f>'shaladarpan '!N101</f>
        <v>0</v>
      </c>
      <c r="P102" s="9" t="str">
        <f>'shaladarpan '!O101</f>
        <v>OBC</v>
      </c>
      <c r="Q102" s="9" t="str">
        <f>'shaladarpan '!P101</f>
        <v>Muslim</v>
      </c>
      <c r="R102" s="9">
        <f>'shaladarpan '!Q101</f>
        <v>0</v>
      </c>
      <c r="S102" s="9" t="str">
        <f>'shaladarpan '!R101</f>
        <v>GOVT. SENIOR SECONDARY SCHOOL ALNIYAWAS (219445)</v>
      </c>
      <c r="T102" s="9">
        <f>'shaladarpan '!S101</f>
        <v>8140200308</v>
      </c>
      <c r="U102" s="9" t="str">
        <f>'shaladarpan '!T101</f>
        <v>XXXX0709</v>
      </c>
      <c r="V102" s="9">
        <f>'shaladarpan '!U101</f>
        <v>0</v>
      </c>
      <c r="W102" s="9">
        <f>'shaladarpan '!V101</f>
        <v>9828120796</v>
      </c>
      <c r="X102" s="9" t="str">
        <f>'shaladarpan '!W101</f>
        <v>alniyawas100</v>
      </c>
      <c r="Y102" s="9">
        <f>'shaladarpan '!X101</f>
        <v>35000</v>
      </c>
      <c r="Z102" s="9" t="str">
        <f>'shaladarpan '!Y101</f>
        <v>N</v>
      </c>
      <c r="AA102" s="9" t="str">
        <f>'shaladarpan '!Z101</f>
        <v>N</v>
      </c>
      <c r="AB102" s="9" t="str">
        <f>'shaladarpan '!AA101</f>
        <v>Yes</v>
      </c>
      <c r="AC102" s="9">
        <f>'shaladarpan '!AB101</f>
        <v>10</v>
      </c>
      <c r="AD102" s="9" t="str">
        <f>'shaladarpan '!AC101</f>
        <v>None</v>
      </c>
      <c r="AE102" s="9">
        <f>'shaladarpan '!AD101</f>
        <v>1</v>
      </c>
    </row>
    <row r="103" spans="1:31" s="8" customFormat="1" ht="13.5" customHeight="1">
      <c r="A103" s="8">
        <f>IF(F103=" "," ",ROWS($A$3:A103))</f>
        <v>101</v>
      </c>
      <c r="B103" s="9">
        <f>'shaladarpan '!A102</f>
        <v>4</v>
      </c>
      <c r="C103" s="9" t="str">
        <f>'shaladarpan '!B102</f>
        <v>A</v>
      </c>
      <c r="D103" s="9">
        <f>'shaladarpan '!C102</f>
        <v>4325</v>
      </c>
      <c r="E103" s="10">
        <f>'shaladarpan '!D102</f>
        <v>42920</v>
      </c>
      <c r="F103" s="9" t="str">
        <f>'shaladarpan '!E102</f>
        <v>manjeet101</v>
      </c>
      <c r="G103" s="10">
        <f>'shaladarpan '!F102</f>
        <v>0</v>
      </c>
      <c r="H103" s="9" t="str">
        <f>'shaladarpan '!G102</f>
        <v>vijay101</v>
      </c>
      <c r="I103" s="9" t="str">
        <f>'shaladarpan '!H102</f>
        <v>beautiful101</v>
      </c>
      <c r="J103" s="9" t="str">
        <f>'shaladarpan '!I102</f>
        <v>F</v>
      </c>
      <c r="K103" s="10">
        <f>'shaladarpan '!J102</f>
        <v>40709</v>
      </c>
      <c r="L103" s="9" t="str">
        <f>'shaladarpan '!K102</f>
        <v>yes</v>
      </c>
      <c r="M103" s="9">
        <f>'shaladarpan '!L102</f>
        <v>101</v>
      </c>
      <c r="N103" s="9">
        <f>'shaladarpan '!M102</f>
        <v>0</v>
      </c>
      <c r="O103" s="9">
        <f>'shaladarpan '!N102</f>
        <v>0</v>
      </c>
      <c r="P103" s="9" t="str">
        <f>'shaladarpan '!O102</f>
        <v>OBC</v>
      </c>
      <c r="Q103" s="9" t="str">
        <f>'shaladarpan '!P102</f>
        <v>Hindu</v>
      </c>
      <c r="R103" s="9">
        <f>'shaladarpan '!Q102</f>
        <v>0</v>
      </c>
      <c r="S103" s="9" t="str">
        <f>'shaladarpan '!R102</f>
        <v>GOVT. SENIOR SECONDARY SCHOOL ALNIYAWAS (219445)</v>
      </c>
      <c r="T103" s="9">
        <f>'shaladarpan '!S102</f>
        <v>8140200308</v>
      </c>
      <c r="U103" s="9" t="str">
        <f>'shaladarpan '!T102</f>
        <v>XXXX5554</v>
      </c>
      <c r="V103" s="9">
        <f>'shaladarpan '!U102</f>
        <v>0</v>
      </c>
      <c r="W103" s="9">
        <f>'shaladarpan '!V102</f>
        <v>9828120797</v>
      </c>
      <c r="X103" s="9" t="str">
        <f>'shaladarpan '!W102</f>
        <v>alniyawas101</v>
      </c>
      <c r="Y103" s="9">
        <f>'shaladarpan '!X102</f>
        <v>0</v>
      </c>
      <c r="Z103" s="9" t="str">
        <f>'shaladarpan '!Y102</f>
        <v>N</v>
      </c>
      <c r="AA103" s="9" t="str">
        <f>'shaladarpan '!Z102</f>
        <v>N</v>
      </c>
      <c r="AB103" s="9" t="str">
        <f>'shaladarpan '!AA102</f>
        <v>No</v>
      </c>
      <c r="AC103" s="9">
        <f>'shaladarpan '!AB102</f>
        <v>9</v>
      </c>
      <c r="AD103" s="9" t="str">
        <f>'shaladarpan '!AC102</f>
        <v>None</v>
      </c>
      <c r="AE103" s="9">
        <f>'shaladarpan '!AD102</f>
        <v>1</v>
      </c>
    </row>
    <row r="104" spans="1:31" s="8" customFormat="1" ht="13.5" customHeight="1">
      <c r="A104" s="8">
        <f>IF(F104=" "," ",ROWS($A$3:A104))</f>
        <v>102</v>
      </c>
      <c r="B104" s="9">
        <f>'shaladarpan '!A103</f>
        <v>4</v>
      </c>
      <c r="C104" s="9" t="str">
        <f>'shaladarpan '!B103</f>
        <v>A</v>
      </c>
      <c r="D104" s="9">
        <f>'shaladarpan '!C103</f>
        <v>4435</v>
      </c>
      <c r="E104" s="10">
        <f>'shaladarpan '!D103</f>
        <v>42972</v>
      </c>
      <c r="F104" s="9" t="str">
        <f>'shaladarpan '!E103</f>
        <v>manjeet102</v>
      </c>
      <c r="G104" s="10">
        <f>'shaladarpan '!F103</f>
        <v>0</v>
      </c>
      <c r="H104" s="9" t="str">
        <f>'shaladarpan '!G103</f>
        <v>vijay102</v>
      </c>
      <c r="I104" s="9" t="str">
        <f>'shaladarpan '!H103</f>
        <v>beautiful102</v>
      </c>
      <c r="J104" s="9" t="str">
        <f>'shaladarpan '!I103</f>
        <v>F</v>
      </c>
      <c r="K104" s="10">
        <f>'shaladarpan '!J103</f>
        <v>40546</v>
      </c>
      <c r="L104" s="9" t="str">
        <f>'shaladarpan '!K103</f>
        <v>no</v>
      </c>
      <c r="M104" s="9">
        <f>'shaladarpan '!L103</f>
        <v>102</v>
      </c>
      <c r="N104" s="9">
        <f>'shaladarpan '!M103</f>
        <v>0</v>
      </c>
      <c r="O104" s="9">
        <f>'shaladarpan '!N103</f>
        <v>0</v>
      </c>
      <c r="P104" s="9" t="str">
        <f>'shaladarpan '!O103</f>
        <v>OBC</v>
      </c>
      <c r="Q104" s="9" t="str">
        <f>'shaladarpan '!P103</f>
        <v>Muslim</v>
      </c>
      <c r="R104" s="9">
        <f>'shaladarpan '!Q103</f>
        <v>0</v>
      </c>
      <c r="S104" s="9" t="str">
        <f>'shaladarpan '!R103</f>
        <v>GOVT. SENIOR SECONDARY SCHOOL ALNIYAWAS (219445)</v>
      </c>
      <c r="T104" s="9">
        <f>'shaladarpan '!S103</f>
        <v>8140200308</v>
      </c>
      <c r="U104" s="9" t="str">
        <f>'shaladarpan '!T103</f>
        <v>XXXX3683</v>
      </c>
      <c r="V104" s="9">
        <f>'shaladarpan '!U103</f>
        <v>0</v>
      </c>
      <c r="W104" s="9">
        <f>'shaladarpan '!V103</f>
        <v>9828120798</v>
      </c>
      <c r="X104" s="9" t="str">
        <f>'shaladarpan '!W103</f>
        <v>alniyawas102</v>
      </c>
      <c r="Y104" s="9">
        <f>'shaladarpan '!X103</f>
        <v>0</v>
      </c>
      <c r="Z104" s="9" t="str">
        <f>'shaladarpan '!Y103</f>
        <v>N</v>
      </c>
      <c r="AA104" s="9" t="str">
        <f>'shaladarpan '!Z103</f>
        <v>N</v>
      </c>
      <c r="AB104" s="9" t="str">
        <f>'shaladarpan '!AA103</f>
        <v>Yes</v>
      </c>
      <c r="AC104" s="9">
        <f>'shaladarpan '!AB103</f>
        <v>9</v>
      </c>
      <c r="AD104" s="9" t="str">
        <f>'shaladarpan '!AC103</f>
        <v>None</v>
      </c>
      <c r="AE104" s="9">
        <f>'shaladarpan '!AD103</f>
        <v>1</v>
      </c>
    </row>
    <row r="105" spans="1:31" s="8" customFormat="1" ht="13.5" customHeight="1">
      <c r="A105" s="8">
        <f>IF(F105=" "," ",ROWS($A$3:A105))</f>
        <v>103</v>
      </c>
      <c r="B105" s="9">
        <f>'shaladarpan '!A104</f>
        <v>4</v>
      </c>
      <c r="C105" s="9" t="str">
        <f>'shaladarpan '!B104</f>
        <v>A</v>
      </c>
      <c r="D105" s="9">
        <f>'shaladarpan '!C104</f>
        <v>4419</v>
      </c>
      <c r="E105" s="10">
        <f>'shaladarpan '!D104</f>
        <v>42934</v>
      </c>
      <c r="F105" s="9" t="str">
        <f>'shaladarpan '!E104</f>
        <v>manjeet103</v>
      </c>
      <c r="G105" s="10">
        <f>'shaladarpan '!F104</f>
        <v>0</v>
      </c>
      <c r="H105" s="9" t="str">
        <f>'shaladarpan '!G104</f>
        <v>vijay103</v>
      </c>
      <c r="I105" s="9" t="str">
        <f>'shaladarpan '!H104</f>
        <v>beautiful103</v>
      </c>
      <c r="J105" s="9" t="str">
        <f>'shaladarpan '!I104</f>
        <v>M</v>
      </c>
      <c r="K105" s="10">
        <f>'shaladarpan '!J104</f>
        <v>40670</v>
      </c>
      <c r="L105" s="9" t="str">
        <f>'shaladarpan '!K104</f>
        <v>yes</v>
      </c>
      <c r="M105" s="9">
        <f>'shaladarpan '!L104</f>
        <v>103</v>
      </c>
      <c r="N105" s="9">
        <f>'shaladarpan '!M104</f>
        <v>0</v>
      </c>
      <c r="O105" s="9">
        <f>'shaladarpan '!N104</f>
        <v>0</v>
      </c>
      <c r="P105" s="9" t="str">
        <f>'shaladarpan '!O104</f>
        <v>OBC</v>
      </c>
      <c r="Q105" s="9" t="str">
        <f>'shaladarpan '!P104</f>
        <v>Muslim</v>
      </c>
      <c r="R105" s="9">
        <f>'shaladarpan '!Q104</f>
        <v>0</v>
      </c>
      <c r="S105" s="9" t="str">
        <f>'shaladarpan '!R104</f>
        <v>GOVT. SENIOR SECONDARY SCHOOL ALNIYAWAS (219445)</v>
      </c>
      <c r="T105" s="9">
        <f>'shaladarpan '!S104</f>
        <v>8140200308</v>
      </c>
      <c r="U105" s="9">
        <f>'shaladarpan '!T104</f>
        <v>0</v>
      </c>
      <c r="V105" s="9">
        <f>'shaladarpan '!U104</f>
        <v>0</v>
      </c>
      <c r="W105" s="9">
        <f>'shaladarpan '!V104</f>
        <v>9828120799</v>
      </c>
      <c r="X105" s="9" t="str">
        <f>'shaladarpan '!W104</f>
        <v>alniyawas103</v>
      </c>
      <c r="Y105" s="9">
        <f>'shaladarpan '!X104</f>
        <v>35000</v>
      </c>
      <c r="Z105" s="9" t="str">
        <f>'shaladarpan '!Y104</f>
        <v>N</v>
      </c>
      <c r="AA105" s="9" t="str">
        <f>'shaladarpan '!Z104</f>
        <v>N</v>
      </c>
      <c r="AB105" s="9" t="str">
        <f>'shaladarpan '!AA104</f>
        <v>Yes</v>
      </c>
      <c r="AC105" s="9">
        <f>'shaladarpan '!AB104</f>
        <v>9</v>
      </c>
      <c r="AD105" s="9" t="str">
        <f>'shaladarpan '!AC104</f>
        <v>None</v>
      </c>
      <c r="AE105" s="9">
        <f>'shaladarpan '!AD104</f>
        <v>1</v>
      </c>
    </row>
    <row r="106" spans="1:31" s="8" customFormat="1" ht="13.5" customHeight="1">
      <c r="A106" s="8">
        <f>IF(F106=" "," ",ROWS($A$3:A106))</f>
        <v>104</v>
      </c>
      <c r="B106" s="9">
        <f>'shaladarpan '!A105</f>
        <v>4</v>
      </c>
      <c r="C106" s="9" t="str">
        <f>'shaladarpan '!B105</f>
        <v>A</v>
      </c>
      <c r="D106" s="9">
        <f>'shaladarpan '!C105</f>
        <v>4437</v>
      </c>
      <c r="E106" s="10">
        <f>'shaladarpan '!D105</f>
        <v>42976</v>
      </c>
      <c r="F106" s="9" t="str">
        <f>'shaladarpan '!E105</f>
        <v>manjeet104</v>
      </c>
      <c r="G106" s="10">
        <f>'shaladarpan '!F105</f>
        <v>0</v>
      </c>
      <c r="H106" s="9" t="str">
        <f>'shaladarpan '!G105</f>
        <v>vijay104</v>
      </c>
      <c r="I106" s="9" t="str">
        <f>'shaladarpan '!H105</f>
        <v>beautiful104</v>
      </c>
      <c r="J106" s="9" t="str">
        <f>'shaladarpan '!I105</f>
        <v>M</v>
      </c>
      <c r="K106" s="10">
        <f>'shaladarpan '!J105</f>
        <v>41008</v>
      </c>
      <c r="L106" s="9" t="str">
        <f>'shaladarpan '!K105</f>
        <v>yes</v>
      </c>
      <c r="M106" s="9">
        <f>'shaladarpan '!L105</f>
        <v>104</v>
      </c>
      <c r="N106" s="9">
        <f>'shaladarpan '!M105</f>
        <v>0</v>
      </c>
      <c r="O106" s="9">
        <f>'shaladarpan '!N105</f>
        <v>0</v>
      </c>
      <c r="P106" s="9" t="str">
        <f>'shaladarpan '!O105</f>
        <v>OBC</v>
      </c>
      <c r="Q106" s="9" t="str">
        <f>'shaladarpan '!P105</f>
        <v>Muslim</v>
      </c>
      <c r="R106" s="9">
        <f>'shaladarpan '!Q105</f>
        <v>0</v>
      </c>
      <c r="S106" s="9" t="str">
        <f>'shaladarpan '!R105</f>
        <v>GOVT. SENIOR SECONDARY SCHOOL ALNIYAWAS (219445)</v>
      </c>
      <c r="T106" s="9">
        <f>'shaladarpan '!S105</f>
        <v>8140200308</v>
      </c>
      <c r="U106" s="9" t="str">
        <f>'shaladarpan '!T105</f>
        <v>XXXX3496</v>
      </c>
      <c r="V106" s="9">
        <f>'shaladarpan '!U105</f>
        <v>0</v>
      </c>
      <c r="W106" s="9">
        <f>'shaladarpan '!V105</f>
        <v>9828120800</v>
      </c>
      <c r="X106" s="9" t="str">
        <f>'shaladarpan '!W105</f>
        <v>alniyawas104</v>
      </c>
      <c r="Y106" s="9">
        <f>'shaladarpan '!X105</f>
        <v>35000</v>
      </c>
      <c r="Z106" s="9" t="str">
        <f>'shaladarpan '!Y105</f>
        <v>N</v>
      </c>
      <c r="AA106" s="9" t="str">
        <f>'shaladarpan '!Z105</f>
        <v>N</v>
      </c>
      <c r="AB106" s="9" t="str">
        <f>'shaladarpan '!AA105</f>
        <v>Yes</v>
      </c>
      <c r="AC106" s="9">
        <f>'shaladarpan '!AB105</f>
        <v>8</v>
      </c>
      <c r="AD106" s="9" t="str">
        <f>'shaladarpan '!AC105</f>
        <v>None</v>
      </c>
      <c r="AE106" s="9">
        <f>'shaladarpan '!AD105</f>
        <v>1</v>
      </c>
    </row>
    <row r="107" spans="1:31" s="8" customFormat="1" ht="13.5" customHeight="1">
      <c r="A107" s="8">
        <f>IF(F107=" "," ",ROWS($A$3:A107))</f>
        <v>105</v>
      </c>
      <c r="B107" s="9">
        <f>'shaladarpan '!A106</f>
        <v>4</v>
      </c>
      <c r="C107" s="9" t="str">
        <f>'shaladarpan '!B106</f>
        <v>A</v>
      </c>
      <c r="D107" s="9">
        <f>'shaladarpan '!C106</f>
        <v>4369</v>
      </c>
      <c r="E107" s="10">
        <f>'shaladarpan '!D106</f>
        <v>42926</v>
      </c>
      <c r="F107" s="9" t="str">
        <f>'shaladarpan '!E106</f>
        <v>manjeet105</v>
      </c>
      <c r="G107" s="10">
        <f>'shaladarpan '!F106</f>
        <v>0</v>
      </c>
      <c r="H107" s="9" t="str">
        <f>'shaladarpan '!G106</f>
        <v>vijay105</v>
      </c>
      <c r="I107" s="9" t="str">
        <f>'shaladarpan '!H106</f>
        <v>beautiful105</v>
      </c>
      <c r="J107" s="9" t="str">
        <f>'shaladarpan '!I106</f>
        <v>M</v>
      </c>
      <c r="K107" s="10">
        <f>'shaladarpan '!J106</f>
        <v>40973</v>
      </c>
      <c r="L107" s="9" t="str">
        <f>'shaladarpan '!K106</f>
        <v>no</v>
      </c>
      <c r="M107" s="9">
        <f>'shaladarpan '!L106</f>
        <v>105</v>
      </c>
      <c r="N107" s="9">
        <f>'shaladarpan '!M106</f>
        <v>0</v>
      </c>
      <c r="O107" s="9">
        <f>'shaladarpan '!N106</f>
        <v>0</v>
      </c>
      <c r="P107" s="9" t="str">
        <f>'shaladarpan '!O106</f>
        <v>OBC</v>
      </c>
      <c r="Q107" s="9" t="str">
        <f>'shaladarpan '!P106</f>
        <v>Muslim</v>
      </c>
      <c r="R107" s="9">
        <f>'shaladarpan '!Q106</f>
        <v>0</v>
      </c>
      <c r="S107" s="9" t="str">
        <f>'shaladarpan '!R106</f>
        <v>GOVT. SENIOR SECONDARY SCHOOL ALNIYAWAS (219445)</v>
      </c>
      <c r="T107" s="9">
        <f>'shaladarpan '!S106</f>
        <v>8140200308</v>
      </c>
      <c r="U107" s="9" t="str">
        <f>'shaladarpan '!T106</f>
        <v>XXXX5376</v>
      </c>
      <c r="V107" s="9">
        <f>'shaladarpan '!U106</f>
        <v>0</v>
      </c>
      <c r="W107" s="9">
        <f>'shaladarpan '!V106</f>
        <v>9828120801</v>
      </c>
      <c r="X107" s="9" t="str">
        <f>'shaladarpan '!W106</f>
        <v>alniyawas105</v>
      </c>
      <c r="Y107" s="9">
        <f>'shaladarpan '!X106</f>
        <v>50000</v>
      </c>
      <c r="Z107" s="9" t="str">
        <f>'shaladarpan '!Y106</f>
        <v>N</v>
      </c>
      <c r="AA107" s="9" t="str">
        <f>'shaladarpan '!Z106</f>
        <v>N</v>
      </c>
      <c r="AB107" s="9" t="str">
        <f>'shaladarpan '!AA106</f>
        <v>Yes</v>
      </c>
      <c r="AC107" s="9">
        <f>'shaladarpan '!AB106</f>
        <v>8</v>
      </c>
      <c r="AD107" s="9" t="str">
        <f>'shaladarpan '!AC106</f>
        <v>None</v>
      </c>
      <c r="AE107" s="9">
        <f>'shaladarpan '!AD106</f>
        <v>1</v>
      </c>
    </row>
    <row r="108" spans="1:31" s="8" customFormat="1" ht="13.5" customHeight="1">
      <c r="A108" s="8">
        <f>IF(F108=" "," ",ROWS($A$3:A108))</f>
        <v>106</v>
      </c>
      <c r="B108" s="9">
        <f>'shaladarpan '!A107</f>
        <v>4</v>
      </c>
      <c r="C108" s="9" t="str">
        <f>'shaladarpan '!B107</f>
        <v>A</v>
      </c>
      <c r="D108" s="9">
        <f>'shaladarpan '!C107</f>
        <v>4275</v>
      </c>
      <c r="E108" s="10">
        <f>'shaladarpan '!D107</f>
        <v>150</v>
      </c>
      <c r="F108" s="9" t="str">
        <f>'shaladarpan '!E107</f>
        <v>manjeet106</v>
      </c>
      <c r="G108" s="10">
        <f>'shaladarpan '!F107</f>
        <v>0</v>
      </c>
      <c r="H108" s="9" t="str">
        <f>'shaladarpan '!G107</f>
        <v>vijay106</v>
      </c>
      <c r="I108" s="9" t="str">
        <f>'shaladarpan '!H107</f>
        <v>beautiful106</v>
      </c>
      <c r="J108" s="9" t="str">
        <f>'shaladarpan '!I107</f>
        <v>M</v>
      </c>
      <c r="K108" s="10">
        <f>'shaladarpan '!J107</f>
        <v>40881</v>
      </c>
      <c r="L108" s="9" t="str">
        <f>'shaladarpan '!K107</f>
        <v>yes</v>
      </c>
      <c r="M108" s="9">
        <f>'shaladarpan '!L107</f>
        <v>106</v>
      </c>
      <c r="N108" s="9">
        <f>'shaladarpan '!M107</f>
        <v>0</v>
      </c>
      <c r="O108" s="9">
        <f>'shaladarpan '!N107</f>
        <v>0</v>
      </c>
      <c r="P108" s="9" t="str">
        <f>'shaladarpan '!O107</f>
        <v>OBC</v>
      </c>
      <c r="Q108" s="9" t="str">
        <f>'shaladarpan '!P107</f>
        <v>Hindu</v>
      </c>
      <c r="R108" s="9">
        <f>'shaladarpan '!Q107</f>
        <v>0</v>
      </c>
      <c r="S108" s="9" t="str">
        <f>'shaladarpan '!R107</f>
        <v>GOVT. SENIOR SECONDARY SCHOOL ALNIYAWAS (219445)</v>
      </c>
      <c r="T108" s="9">
        <f>'shaladarpan '!S107</f>
        <v>8140200308</v>
      </c>
      <c r="U108" s="9" t="str">
        <f>'shaladarpan '!T107</f>
        <v>XXXX3171</v>
      </c>
      <c r="V108" s="9">
        <f>'shaladarpan '!U107</f>
        <v>0</v>
      </c>
      <c r="W108" s="9">
        <f>'shaladarpan '!V107</f>
        <v>9828120802</v>
      </c>
      <c r="X108" s="9" t="str">
        <f>'shaladarpan '!W107</f>
        <v>alniyawas106</v>
      </c>
      <c r="Y108" s="9">
        <f>'shaladarpan '!X107</f>
        <v>48000</v>
      </c>
      <c r="Z108" s="9" t="str">
        <f>'shaladarpan '!Y107</f>
        <v>N</v>
      </c>
      <c r="AA108" s="9" t="str">
        <f>'shaladarpan '!Z107</f>
        <v>N</v>
      </c>
      <c r="AB108" s="9" t="str">
        <f>'shaladarpan '!AA107</f>
        <v>No</v>
      </c>
      <c r="AC108" s="9">
        <f>'shaladarpan '!AB107</f>
        <v>9</v>
      </c>
      <c r="AD108" s="9" t="str">
        <f>'shaladarpan '!AC107</f>
        <v>None</v>
      </c>
      <c r="AE108" s="9">
        <f>'shaladarpan '!AD107</f>
        <v>1</v>
      </c>
    </row>
    <row r="109" spans="1:31" s="8" customFormat="1" ht="13.5" customHeight="1">
      <c r="A109" s="8">
        <f>IF(F109=" "," ",ROWS($A$3:A109))</f>
        <v>107</v>
      </c>
      <c r="B109" s="9">
        <f>'shaladarpan '!A108</f>
        <v>4</v>
      </c>
      <c r="C109" s="9" t="str">
        <f>'shaladarpan '!B108</f>
        <v>A</v>
      </c>
      <c r="D109" s="9">
        <f>'shaladarpan '!C108</f>
        <v>4434</v>
      </c>
      <c r="E109" s="10">
        <f>'shaladarpan '!D108</f>
        <v>42972</v>
      </c>
      <c r="F109" s="9" t="str">
        <f>'shaladarpan '!E108</f>
        <v>manjeet107</v>
      </c>
      <c r="G109" s="10">
        <f>'shaladarpan '!F108</f>
        <v>0</v>
      </c>
      <c r="H109" s="9" t="str">
        <f>'shaladarpan '!G108</f>
        <v>vijay107</v>
      </c>
      <c r="I109" s="9" t="str">
        <f>'shaladarpan '!H108</f>
        <v>beautiful107</v>
      </c>
      <c r="J109" s="9" t="str">
        <f>'shaladarpan '!I108</f>
        <v>F</v>
      </c>
      <c r="K109" s="10">
        <f>'shaladarpan '!J108</f>
        <v>41095</v>
      </c>
      <c r="L109" s="9" t="str">
        <f>'shaladarpan '!K108</f>
        <v>yes</v>
      </c>
      <c r="M109" s="9">
        <f>'shaladarpan '!L108</f>
        <v>107</v>
      </c>
      <c r="N109" s="9">
        <f>'shaladarpan '!M108</f>
        <v>0</v>
      </c>
      <c r="O109" s="9">
        <f>'shaladarpan '!N108</f>
        <v>0</v>
      </c>
      <c r="P109" s="9" t="str">
        <f>'shaladarpan '!O108</f>
        <v>OBC</v>
      </c>
      <c r="Q109" s="9" t="str">
        <f>'shaladarpan '!P108</f>
        <v>Muslim</v>
      </c>
      <c r="R109" s="9">
        <f>'shaladarpan '!Q108</f>
        <v>0</v>
      </c>
      <c r="S109" s="9" t="str">
        <f>'shaladarpan '!R108</f>
        <v>GOVT. SENIOR SECONDARY SCHOOL ALNIYAWAS (219445)</v>
      </c>
      <c r="T109" s="9">
        <f>'shaladarpan '!S108</f>
        <v>8140200308</v>
      </c>
      <c r="U109" s="9" t="str">
        <f>'shaladarpan '!T108</f>
        <v>XXXX7810</v>
      </c>
      <c r="V109" s="9">
        <f>'shaladarpan '!U108</f>
        <v>0</v>
      </c>
      <c r="W109" s="9">
        <f>'shaladarpan '!V108</f>
        <v>9828120803</v>
      </c>
      <c r="X109" s="9" t="str">
        <f>'shaladarpan '!W108</f>
        <v>alniyawas107</v>
      </c>
      <c r="Y109" s="9">
        <f>'shaladarpan '!X108</f>
        <v>42000</v>
      </c>
      <c r="Z109" s="9" t="str">
        <f>'shaladarpan '!Y108</f>
        <v>N</v>
      </c>
      <c r="AA109" s="9" t="str">
        <f>'shaladarpan '!Z108</f>
        <v>N</v>
      </c>
      <c r="AB109" s="9" t="str">
        <f>'shaladarpan '!AA108</f>
        <v>Yes</v>
      </c>
      <c r="AC109" s="9">
        <f>'shaladarpan '!AB108</f>
        <v>8</v>
      </c>
      <c r="AD109" s="9" t="str">
        <f>'shaladarpan '!AC108</f>
        <v>None</v>
      </c>
      <c r="AE109" s="9">
        <f>'shaladarpan '!AD108</f>
        <v>0</v>
      </c>
    </row>
    <row r="110" spans="1:31" s="8" customFormat="1" ht="13.5" customHeight="1">
      <c r="A110" s="8">
        <f>IF(F110=" "," ",ROWS($A$3:A110))</f>
        <v>108</v>
      </c>
      <c r="B110" s="9">
        <f>'shaladarpan '!A109</f>
        <v>4</v>
      </c>
      <c r="C110" s="9" t="str">
        <f>'shaladarpan '!B109</f>
        <v>A</v>
      </c>
      <c r="D110" s="9">
        <f>'shaladarpan '!C109</f>
        <v>4436</v>
      </c>
      <c r="E110" s="10">
        <f>'shaladarpan '!D109</f>
        <v>42976</v>
      </c>
      <c r="F110" s="9" t="str">
        <f>'shaladarpan '!E109</f>
        <v>manjeet108</v>
      </c>
      <c r="G110" s="10">
        <f>'shaladarpan '!F109</f>
        <v>0</v>
      </c>
      <c r="H110" s="9" t="str">
        <f>'shaladarpan '!G109</f>
        <v>vijay108</v>
      </c>
      <c r="I110" s="9" t="str">
        <f>'shaladarpan '!H109</f>
        <v>beautiful108</v>
      </c>
      <c r="J110" s="9" t="str">
        <f>'shaladarpan '!I109</f>
        <v>F</v>
      </c>
      <c r="K110" s="10">
        <f>'shaladarpan '!J109</f>
        <v>41008</v>
      </c>
      <c r="L110" s="9" t="str">
        <f>'shaladarpan '!K109</f>
        <v>no</v>
      </c>
      <c r="M110" s="9">
        <f>'shaladarpan '!L109</f>
        <v>108</v>
      </c>
      <c r="N110" s="9">
        <f>'shaladarpan '!M109</f>
        <v>0</v>
      </c>
      <c r="O110" s="9">
        <f>'shaladarpan '!N109</f>
        <v>0</v>
      </c>
      <c r="P110" s="9" t="str">
        <f>'shaladarpan '!O109</f>
        <v>OBC</v>
      </c>
      <c r="Q110" s="9" t="str">
        <f>'shaladarpan '!P109</f>
        <v>Muslim</v>
      </c>
      <c r="R110" s="9">
        <f>'shaladarpan '!Q109</f>
        <v>0</v>
      </c>
      <c r="S110" s="9" t="str">
        <f>'shaladarpan '!R109</f>
        <v>GOVT. SENIOR SECONDARY SCHOOL ALNIYAWAS (219445)</v>
      </c>
      <c r="T110" s="9">
        <f>'shaladarpan '!S109</f>
        <v>8140200308</v>
      </c>
      <c r="U110" s="9" t="str">
        <f>'shaladarpan '!T109</f>
        <v>XXXX4652</v>
      </c>
      <c r="V110" s="9">
        <f>'shaladarpan '!U109</f>
        <v>0</v>
      </c>
      <c r="W110" s="9">
        <f>'shaladarpan '!V109</f>
        <v>9828120804</v>
      </c>
      <c r="X110" s="9" t="str">
        <f>'shaladarpan '!W109</f>
        <v>alniyawas108</v>
      </c>
      <c r="Y110" s="9">
        <f>'shaladarpan '!X109</f>
        <v>35000</v>
      </c>
      <c r="Z110" s="9" t="str">
        <f>'shaladarpan '!Y109</f>
        <v>N</v>
      </c>
      <c r="AA110" s="9" t="str">
        <f>'shaladarpan '!Z109</f>
        <v>N</v>
      </c>
      <c r="AB110" s="9" t="str">
        <f>'shaladarpan '!AA109</f>
        <v>Yes</v>
      </c>
      <c r="AC110" s="9">
        <f>'shaladarpan '!AB109</f>
        <v>8</v>
      </c>
      <c r="AD110" s="9" t="str">
        <f>'shaladarpan '!AC109</f>
        <v>None</v>
      </c>
      <c r="AE110" s="9">
        <f>'shaladarpan '!AD109</f>
        <v>1</v>
      </c>
    </row>
    <row r="111" spans="1:31" s="8" customFormat="1" ht="13.5" customHeight="1">
      <c r="A111" s="8">
        <f>IF(F111=" "," ",ROWS($A$3:A111))</f>
        <v>109</v>
      </c>
      <c r="B111" s="9">
        <f>'shaladarpan '!A110</f>
        <v>4</v>
      </c>
      <c r="C111" s="9" t="str">
        <f>'shaladarpan '!B110</f>
        <v>A</v>
      </c>
      <c r="D111" s="9">
        <f>'shaladarpan '!C110</f>
        <v>4432</v>
      </c>
      <c r="E111" s="10">
        <f>'shaladarpan '!D110</f>
        <v>42972</v>
      </c>
      <c r="F111" s="9" t="str">
        <f>'shaladarpan '!E110</f>
        <v>manjeet109</v>
      </c>
      <c r="G111" s="10">
        <f>'shaladarpan '!F110</f>
        <v>0</v>
      </c>
      <c r="H111" s="9" t="str">
        <f>'shaladarpan '!G110</f>
        <v>vijay109</v>
      </c>
      <c r="I111" s="9" t="str">
        <f>'shaladarpan '!H110</f>
        <v>beautiful109</v>
      </c>
      <c r="J111" s="9" t="str">
        <f>'shaladarpan '!I110</f>
        <v>F</v>
      </c>
      <c r="K111" s="10">
        <f>'shaladarpan '!J110</f>
        <v>41124</v>
      </c>
      <c r="L111" s="9" t="str">
        <f>'shaladarpan '!K110</f>
        <v>yes</v>
      </c>
      <c r="M111" s="9">
        <f>'shaladarpan '!L110</f>
        <v>109</v>
      </c>
      <c r="N111" s="9">
        <f>'shaladarpan '!M110</f>
        <v>0</v>
      </c>
      <c r="O111" s="9">
        <f>'shaladarpan '!N110</f>
        <v>0</v>
      </c>
      <c r="P111" s="9" t="str">
        <f>'shaladarpan '!O110</f>
        <v>OBC</v>
      </c>
      <c r="Q111" s="9" t="str">
        <f>'shaladarpan '!P110</f>
        <v>Muslim</v>
      </c>
      <c r="R111" s="9">
        <f>'shaladarpan '!Q110</f>
        <v>0</v>
      </c>
      <c r="S111" s="9" t="str">
        <f>'shaladarpan '!R110</f>
        <v>GOVT. SENIOR SECONDARY SCHOOL ALNIYAWAS (219445)</v>
      </c>
      <c r="T111" s="9">
        <f>'shaladarpan '!S110</f>
        <v>8140200308</v>
      </c>
      <c r="U111" s="9" t="str">
        <f>'shaladarpan '!T110</f>
        <v>XXXX8434</v>
      </c>
      <c r="V111" s="9">
        <f>'shaladarpan '!U110</f>
        <v>0</v>
      </c>
      <c r="W111" s="9">
        <f>'shaladarpan '!V110</f>
        <v>9828120805</v>
      </c>
      <c r="X111" s="9" t="str">
        <f>'shaladarpan '!W110</f>
        <v>alniyawas109</v>
      </c>
      <c r="Y111" s="9">
        <f>'shaladarpan '!X110</f>
        <v>48000</v>
      </c>
      <c r="Z111" s="9" t="str">
        <f>'shaladarpan '!Y110</f>
        <v>N</v>
      </c>
      <c r="AA111" s="9" t="str">
        <f>'shaladarpan '!Z110</f>
        <v>N</v>
      </c>
      <c r="AB111" s="9" t="str">
        <f>'shaladarpan '!AA110</f>
        <v>Yes</v>
      </c>
      <c r="AC111" s="9">
        <f>'shaladarpan '!AB110</f>
        <v>8</v>
      </c>
      <c r="AD111" s="9" t="str">
        <f>'shaladarpan '!AC110</f>
        <v>None</v>
      </c>
      <c r="AE111" s="9">
        <f>'shaladarpan '!AD110</f>
        <v>0</v>
      </c>
    </row>
    <row r="112" spans="1:31" s="8" customFormat="1" ht="13.5" customHeight="1">
      <c r="A112" s="8">
        <f>IF(F112=" "," ",ROWS($A$3:A112))</f>
        <v>110</v>
      </c>
      <c r="B112" s="9">
        <f>'shaladarpan '!A111</f>
        <v>4</v>
      </c>
      <c r="C112" s="9" t="str">
        <f>'shaladarpan '!B111</f>
        <v>A</v>
      </c>
      <c r="D112" s="9">
        <f>'shaladarpan '!C111</f>
        <v>4307</v>
      </c>
      <c r="E112" s="10">
        <f>'shaladarpan '!D111</f>
        <v>42917</v>
      </c>
      <c r="F112" s="9" t="str">
        <f>'shaladarpan '!E111</f>
        <v>manjeet110</v>
      </c>
      <c r="G112" s="10">
        <f>'shaladarpan '!F111</f>
        <v>0</v>
      </c>
      <c r="H112" s="9" t="str">
        <f>'shaladarpan '!G111</f>
        <v>vijay110</v>
      </c>
      <c r="I112" s="9" t="str">
        <f>'shaladarpan '!H111</f>
        <v>beautiful110</v>
      </c>
      <c r="J112" s="9" t="str">
        <f>'shaladarpan '!I111</f>
        <v>F</v>
      </c>
      <c r="K112" s="10">
        <f>'shaladarpan '!J111</f>
        <v>40909</v>
      </c>
      <c r="L112" s="9" t="str">
        <f>'shaladarpan '!K111</f>
        <v>yes</v>
      </c>
      <c r="M112" s="9">
        <f>'shaladarpan '!L111</f>
        <v>110</v>
      </c>
      <c r="N112" s="9">
        <f>'shaladarpan '!M111</f>
        <v>0</v>
      </c>
      <c r="O112" s="9">
        <f>'shaladarpan '!N111</f>
        <v>0</v>
      </c>
      <c r="P112" s="9" t="str">
        <f>'shaladarpan '!O111</f>
        <v>OBC</v>
      </c>
      <c r="Q112" s="9" t="str">
        <f>'shaladarpan '!P111</f>
        <v>Muslim</v>
      </c>
      <c r="R112" s="9">
        <f>'shaladarpan '!Q111</f>
        <v>0</v>
      </c>
      <c r="S112" s="9" t="str">
        <f>'shaladarpan '!R111</f>
        <v>GOVT. SENIOR SECONDARY SCHOOL ALNIYAWAS (219445)</v>
      </c>
      <c r="T112" s="9">
        <f>'shaladarpan '!S111</f>
        <v>8140200308</v>
      </c>
      <c r="U112" s="9" t="str">
        <f>'shaladarpan '!T111</f>
        <v>XXXX6069</v>
      </c>
      <c r="V112" s="9">
        <f>'shaladarpan '!U111</f>
        <v>0</v>
      </c>
      <c r="W112" s="9">
        <f>'shaladarpan '!V111</f>
        <v>9828120806</v>
      </c>
      <c r="X112" s="9" t="str">
        <f>'shaladarpan '!W111</f>
        <v>alniyawas110</v>
      </c>
      <c r="Y112" s="9">
        <f>'shaladarpan '!X111</f>
        <v>0</v>
      </c>
      <c r="Z112" s="9" t="str">
        <f>'shaladarpan '!Y111</f>
        <v>N</v>
      </c>
      <c r="AA112" s="9" t="str">
        <f>'shaladarpan '!Z111</f>
        <v>N</v>
      </c>
      <c r="AB112" s="9" t="str">
        <f>'shaladarpan '!AA111</f>
        <v>Yes</v>
      </c>
      <c r="AC112" s="9">
        <f>'shaladarpan '!AB111</f>
        <v>8</v>
      </c>
      <c r="AD112" s="9" t="str">
        <f>'shaladarpan '!AC111</f>
        <v>None</v>
      </c>
      <c r="AE112" s="9">
        <f>'shaladarpan '!AD111</f>
        <v>1</v>
      </c>
    </row>
    <row r="113" spans="1:31" s="8" customFormat="1" ht="13.5" customHeight="1">
      <c r="A113" s="8">
        <f>IF(F113=" "," ",ROWS($A$3:A113))</f>
        <v>111</v>
      </c>
      <c r="B113" s="9">
        <f>'shaladarpan '!A112</f>
        <v>4</v>
      </c>
      <c r="C113" s="9" t="str">
        <f>'shaladarpan '!B112</f>
        <v>A</v>
      </c>
      <c r="D113" s="9">
        <f>'shaladarpan '!C112</f>
        <v>4323</v>
      </c>
      <c r="E113" s="10">
        <f>'shaladarpan '!D112</f>
        <v>42920</v>
      </c>
      <c r="F113" s="9" t="str">
        <f>'shaladarpan '!E112</f>
        <v>manjeet111</v>
      </c>
      <c r="G113" s="10" t="str">
        <f>'shaladarpan '!F112</f>
        <v>Late</v>
      </c>
      <c r="H113" s="9" t="str">
        <f>'shaladarpan '!G112</f>
        <v>vijay111</v>
      </c>
      <c r="I113" s="9" t="str">
        <f>'shaladarpan '!H112</f>
        <v>beautiful111</v>
      </c>
      <c r="J113" s="9" t="str">
        <f>'shaladarpan '!I112</f>
        <v>M</v>
      </c>
      <c r="K113" s="10">
        <f>'shaladarpan '!J112</f>
        <v>39814</v>
      </c>
      <c r="L113" s="9" t="str">
        <f>'shaladarpan '!K112</f>
        <v>no</v>
      </c>
      <c r="M113" s="9">
        <f>'shaladarpan '!L112</f>
        <v>111</v>
      </c>
      <c r="N113" s="9">
        <f>'shaladarpan '!M112</f>
        <v>0</v>
      </c>
      <c r="O113" s="9">
        <f>'shaladarpan '!N112</f>
        <v>0</v>
      </c>
      <c r="P113" s="9" t="str">
        <f>'shaladarpan '!O112</f>
        <v>SC</v>
      </c>
      <c r="Q113" s="9" t="str">
        <f>'shaladarpan '!P112</f>
        <v>Hindu</v>
      </c>
      <c r="R113" s="9">
        <f>'shaladarpan '!Q112</f>
        <v>0</v>
      </c>
      <c r="S113" s="9" t="str">
        <f>'shaladarpan '!R112</f>
        <v>GOVT. SENIOR SECONDARY SCHOOL ALNIYAWAS (219445)</v>
      </c>
      <c r="T113" s="9">
        <f>'shaladarpan '!S112</f>
        <v>8140200308</v>
      </c>
      <c r="U113" s="9" t="str">
        <f>'shaladarpan '!T112</f>
        <v>XXXX8740</v>
      </c>
      <c r="V113" s="9">
        <f>'shaladarpan '!U112</f>
        <v>0</v>
      </c>
      <c r="W113" s="9">
        <f>'shaladarpan '!V112</f>
        <v>9828120807</v>
      </c>
      <c r="X113" s="9" t="str">
        <f>'shaladarpan '!W112</f>
        <v>alniyawas111</v>
      </c>
      <c r="Y113" s="9">
        <f>'shaladarpan '!X112</f>
        <v>20000</v>
      </c>
      <c r="Z113" s="9" t="str">
        <f>'shaladarpan '!Y112</f>
        <v>N</v>
      </c>
      <c r="AA113" s="9" t="str">
        <f>'shaladarpan '!Z112</f>
        <v>N</v>
      </c>
      <c r="AB113" s="9" t="str">
        <f>'shaladarpan '!AA112</f>
        <v>No</v>
      </c>
      <c r="AC113" s="9">
        <f>'shaladarpan '!AB112</f>
        <v>11</v>
      </c>
      <c r="AD113" s="9" t="str">
        <f>'shaladarpan '!AC112</f>
        <v>None</v>
      </c>
      <c r="AE113" s="9">
        <f>'shaladarpan '!AD112</f>
        <v>1</v>
      </c>
    </row>
    <row r="114" spans="1:31" s="8" customFormat="1" ht="13.5" customHeight="1">
      <c r="A114" s="8">
        <f>IF(F114=" "," ",ROWS($A$3:A114))</f>
        <v>112</v>
      </c>
      <c r="B114" s="9">
        <f>'shaladarpan '!A113</f>
        <v>4</v>
      </c>
      <c r="C114" s="9" t="str">
        <f>'shaladarpan '!B113</f>
        <v>A</v>
      </c>
      <c r="D114" s="9">
        <f>'shaladarpan '!C113</f>
        <v>4338</v>
      </c>
      <c r="E114" s="10">
        <f>'shaladarpan '!D113</f>
        <v>42920</v>
      </c>
      <c r="F114" s="9" t="str">
        <f>'shaladarpan '!E113</f>
        <v>manjeet112</v>
      </c>
      <c r="G114" s="10">
        <f>'shaladarpan '!F113</f>
        <v>0</v>
      </c>
      <c r="H114" s="9" t="str">
        <f>'shaladarpan '!G113</f>
        <v>vijay112</v>
      </c>
      <c r="I114" s="9" t="str">
        <f>'shaladarpan '!H113</f>
        <v>beautiful112</v>
      </c>
      <c r="J114" s="9" t="str">
        <f>'shaladarpan '!I113</f>
        <v>M</v>
      </c>
      <c r="K114" s="10">
        <f>'shaladarpan '!J113</f>
        <v>40737</v>
      </c>
      <c r="L114" s="9" t="str">
        <f>'shaladarpan '!K113</f>
        <v>yes</v>
      </c>
      <c r="M114" s="9">
        <f>'shaladarpan '!L113</f>
        <v>112</v>
      </c>
      <c r="N114" s="9">
        <f>'shaladarpan '!M113</f>
        <v>0</v>
      </c>
      <c r="O114" s="9">
        <f>'shaladarpan '!N113</f>
        <v>0</v>
      </c>
      <c r="P114" s="9" t="str">
        <f>'shaladarpan '!O113</f>
        <v>OBC</v>
      </c>
      <c r="Q114" s="9">
        <f>'shaladarpan '!P113</f>
        <v>0</v>
      </c>
      <c r="R114" s="9">
        <f>'shaladarpan '!Q113</f>
        <v>0</v>
      </c>
      <c r="S114" s="9" t="str">
        <f>'shaladarpan '!R113</f>
        <v>GOVT. SENIOR SECONDARY SCHOOL ALNIYAWAS (219445)</v>
      </c>
      <c r="T114" s="9">
        <f>'shaladarpan '!S113</f>
        <v>8140200308</v>
      </c>
      <c r="U114" s="9">
        <f>'shaladarpan '!T113</f>
        <v>0</v>
      </c>
      <c r="V114" s="9">
        <f>'shaladarpan '!U113</f>
        <v>0</v>
      </c>
      <c r="W114" s="9">
        <f>'shaladarpan '!V113</f>
        <v>9828120808</v>
      </c>
      <c r="X114" s="9" t="str">
        <f>'shaladarpan '!W113</f>
        <v>alniyawas112</v>
      </c>
      <c r="Y114" s="9">
        <f>'shaladarpan '!X113</f>
        <v>0</v>
      </c>
      <c r="Z114" s="9" t="str">
        <f>'shaladarpan '!Y113</f>
        <v>N</v>
      </c>
      <c r="AA114" s="9" t="str">
        <f>'shaladarpan '!Z113</f>
        <v>N</v>
      </c>
      <c r="AB114" s="9">
        <f>'shaladarpan '!AA113</f>
        <v>0</v>
      </c>
      <c r="AC114" s="9">
        <f>'shaladarpan '!AB113</f>
        <v>9</v>
      </c>
      <c r="AD114" s="9" t="str">
        <f>'shaladarpan '!AC113</f>
        <v>None</v>
      </c>
      <c r="AE114" s="9">
        <f>'shaladarpan '!AD113</f>
        <v>1</v>
      </c>
    </row>
    <row r="115" spans="1:31" s="8" customFormat="1" ht="13.5" customHeight="1">
      <c r="A115" s="8">
        <f>IF(F115=" "," ",ROWS($A$3:A115))</f>
        <v>113</v>
      </c>
      <c r="B115" s="9">
        <f>'shaladarpan '!A114</f>
        <v>5</v>
      </c>
      <c r="C115" s="9" t="str">
        <f>'shaladarpan '!B114</f>
        <v>A</v>
      </c>
      <c r="D115" s="9">
        <f>'shaladarpan '!C114</f>
        <v>4290</v>
      </c>
      <c r="E115" s="10">
        <f>'shaladarpan '!D114</f>
        <v>42916</v>
      </c>
      <c r="F115" s="9" t="str">
        <f>'shaladarpan '!E114</f>
        <v>manjeet113</v>
      </c>
      <c r="G115" s="10">
        <f>'shaladarpan '!F114</f>
        <v>0</v>
      </c>
      <c r="H115" s="9" t="str">
        <f>'shaladarpan '!G114</f>
        <v>vijay113</v>
      </c>
      <c r="I115" s="9" t="str">
        <f>'shaladarpan '!H114</f>
        <v>beautiful113</v>
      </c>
      <c r="J115" s="9" t="str">
        <f>'shaladarpan '!I114</f>
        <v>F</v>
      </c>
      <c r="K115" s="10">
        <f>'shaladarpan '!J114</f>
        <v>40179</v>
      </c>
      <c r="L115" s="9" t="str">
        <f>'shaladarpan '!K114</f>
        <v>yes</v>
      </c>
      <c r="M115" s="9">
        <f>'shaladarpan '!L114</f>
        <v>113</v>
      </c>
      <c r="N115" s="9">
        <f>'shaladarpan '!M114</f>
        <v>0</v>
      </c>
      <c r="O115" s="9">
        <f>'shaladarpan '!N114</f>
        <v>0</v>
      </c>
      <c r="P115" s="9" t="str">
        <f>'shaladarpan '!O114</f>
        <v>OBC</v>
      </c>
      <c r="Q115" s="9" t="str">
        <f>'shaladarpan '!P114</f>
        <v>Muslim</v>
      </c>
      <c r="R115" s="9">
        <f>'shaladarpan '!Q114</f>
        <v>0</v>
      </c>
      <c r="S115" s="9" t="str">
        <f>'shaladarpan '!R114</f>
        <v>GOVT. SENIOR SECONDARY SCHOOL ALNIYAWAS (219445)</v>
      </c>
      <c r="T115" s="9">
        <f>'shaladarpan '!S114</f>
        <v>8140200308</v>
      </c>
      <c r="U115" s="9" t="str">
        <f>'shaladarpan '!T114</f>
        <v>XXXX5164</v>
      </c>
      <c r="V115" s="9">
        <f>'shaladarpan '!U114</f>
        <v>0</v>
      </c>
      <c r="W115" s="9">
        <f>'shaladarpan '!V114</f>
        <v>9828120809</v>
      </c>
      <c r="X115" s="9" t="str">
        <f>'shaladarpan '!W114</f>
        <v>alniyawas113</v>
      </c>
      <c r="Y115" s="9">
        <f>'shaladarpan '!X114</f>
        <v>35000</v>
      </c>
      <c r="Z115" s="9" t="str">
        <f>'shaladarpan '!Y114</f>
        <v>N</v>
      </c>
      <c r="AA115" s="9" t="str">
        <f>'shaladarpan '!Z114</f>
        <v>N</v>
      </c>
      <c r="AB115" s="9" t="str">
        <f>'shaladarpan '!AA114</f>
        <v>Yes</v>
      </c>
      <c r="AC115" s="9">
        <f>'shaladarpan '!AB114</f>
        <v>10</v>
      </c>
      <c r="AD115" s="9" t="str">
        <f>'shaladarpan '!AC114</f>
        <v>None</v>
      </c>
      <c r="AE115" s="9">
        <f>'shaladarpan '!AD114</f>
        <v>1</v>
      </c>
    </row>
    <row r="116" spans="1:31" s="8" customFormat="1" ht="13.5" customHeight="1">
      <c r="A116" s="8">
        <f>IF(F116=" "," ",ROWS($A$3:A116))</f>
        <v>114</v>
      </c>
      <c r="B116" s="9">
        <f>'shaladarpan '!A115</f>
        <v>5</v>
      </c>
      <c r="C116" s="9" t="str">
        <f>'shaladarpan '!B115</f>
        <v>A</v>
      </c>
      <c r="D116" s="9">
        <f>'shaladarpan '!C115</f>
        <v>4304</v>
      </c>
      <c r="E116" s="10">
        <f>'shaladarpan '!D115</f>
        <v>42917</v>
      </c>
      <c r="F116" s="9" t="str">
        <f>'shaladarpan '!E115</f>
        <v>manjeet114</v>
      </c>
      <c r="G116" s="10">
        <f>'shaladarpan '!F115</f>
        <v>0</v>
      </c>
      <c r="H116" s="9" t="str">
        <f>'shaladarpan '!G115</f>
        <v>vijay114</v>
      </c>
      <c r="I116" s="9" t="str">
        <f>'shaladarpan '!H115</f>
        <v>beautiful114</v>
      </c>
      <c r="J116" s="9" t="str">
        <f>'shaladarpan '!I115</f>
        <v>M</v>
      </c>
      <c r="K116" s="10">
        <f>'shaladarpan '!J115</f>
        <v>38513</v>
      </c>
      <c r="L116" s="9" t="str">
        <f>'shaladarpan '!K115</f>
        <v>no</v>
      </c>
      <c r="M116" s="9">
        <f>'shaladarpan '!L115</f>
        <v>114</v>
      </c>
      <c r="N116" s="9">
        <f>'shaladarpan '!M115</f>
        <v>0</v>
      </c>
      <c r="O116" s="9">
        <f>'shaladarpan '!N115</f>
        <v>0</v>
      </c>
      <c r="P116" s="9" t="str">
        <f>'shaladarpan '!O115</f>
        <v>GEN</v>
      </c>
      <c r="Q116" s="9" t="str">
        <f>'shaladarpan '!P115</f>
        <v>Hindu</v>
      </c>
      <c r="R116" s="9">
        <f>'shaladarpan '!Q115</f>
        <v>0</v>
      </c>
      <c r="S116" s="9" t="str">
        <f>'shaladarpan '!R115</f>
        <v>GOVT. SENIOR SECONDARY SCHOOL ALNIYAWAS (219445)</v>
      </c>
      <c r="T116" s="9">
        <f>'shaladarpan '!S115</f>
        <v>8140200308</v>
      </c>
      <c r="U116" s="9" t="str">
        <f>'shaladarpan '!T115</f>
        <v>XXXX3283</v>
      </c>
      <c r="V116" s="9">
        <f>'shaladarpan '!U115</f>
        <v>0</v>
      </c>
      <c r="W116" s="9">
        <f>'shaladarpan '!V115</f>
        <v>9828120810</v>
      </c>
      <c r="X116" s="9" t="str">
        <f>'shaladarpan '!W115</f>
        <v>alniyawas114</v>
      </c>
      <c r="Y116" s="9">
        <f>'shaladarpan '!X115</f>
        <v>40000</v>
      </c>
      <c r="Z116" s="9" t="str">
        <f>'shaladarpan '!Y115</f>
        <v>N</v>
      </c>
      <c r="AA116" s="9" t="str">
        <f>'shaladarpan '!Z115</f>
        <v>N</v>
      </c>
      <c r="AB116" s="9" t="str">
        <f>'shaladarpan '!AA115</f>
        <v>No</v>
      </c>
      <c r="AC116" s="9">
        <f>'shaladarpan '!AB115</f>
        <v>15</v>
      </c>
      <c r="AD116" s="9" t="str">
        <f>'shaladarpan '!AC115</f>
        <v>None</v>
      </c>
      <c r="AE116" s="9">
        <f>'shaladarpan '!AD115</f>
        <v>1</v>
      </c>
    </row>
    <row r="117" spans="1:31" s="8" customFormat="1" ht="13.5" customHeight="1">
      <c r="A117" s="8">
        <f>IF(F117=" "," ",ROWS($A$3:A117))</f>
        <v>115</v>
      </c>
      <c r="B117" s="9">
        <f>'shaladarpan '!A116</f>
        <v>5</v>
      </c>
      <c r="C117" s="9" t="str">
        <f>'shaladarpan '!B116</f>
        <v>A</v>
      </c>
      <c r="D117" s="9">
        <f>'shaladarpan '!C116</f>
        <v>4246</v>
      </c>
      <c r="E117" s="10">
        <f>'shaladarpan '!D116</f>
        <v>42587</v>
      </c>
      <c r="F117" s="9" t="str">
        <f>'shaladarpan '!E116</f>
        <v>manjeet115</v>
      </c>
      <c r="G117" s="10">
        <f>'shaladarpan '!F116</f>
        <v>0</v>
      </c>
      <c r="H117" s="9" t="str">
        <f>'shaladarpan '!G116</f>
        <v>vijay115</v>
      </c>
      <c r="I117" s="9" t="str">
        <f>'shaladarpan '!H116</f>
        <v>beautiful115</v>
      </c>
      <c r="J117" s="9" t="str">
        <f>'shaladarpan '!I116</f>
        <v>M</v>
      </c>
      <c r="K117" s="10">
        <f>'shaladarpan '!J116</f>
        <v>40364</v>
      </c>
      <c r="L117" s="9" t="str">
        <f>'shaladarpan '!K116</f>
        <v>yes</v>
      </c>
      <c r="M117" s="9">
        <f>'shaladarpan '!L116</f>
        <v>115</v>
      </c>
      <c r="N117" s="9">
        <f>'shaladarpan '!M116</f>
        <v>0</v>
      </c>
      <c r="O117" s="9">
        <f>'shaladarpan '!N116</f>
        <v>0</v>
      </c>
      <c r="P117" s="9" t="str">
        <f>'shaladarpan '!O116</f>
        <v>OBC</v>
      </c>
      <c r="Q117" s="9" t="str">
        <f>'shaladarpan '!P116</f>
        <v>Muslim</v>
      </c>
      <c r="R117" s="9">
        <f>'shaladarpan '!Q116</f>
        <v>0</v>
      </c>
      <c r="S117" s="9" t="str">
        <f>'shaladarpan '!R116</f>
        <v>GOVT. SENIOR SECONDARY SCHOOL ALNIYAWAS (219445)</v>
      </c>
      <c r="T117" s="9">
        <f>'shaladarpan '!S116</f>
        <v>8140200308</v>
      </c>
      <c r="U117" s="9">
        <f>'shaladarpan '!T116</f>
        <v>0</v>
      </c>
      <c r="V117" s="9">
        <f>'shaladarpan '!U116</f>
        <v>0</v>
      </c>
      <c r="W117" s="9">
        <f>'shaladarpan '!V116</f>
        <v>9828120811</v>
      </c>
      <c r="X117" s="9" t="str">
        <f>'shaladarpan '!W116</f>
        <v>alniyawas115</v>
      </c>
      <c r="Y117" s="9">
        <f>'shaladarpan '!X116</f>
        <v>0</v>
      </c>
      <c r="Z117" s="9" t="str">
        <f>'shaladarpan '!Y116</f>
        <v>N</v>
      </c>
      <c r="AA117" s="9" t="str">
        <f>'shaladarpan '!Z116</f>
        <v>N</v>
      </c>
      <c r="AB117" s="9" t="str">
        <f>'shaladarpan '!AA116</f>
        <v>Yes</v>
      </c>
      <c r="AC117" s="9">
        <f>'shaladarpan '!AB116</f>
        <v>10</v>
      </c>
      <c r="AD117" s="9" t="str">
        <f>'shaladarpan '!AC116</f>
        <v>None</v>
      </c>
      <c r="AE117" s="9">
        <f>'shaladarpan '!AD116</f>
        <v>1</v>
      </c>
    </row>
    <row r="118" spans="1:31" s="8" customFormat="1" ht="13.5" customHeight="1">
      <c r="A118" s="8">
        <f>IF(F118=" "," ",ROWS($A$3:A118))</f>
        <v>116</v>
      </c>
      <c r="B118" s="9">
        <f>'shaladarpan '!A117</f>
        <v>5</v>
      </c>
      <c r="C118" s="9" t="str">
        <f>'shaladarpan '!B117</f>
        <v>A</v>
      </c>
      <c r="D118" s="9">
        <f>'shaladarpan '!C117</f>
        <v>4740</v>
      </c>
      <c r="E118" s="10">
        <f>'shaladarpan '!D117</f>
        <v>43661</v>
      </c>
      <c r="F118" s="9" t="str">
        <f>'shaladarpan '!E117</f>
        <v>manjeet116</v>
      </c>
      <c r="G118" s="10">
        <f>'shaladarpan '!F117</f>
        <v>0</v>
      </c>
      <c r="H118" s="9" t="str">
        <f>'shaladarpan '!G117</f>
        <v>vijay116</v>
      </c>
      <c r="I118" s="9" t="str">
        <f>'shaladarpan '!H117</f>
        <v>beautiful116</v>
      </c>
      <c r="J118" s="9" t="str">
        <f>'shaladarpan '!I117</f>
        <v>M</v>
      </c>
      <c r="K118" s="10">
        <f>'shaladarpan '!J117</f>
        <v>39999</v>
      </c>
      <c r="L118" s="9" t="str">
        <f>'shaladarpan '!K117</f>
        <v>yes</v>
      </c>
      <c r="M118" s="9">
        <f>'shaladarpan '!L117</f>
        <v>116</v>
      </c>
      <c r="N118" s="9">
        <f>'shaladarpan '!M117</f>
        <v>0</v>
      </c>
      <c r="O118" s="9">
        <f>'shaladarpan '!N117</f>
        <v>0</v>
      </c>
      <c r="P118" s="9" t="str">
        <f>'shaladarpan '!O117</f>
        <v>SC</v>
      </c>
      <c r="Q118" s="9" t="str">
        <f>'shaladarpan '!P117</f>
        <v>Hindu</v>
      </c>
      <c r="R118" s="9">
        <f>'shaladarpan '!Q117</f>
        <v>0</v>
      </c>
      <c r="S118" s="9" t="str">
        <f>'shaladarpan '!R117</f>
        <v>GOVT. SENIOR SECONDARY SCHOOL ALNIYAWAS (219445)</v>
      </c>
      <c r="T118" s="9">
        <f>'shaladarpan '!S117</f>
        <v>8140200308</v>
      </c>
      <c r="U118" s="9">
        <f>'shaladarpan '!T117</f>
        <v>0</v>
      </c>
      <c r="V118" s="9">
        <f>'shaladarpan '!U117</f>
        <v>0</v>
      </c>
      <c r="W118" s="9">
        <f>'shaladarpan '!V117</f>
        <v>9828120812</v>
      </c>
      <c r="X118" s="9" t="str">
        <f>'shaladarpan '!W117</f>
        <v>alniyawas116</v>
      </c>
      <c r="Y118" s="9">
        <f>'shaladarpan '!X117</f>
        <v>50000</v>
      </c>
      <c r="Z118" s="9" t="str">
        <f>'shaladarpan '!Y117</f>
        <v>N</v>
      </c>
      <c r="AA118" s="9" t="str">
        <f>'shaladarpan '!Z117</f>
        <v>N</v>
      </c>
      <c r="AB118" s="9" t="str">
        <f>'shaladarpan '!AA117</f>
        <v>No</v>
      </c>
      <c r="AC118" s="9">
        <f>'shaladarpan '!AB117</f>
        <v>11</v>
      </c>
      <c r="AD118" s="9" t="str">
        <f>'shaladarpan '!AC117</f>
        <v>None</v>
      </c>
      <c r="AE118" s="9">
        <f>'shaladarpan '!AD117</f>
        <v>1</v>
      </c>
    </row>
    <row r="119" spans="1:31" s="8" customFormat="1" ht="13.5" customHeight="1">
      <c r="A119" s="8">
        <f>IF(F119=" "," ",ROWS($A$3:A119))</f>
        <v>117</v>
      </c>
      <c r="B119" s="9">
        <f>'shaladarpan '!A118</f>
        <v>5</v>
      </c>
      <c r="C119" s="9" t="str">
        <f>'shaladarpan '!B118</f>
        <v>A</v>
      </c>
      <c r="D119" s="9">
        <f>'shaladarpan '!C118</f>
        <v>4193</v>
      </c>
      <c r="E119" s="10">
        <f>'shaladarpan '!D118</f>
        <v>42562</v>
      </c>
      <c r="F119" s="9" t="str">
        <f>'shaladarpan '!E118</f>
        <v>manjeet117</v>
      </c>
      <c r="G119" s="10">
        <f>'shaladarpan '!F118</f>
        <v>0</v>
      </c>
      <c r="H119" s="9" t="str">
        <f>'shaladarpan '!G118</f>
        <v>vijay117</v>
      </c>
      <c r="I119" s="9" t="str">
        <f>'shaladarpan '!H118</f>
        <v>beautiful117</v>
      </c>
      <c r="J119" s="9" t="str">
        <f>'shaladarpan '!I118</f>
        <v>M</v>
      </c>
      <c r="K119" s="10">
        <f>'shaladarpan '!J118</f>
        <v>40305</v>
      </c>
      <c r="L119" s="9" t="str">
        <f>'shaladarpan '!K118</f>
        <v>no</v>
      </c>
      <c r="M119" s="9">
        <f>'shaladarpan '!L118</f>
        <v>117</v>
      </c>
      <c r="N119" s="9">
        <f>'shaladarpan '!M118</f>
        <v>0</v>
      </c>
      <c r="O119" s="9">
        <f>'shaladarpan '!N118</f>
        <v>0</v>
      </c>
      <c r="P119" s="9" t="str">
        <f>'shaladarpan '!O118</f>
        <v>OBC</v>
      </c>
      <c r="Q119" s="9">
        <f>'shaladarpan '!P118</f>
        <v>0</v>
      </c>
      <c r="R119" s="9">
        <f>'shaladarpan '!Q118</f>
        <v>0</v>
      </c>
      <c r="S119" s="9" t="str">
        <f>'shaladarpan '!R118</f>
        <v>GOVT. SENIOR SECONDARY SCHOOL ALNIYAWAS (219445)</v>
      </c>
      <c r="T119" s="9">
        <f>'shaladarpan '!S118</f>
        <v>8140200308</v>
      </c>
      <c r="U119" s="9" t="str">
        <f>'shaladarpan '!T118</f>
        <v>XXXX5083</v>
      </c>
      <c r="V119" s="9">
        <f>'shaladarpan '!U118</f>
        <v>0</v>
      </c>
      <c r="W119" s="9">
        <f>'shaladarpan '!V118</f>
        <v>9828120813</v>
      </c>
      <c r="X119" s="9" t="str">
        <f>'shaladarpan '!W118</f>
        <v>alniyawas117</v>
      </c>
      <c r="Y119" s="9">
        <f>'shaladarpan '!X118</f>
        <v>0</v>
      </c>
      <c r="Z119" s="9" t="str">
        <f>'shaladarpan '!Y118</f>
        <v>N</v>
      </c>
      <c r="AA119" s="9" t="str">
        <f>'shaladarpan '!Z118</f>
        <v>N</v>
      </c>
      <c r="AB119" s="9">
        <f>'shaladarpan '!AA118</f>
        <v>0</v>
      </c>
      <c r="AC119" s="9">
        <f>'shaladarpan '!AB118</f>
        <v>10</v>
      </c>
      <c r="AD119" s="9" t="str">
        <f>'shaladarpan '!AC118</f>
        <v>None</v>
      </c>
      <c r="AE119" s="9">
        <f>'shaladarpan '!AD118</f>
        <v>0</v>
      </c>
    </row>
    <row r="120" spans="1:31" s="8" customFormat="1" ht="13.5" customHeight="1">
      <c r="A120" s="8">
        <f>IF(F120=" "," ",ROWS($A$3:A120))</f>
        <v>118</v>
      </c>
      <c r="B120" s="9">
        <f>'shaladarpan '!A119</f>
        <v>5</v>
      </c>
      <c r="C120" s="9" t="str">
        <f>'shaladarpan '!B119</f>
        <v>A</v>
      </c>
      <c r="D120" s="9">
        <f>'shaladarpan '!C119</f>
        <v>4109</v>
      </c>
      <c r="E120" s="10">
        <f>'shaladarpan '!D119</f>
        <v>42549</v>
      </c>
      <c r="F120" s="9" t="str">
        <f>'shaladarpan '!E119</f>
        <v>manjeet118</v>
      </c>
      <c r="G120" s="10">
        <f>'shaladarpan '!F119</f>
        <v>0</v>
      </c>
      <c r="H120" s="9" t="str">
        <f>'shaladarpan '!G119</f>
        <v>vijay118</v>
      </c>
      <c r="I120" s="9" t="str">
        <f>'shaladarpan '!H119</f>
        <v>beautiful118</v>
      </c>
      <c r="J120" s="9" t="str">
        <f>'shaladarpan '!I119</f>
        <v>F</v>
      </c>
      <c r="K120" s="10">
        <f>'shaladarpan '!J119</f>
        <v>40354</v>
      </c>
      <c r="L120" s="9" t="str">
        <f>'shaladarpan '!K119</f>
        <v>yes</v>
      </c>
      <c r="M120" s="9">
        <f>'shaladarpan '!L119</f>
        <v>118</v>
      </c>
      <c r="N120" s="9">
        <f>'shaladarpan '!M119</f>
        <v>0</v>
      </c>
      <c r="O120" s="9">
        <f>'shaladarpan '!N119</f>
        <v>0</v>
      </c>
      <c r="P120" s="9" t="str">
        <f>'shaladarpan '!O119</f>
        <v>OBC</v>
      </c>
      <c r="Q120" s="9" t="str">
        <f>'shaladarpan '!P119</f>
        <v>Muslim</v>
      </c>
      <c r="R120" s="9">
        <f>'shaladarpan '!Q119</f>
        <v>0</v>
      </c>
      <c r="S120" s="9" t="str">
        <f>'shaladarpan '!R119</f>
        <v>GOVT. SENIOR SECONDARY SCHOOL ALNIYAWAS (219445)</v>
      </c>
      <c r="T120" s="9">
        <f>'shaladarpan '!S119</f>
        <v>8140200308</v>
      </c>
      <c r="U120" s="9">
        <f>'shaladarpan '!T119</f>
        <v>0</v>
      </c>
      <c r="V120" s="9">
        <f>'shaladarpan '!U119</f>
        <v>0</v>
      </c>
      <c r="W120" s="9">
        <f>'shaladarpan '!V119</f>
        <v>9828120814</v>
      </c>
      <c r="X120" s="9" t="str">
        <f>'shaladarpan '!W119</f>
        <v>alniyawas118</v>
      </c>
      <c r="Y120" s="9">
        <f>'shaladarpan '!X119</f>
        <v>45000</v>
      </c>
      <c r="Z120" s="9" t="str">
        <f>'shaladarpan '!Y119</f>
        <v>N</v>
      </c>
      <c r="AA120" s="9" t="str">
        <f>'shaladarpan '!Z119</f>
        <v>N</v>
      </c>
      <c r="AB120" s="9" t="str">
        <f>'shaladarpan '!AA119</f>
        <v>Yes</v>
      </c>
      <c r="AC120" s="9">
        <f>'shaladarpan '!AB119</f>
        <v>10</v>
      </c>
      <c r="AD120" s="9" t="str">
        <f>'shaladarpan '!AC119</f>
        <v>None</v>
      </c>
      <c r="AE120" s="9">
        <f>'shaladarpan '!AD119</f>
        <v>1</v>
      </c>
    </row>
    <row r="121" spans="1:31" s="8" customFormat="1" ht="13.5" customHeight="1">
      <c r="A121" s="8">
        <f>IF(F121=" "," ",ROWS($A$3:A121))</f>
        <v>119</v>
      </c>
      <c r="B121" s="9">
        <f>'shaladarpan '!A120</f>
        <v>5</v>
      </c>
      <c r="C121" s="9" t="str">
        <f>'shaladarpan '!B120</f>
        <v>A</v>
      </c>
      <c r="D121" s="9">
        <f>'shaladarpan '!C120</f>
        <v>4248</v>
      </c>
      <c r="E121" s="10">
        <f>'shaladarpan '!D120</f>
        <v>42593</v>
      </c>
      <c r="F121" s="9" t="str">
        <f>'shaladarpan '!E120</f>
        <v>manjeet119</v>
      </c>
      <c r="G121" s="10">
        <f>'shaladarpan '!F120</f>
        <v>0</v>
      </c>
      <c r="H121" s="9" t="str">
        <f>'shaladarpan '!G120</f>
        <v>vijay119</v>
      </c>
      <c r="I121" s="9" t="str">
        <f>'shaladarpan '!H120</f>
        <v>beautiful119</v>
      </c>
      <c r="J121" s="9" t="str">
        <f>'shaladarpan '!I120</f>
        <v>M</v>
      </c>
      <c r="K121" s="10">
        <f>'shaladarpan '!J120</f>
        <v>40364</v>
      </c>
      <c r="L121" s="9" t="str">
        <f>'shaladarpan '!K120</f>
        <v>yes</v>
      </c>
      <c r="M121" s="9">
        <f>'shaladarpan '!L120</f>
        <v>119</v>
      </c>
      <c r="N121" s="9">
        <f>'shaladarpan '!M120</f>
        <v>0</v>
      </c>
      <c r="O121" s="9">
        <f>'shaladarpan '!N120</f>
        <v>0</v>
      </c>
      <c r="P121" s="9" t="str">
        <f>'shaladarpan '!O120</f>
        <v>OBC</v>
      </c>
      <c r="Q121" s="9" t="str">
        <f>'shaladarpan '!P120</f>
        <v>Muslim</v>
      </c>
      <c r="R121" s="9">
        <f>'shaladarpan '!Q120</f>
        <v>0</v>
      </c>
      <c r="S121" s="9" t="str">
        <f>'shaladarpan '!R120</f>
        <v>GOVT. SENIOR SECONDARY SCHOOL ALNIYAWAS (219445)</v>
      </c>
      <c r="T121" s="9">
        <f>'shaladarpan '!S120</f>
        <v>8140200308</v>
      </c>
      <c r="U121" s="9" t="str">
        <f>'shaladarpan '!T120</f>
        <v>XXXX7100</v>
      </c>
      <c r="V121" s="9">
        <f>'shaladarpan '!U120</f>
        <v>0</v>
      </c>
      <c r="W121" s="9">
        <f>'shaladarpan '!V120</f>
        <v>9828120815</v>
      </c>
      <c r="X121" s="9" t="str">
        <f>'shaladarpan '!W120</f>
        <v>alniyawas119</v>
      </c>
      <c r="Y121" s="9">
        <f>'shaladarpan '!X120</f>
        <v>0</v>
      </c>
      <c r="Z121" s="9" t="str">
        <f>'shaladarpan '!Y120</f>
        <v>N</v>
      </c>
      <c r="AA121" s="9" t="str">
        <f>'shaladarpan '!Z120</f>
        <v>N</v>
      </c>
      <c r="AB121" s="9" t="str">
        <f>'shaladarpan '!AA120</f>
        <v>Yes</v>
      </c>
      <c r="AC121" s="9">
        <f>'shaladarpan '!AB120</f>
        <v>10</v>
      </c>
      <c r="AD121" s="9" t="str">
        <f>'shaladarpan '!AC120</f>
        <v>None</v>
      </c>
      <c r="AE121" s="9">
        <f>'shaladarpan '!AD120</f>
        <v>1</v>
      </c>
    </row>
    <row r="122" spans="1:31" s="8" customFormat="1" ht="13.5" customHeight="1">
      <c r="A122" s="8">
        <f>IF(F122=" "," ",ROWS($A$3:A122))</f>
        <v>120</v>
      </c>
      <c r="B122" s="9">
        <f>'shaladarpan '!A121</f>
        <v>5</v>
      </c>
      <c r="C122" s="9" t="str">
        <f>'shaladarpan '!B121</f>
        <v>A</v>
      </c>
      <c r="D122" s="9">
        <f>'shaladarpan '!C121</f>
        <v>4167</v>
      </c>
      <c r="E122" s="10">
        <f>'shaladarpan '!D121</f>
        <v>42555</v>
      </c>
      <c r="F122" s="9" t="str">
        <f>'shaladarpan '!E121</f>
        <v>manjeet120</v>
      </c>
      <c r="G122" s="10">
        <f>'shaladarpan '!F121</f>
        <v>0</v>
      </c>
      <c r="H122" s="9" t="str">
        <f>'shaladarpan '!G121</f>
        <v>vijay120</v>
      </c>
      <c r="I122" s="9" t="str">
        <f>'shaladarpan '!H121</f>
        <v>beautiful120</v>
      </c>
      <c r="J122" s="9" t="str">
        <f>'shaladarpan '!I121</f>
        <v>F</v>
      </c>
      <c r="K122" s="10">
        <f>'shaladarpan '!J121</f>
        <v>40670</v>
      </c>
      <c r="L122" s="9" t="str">
        <f>'shaladarpan '!K121</f>
        <v>no</v>
      </c>
      <c r="M122" s="9">
        <f>'shaladarpan '!L121</f>
        <v>120</v>
      </c>
      <c r="N122" s="9">
        <f>'shaladarpan '!M121</f>
        <v>0</v>
      </c>
      <c r="O122" s="9">
        <f>'shaladarpan '!N121</f>
        <v>0</v>
      </c>
      <c r="P122" s="9" t="str">
        <f>'shaladarpan '!O121</f>
        <v>OBC</v>
      </c>
      <c r="Q122" s="9" t="str">
        <f>'shaladarpan '!P121</f>
        <v>Hindu</v>
      </c>
      <c r="R122" s="9">
        <f>'shaladarpan '!Q121</f>
        <v>0</v>
      </c>
      <c r="S122" s="9" t="str">
        <f>'shaladarpan '!R121</f>
        <v>GOVT. SENIOR SECONDARY SCHOOL ALNIYAWAS (219445)</v>
      </c>
      <c r="T122" s="9">
        <f>'shaladarpan '!S121</f>
        <v>8140200308</v>
      </c>
      <c r="U122" s="9" t="str">
        <f>'shaladarpan '!T121</f>
        <v>XXXX4049</v>
      </c>
      <c r="V122" s="9">
        <f>'shaladarpan '!U121</f>
        <v>0</v>
      </c>
      <c r="W122" s="9">
        <f>'shaladarpan '!V121</f>
        <v>9828120816</v>
      </c>
      <c r="X122" s="9" t="str">
        <f>'shaladarpan '!W121</f>
        <v>alniyawas120</v>
      </c>
      <c r="Y122" s="9">
        <f>'shaladarpan '!X121</f>
        <v>0</v>
      </c>
      <c r="Z122" s="9" t="str">
        <f>'shaladarpan '!Y121</f>
        <v>N</v>
      </c>
      <c r="AA122" s="9" t="str">
        <f>'shaladarpan '!Z121</f>
        <v>N</v>
      </c>
      <c r="AB122" s="9" t="str">
        <f>'shaladarpan '!AA121</f>
        <v>No</v>
      </c>
      <c r="AC122" s="9">
        <f>'shaladarpan '!AB121</f>
        <v>9</v>
      </c>
      <c r="AD122" s="9" t="str">
        <f>'shaladarpan '!AC121</f>
        <v>None</v>
      </c>
      <c r="AE122" s="9">
        <f>'shaladarpan '!AD121</f>
        <v>1</v>
      </c>
    </row>
    <row r="123" spans="1:31" s="8" customFormat="1" ht="13.5" customHeight="1">
      <c r="A123" s="8">
        <f>IF(F123=" "," ",ROWS($A$3:A123))</f>
        <v>121</v>
      </c>
      <c r="B123" s="9">
        <f>'shaladarpan '!A122</f>
        <v>5</v>
      </c>
      <c r="C123" s="9" t="str">
        <f>'shaladarpan '!B122</f>
        <v>A</v>
      </c>
      <c r="D123" s="9">
        <f>'shaladarpan '!C122</f>
        <v>4589</v>
      </c>
      <c r="E123" s="10">
        <f>'shaladarpan '!D122</f>
        <v>43302</v>
      </c>
      <c r="F123" s="9" t="str">
        <f>'shaladarpan '!E122</f>
        <v>manjeet121</v>
      </c>
      <c r="G123" s="10">
        <f>'shaladarpan '!F122</f>
        <v>0</v>
      </c>
      <c r="H123" s="9" t="str">
        <f>'shaladarpan '!G122</f>
        <v>vijay121</v>
      </c>
      <c r="I123" s="9" t="str">
        <f>'shaladarpan '!H122</f>
        <v>beautiful121</v>
      </c>
      <c r="J123" s="9" t="str">
        <f>'shaladarpan '!I122</f>
        <v>M</v>
      </c>
      <c r="K123" s="10">
        <f>'shaladarpan '!J122</f>
        <v>40603</v>
      </c>
      <c r="L123" s="9" t="str">
        <f>'shaladarpan '!K122</f>
        <v>yes</v>
      </c>
      <c r="M123" s="9">
        <f>'shaladarpan '!L122</f>
        <v>121</v>
      </c>
      <c r="N123" s="9">
        <f>'shaladarpan '!M122</f>
        <v>0</v>
      </c>
      <c r="O123" s="9">
        <f>'shaladarpan '!N122</f>
        <v>0</v>
      </c>
      <c r="P123" s="9" t="str">
        <f>'shaladarpan '!O122</f>
        <v>OBC</v>
      </c>
      <c r="Q123" s="9" t="str">
        <f>'shaladarpan '!P122</f>
        <v>Hindu</v>
      </c>
      <c r="R123" s="9">
        <f>'shaladarpan '!Q122</f>
        <v>0</v>
      </c>
      <c r="S123" s="9" t="str">
        <f>'shaladarpan '!R122</f>
        <v>GOVT. SENIOR SECONDARY SCHOOL ALNIYAWAS (219445)</v>
      </c>
      <c r="T123" s="9">
        <f>'shaladarpan '!S122</f>
        <v>8140200308</v>
      </c>
      <c r="U123" s="9" t="str">
        <f>'shaladarpan '!T122</f>
        <v>XXXX2976</v>
      </c>
      <c r="V123" s="9">
        <f>'shaladarpan '!U122</f>
        <v>0</v>
      </c>
      <c r="W123" s="9">
        <f>'shaladarpan '!V122</f>
        <v>9828120817</v>
      </c>
      <c r="X123" s="9" t="str">
        <f>'shaladarpan '!W122</f>
        <v>alniyawas121</v>
      </c>
      <c r="Y123" s="9">
        <f>'shaladarpan '!X122</f>
        <v>40000</v>
      </c>
      <c r="Z123" s="9" t="str">
        <f>'shaladarpan '!Y122</f>
        <v>N</v>
      </c>
      <c r="AA123" s="9" t="str">
        <f>'shaladarpan '!Z122</f>
        <v>N</v>
      </c>
      <c r="AB123" s="9" t="str">
        <f>'shaladarpan '!AA122</f>
        <v>No</v>
      </c>
      <c r="AC123" s="9">
        <f>'shaladarpan '!AB122</f>
        <v>9</v>
      </c>
      <c r="AD123" s="9" t="str">
        <f>'shaladarpan '!AC122</f>
        <v>None</v>
      </c>
      <c r="AE123" s="9">
        <f>'shaladarpan '!AD122</f>
        <v>0</v>
      </c>
    </row>
    <row r="124" spans="1:31" s="8" customFormat="1" ht="13.5" customHeight="1">
      <c r="A124" s="8">
        <f>IF(F124=" "," ",ROWS($A$3:A124))</f>
        <v>122</v>
      </c>
      <c r="B124" s="9">
        <f>'shaladarpan '!A123</f>
        <v>5</v>
      </c>
      <c r="C124" s="9" t="str">
        <f>'shaladarpan '!B123</f>
        <v>A</v>
      </c>
      <c r="D124" s="9">
        <f>'shaladarpan '!C123</f>
        <v>4257</v>
      </c>
      <c r="E124" s="10">
        <f>'shaladarpan '!D123</f>
        <v>42698</v>
      </c>
      <c r="F124" s="9" t="str">
        <f>'shaladarpan '!E123</f>
        <v>manjeet122</v>
      </c>
      <c r="G124" s="10">
        <f>'shaladarpan '!F123</f>
        <v>0</v>
      </c>
      <c r="H124" s="9" t="str">
        <f>'shaladarpan '!G123</f>
        <v>vijay122</v>
      </c>
      <c r="I124" s="9" t="str">
        <f>'shaladarpan '!H123</f>
        <v>beautiful122</v>
      </c>
      <c r="J124" s="9" t="str">
        <f>'shaladarpan '!I123</f>
        <v>M</v>
      </c>
      <c r="K124" s="10">
        <f>'shaladarpan '!J123</f>
        <v>40638</v>
      </c>
      <c r="L124" s="9" t="str">
        <f>'shaladarpan '!K123</f>
        <v>yes</v>
      </c>
      <c r="M124" s="9">
        <f>'shaladarpan '!L123</f>
        <v>122</v>
      </c>
      <c r="N124" s="9">
        <f>'shaladarpan '!M123</f>
        <v>0</v>
      </c>
      <c r="O124" s="9">
        <f>'shaladarpan '!N123</f>
        <v>0</v>
      </c>
      <c r="P124" s="9" t="str">
        <f>'shaladarpan '!O123</f>
        <v>OBC</v>
      </c>
      <c r="Q124" s="9" t="str">
        <f>'shaladarpan '!P123</f>
        <v>Muslim</v>
      </c>
      <c r="R124" s="9">
        <f>'shaladarpan '!Q123</f>
        <v>0</v>
      </c>
      <c r="S124" s="9" t="str">
        <f>'shaladarpan '!R123</f>
        <v>GOVT. SENIOR SECONDARY SCHOOL ALNIYAWAS (219445)</v>
      </c>
      <c r="T124" s="9">
        <f>'shaladarpan '!S123</f>
        <v>8140200308</v>
      </c>
      <c r="U124" s="9" t="str">
        <f>'shaladarpan '!T123</f>
        <v>XXXX8178</v>
      </c>
      <c r="V124" s="9">
        <f>'shaladarpan '!U123</f>
        <v>0</v>
      </c>
      <c r="W124" s="9">
        <f>'shaladarpan '!V123</f>
        <v>9828120818</v>
      </c>
      <c r="X124" s="9" t="str">
        <f>'shaladarpan '!W123</f>
        <v>alniyawas122</v>
      </c>
      <c r="Y124" s="9">
        <f>'shaladarpan '!X123</f>
        <v>0</v>
      </c>
      <c r="Z124" s="9" t="str">
        <f>'shaladarpan '!Y123</f>
        <v>N</v>
      </c>
      <c r="AA124" s="9" t="str">
        <f>'shaladarpan '!Z123</f>
        <v>N</v>
      </c>
      <c r="AB124" s="9" t="str">
        <f>'shaladarpan '!AA123</f>
        <v>Yes</v>
      </c>
      <c r="AC124" s="9">
        <f>'shaladarpan '!AB123</f>
        <v>9</v>
      </c>
      <c r="AD124" s="9" t="str">
        <f>'shaladarpan '!AC123</f>
        <v>None</v>
      </c>
      <c r="AE124" s="9">
        <f>'shaladarpan '!AD123</f>
        <v>1</v>
      </c>
    </row>
    <row r="125" spans="1:31" s="8" customFormat="1" ht="13.5" customHeight="1">
      <c r="A125" s="8">
        <f>IF(F125=" "," ",ROWS($A$3:A125))</f>
        <v>123</v>
      </c>
      <c r="B125" s="9">
        <f>'shaladarpan '!A124</f>
        <v>5</v>
      </c>
      <c r="C125" s="9" t="str">
        <f>'shaladarpan '!B124</f>
        <v>A</v>
      </c>
      <c r="D125" s="9">
        <f>'shaladarpan '!C124</f>
        <v>4122</v>
      </c>
      <c r="E125" s="10">
        <f>'shaladarpan '!D124</f>
        <v>42551</v>
      </c>
      <c r="F125" s="9" t="str">
        <f>'shaladarpan '!E124</f>
        <v>manjeet123</v>
      </c>
      <c r="G125" s="10">
        <f>'shaladarpan '!F124</f>
        <v>0</v>
      </c>
      <c r="H125" s="9" t="str">
        <f>'shaladarpan '!G124</f>
        <v>vijay123</v>
      </c>
      <c r="I125" s="9" t="str">
        <f>'shaladarpan '!H124</f>
        <v>beautiful123</v>
      </c>
      <c r="J125" s="9" t="str">
        <f>'shaladarpan '!I124</f>
        <v>F</v>
      </c>
      <c r="K125" s="10">
        <f>'shaladarpan '!J124</f>
        <v>39610</v>
      </c>
      <c r="L125" s="9" t="str">
        <f>'shaladarpan '!K124</f>
        <v>no</v>
      </c>
      <c r="M125" s="9">
        <f>'shaladarpan '!L124</f>
        <v>123</v>
      </c>
      <c r="N125" s="9">
        <f>'shaladarpan '!M124</f>
        <v>0</v>
      </c>
      <c r="O125" s="9">
        <f>'shaladarpan '!N124</f>
        <v>0</v>
      </c>
      <c r="P125" s="9" t="str">
        <f>'shaladarpan '!O124</f>
        <v>OBC</v>
      </c>
      <c r="Q125" s="9">
        <f>'shaladarpan '!P124</f>
        <v>0</v>
      </c>
      <c r="R125" s="9">
        <f>'shaladarpan '!Q124</f>
        <v>0</v>
      </c>
      <c r="S125" s="9" t="str">
        <f>'shaladarpan '!R124</f>
        <v>GOVT. SENIOR SECONDARY SCHOOL ALNIYAWAS (219445)</v>
      </c>
      <c r="T125" s="9">
        <f>'shaladarpan '!S124</f>
        <v>8140200308</v>
      </c>
      <c r="U125" s="9" t="str">
        <f>'shaladarpan '!T124</f>
        <v>XXXX0920</v>
      </c>
      <c r="V125" s="9">
        <f>'shaladarpan '!U124</f>
        <v>0</v>
      </c>
      <c r="W125" s="9">
        <f>'shaladarpan '!V124</f>
        <v>9828120819</v>
      </c>
      <c r="X125" s="9" t="str">
        <f>'shaladarpan '!W124</f>
        <v>alniyawas123</v>
      </c>
      <c r="Y125" s="9">
        <f>'shaladarpan '!X124</f>
        <v>0</v>
      </c>
      <c r="Z125" s="9" t="str">
        <f>'shaladarpan '!Y124</f>
        <v>N</v>
      </c>
      <c r="AA125" s="9" t="str">
        <f>'shaladarpan '!Z124</f>
        <v>N</v>
      </c>
      <c r="AB125" s="9">
        <f>'shaladarpan '!AA124</f>
        <v>0</v>
      </c>
      <c r="AC125" s="9">
        <f>'shaladarpan '!AB124</f>
        <v>12</v>
      </c>
      <c r="AD125" s="9" t="str">
        <f>'shaladarpan '!AC124</f>
        <v>None</v>
      </c>
      <c r="AE125" s="9">
        <f>'shaladarpan '!AD124</f>
        <v>1</v>
      </c>
    </row>
    <row r="126" spans="1:31" s="8" customFormat="1" ht="13.5" customHeight="1">
      <c r="A126" s="8">
        <f>IF(F126=" "," ",ROWS($A$3:A126))</f>
        <v>124</v>
      </c>
      <c r="B126" s="9">
        <f>'shaladarpan '!A125</f>
        <v>5</v>
      </c>
      <c r="C126" s="9" t="str">
        <f>'shaladarpan '!B125</f>
        <v>A</v>
      </c>
      <c r="D126" s="9">
        <f>'shaladarpan '!C125</f>
        <v>4110</v>
      </c>
      <c r="E126" s="10">
        <f>'shaladarpan '!D125</f>
        <v>42549</v>
      </c>
      <c r="F126" s="9" t="str">
        <f>'shaladarpan '!E125</f>
        <v>manjeet124</v>
      </c>
      <c r="G126" s="10">
        <f>'shaladarpan '!F125</f>
        <v>0</v>
      </c>
      <c r="H126" s="9" t="str">
        <f>'shaladarpan '!G125</f>
        <v>vijay124</v>
      </c>
      <c r="I126" s="9" t="str">
        <f>'shaladarpan '!H125</f>
        <v>beautiful124</v>
      </c>
      <c r="J126" s="9" t="str">
        <f>'shaladarpan '!I125</f>
        <v>M</v>
      </c>
      <c r="K126" s="10">
        <f>'shaladarpan '!J125</f>
        <v>40678</v>
      </c>
      <c r="L126" s="9" t="str">
        <f>'shaladarpan '!K125</f>
        <v>yes</v>
      </c>
      <c r="M126" s="9">
        <f>'shaladarpan '!L125</f>
        <v>124</v>
      </c>
      <c r="N126" s="9">
        <f>'shaladarpan '!M125</f>
        <v>0</v>
      </c>
      <c r="O126" s="9">
        <f>'shaladarpan '!N125</f>
        <v>0</v>
      </c>
      <c r="P126" s="9" t="str">
        <f>'shaladarpan '!O125</f>
        <v>OBC</v>
      </c>
      <c r="Q126" s="9" t="str">
        <f>'shaladarpan '!P125</f>
        <v>Muslim</v>
      </c>
      <c r="R126" s="9">
        <f>'shaladarpan '!Q125</f>
        <v>0</v>
      </c>
      <c r="S126" s="9" t="str">
        <f>'shaladarpan '!R125</f>
        <v>GOVT. SENIOR SECONDARY SCHOOL ALNIYAWAS (219445)</v>
      </c>
      <c r="T126" s="9">
        <f>'shaladarpan '!S125</f>
        <v>8140200308</v>
      </c>
      <c r="U126" s="9" t="str">
        <f>'shaladarpan '!T125</f>
        <v>XXXX6056</v>
      </c>
      <c r="V126" s="9">
        <f>'shaladarpan '!U125</f>
        <v>0</v>
      </c>
      <c r="W126" s="9">
        <f>'shaladarpan '!V125</f>
        <v>9828120820</v>
      </c>
      <c r="X126" s="9" t="str">
        <f>'shaladarpan '!W125</f>
        <v>alniyawas124</v>
      </c>
      <c r="Y126" s="9">
        <f>'shaladarpan '!X125</f>
        <v>45000</v>
      </c>
      <c r="Z126" s="9" t="str">
        <f>'shaladarpan '!Y125</f>
        <v>N</v>
      </c>
      <c r="AA126" s="9" t="str">
        <f>'shaladarpan '!Z125</f>
        <v>N</v>
      </c>
      <c r="AB126" s="9" t="str">
        <f>'shaladarpan '!AA125</f>
        <v>Yes</v>
      </c>
      <c r="AC126" s="9">
        <f>'shaladarpan '!AB125</f>
        <v>9</v>
      </c>
      <c r="AD126" s="9" t="str">
        <f>'shaladarpan '!AC125</f>
        <v>None</v>
      </c>
      <c r="AE126" s="9">
        <f>'shaladarpan '!AD125</f>
        <v>1</v>
      </c>
    </row>
    <row r="127" spans="1:31" s="8" customFormat="1" ht="13.5" customHeight="1">
      <c r="A127" s="8">
        <f>IF(F127=" "," ",ROWS($A$3:A127))</f>
        <v>125</v>
      </c>
      <c r="B127" s="9">
        <f>'shaladarpan '!A126</f>
        <v>5</v>
      </c>
      <c r="C127" s="9" t="str">
        <f>'shaladarpan '!B126</f>
        <v>A</v>
      </c>
      <c r="D127" s="9">
        <f>'shaladarpan '!C126</f>
        <v>4250</v>
      </c>
      <c r="E127" s="10">
        <f>'shaladarpan '!D126</f>
        <v>42598</v>
      </c>
      <c r="F127" s="9" t="str">
        <f>'shaladarpan '!E126</f>
        <v>manjeet125</v>
      </c>
      <c r="G127" s="10">
        <f>'shaladarpan '!F126</f>
        <v>0</v>
      </c>
      <c r="H127" s="9" t="str">
        <f>'shaladarpan '!G126</f>
        <v>vijay125</v>
      </c>
      <c r="I127" s="9" t="str">
        <f>'shaladarpan '!H126</f>
        <v>beautiful125</v>
      </c>
      <c r="J127" s="9" t="str">
        <f>'shaladarpan '!I126</f>
        <v>M</v>
      </c>
      <c r="K127" s="10">
        <f>'shaladarpan '!J126</f>
        <v>39940</v>
      </c>
      <c r="L127" s="9" t="str">
        <f>'shaladarpan '!K126</f>
        <v>yes</v>
      </c>
      <c r="M127" s="9">
        <f>'shaladarpan '!L126</f>
        <v>125</v>
      </c>
      <c r="N127" s="9">
        <f>'shaladarpan '!M126</f>
        <v>0</v>
      </c>
      <c r="O127" s="9">
        <f>'shaladarpan '!N126</f>
        <v>0</v>
      </c>
      <c r="P127" s="9" t="str">
        <f>'shaladarpan '!O126</f>
        <v>OBC</v>
      </c>
      <c r="Q127" s="9" t="str">
        <f>'shaladarpan '!P126</f>
        <v>Muslim</v>
      </c>
      <c r="R127" s="9">
        <f>'shaladarpan '!Q126</f>
        <v>0</v>
      </c>
      <c r="S127" s="9" t="str">
        <f>'shaladarpan '!R126</f>
        <v>GOVT. SENIOR SECONDARY SCHOOL ALNIYAWAS (219445)</v>
      </c>
      <c r="T127" s="9">
        <f>'shaladarpan '!S126</f>
        <v>8140200308</v>
      </c>
      <c r="U127" s="9" t="str">
        <f>'shaladarpan '!T126</f>
        <v>XXXX9983</v>
      </c>
      <c r="V127" s="9">
        <f>'shaladarpan '!U126</f>
        <v>0</v>
      </c>
      <c r="W127" s="9">
        <f>'shaladarpan '!V126</f>
        <v>9828120821</v>
      </c>
      <c r="X127" s="9" t="str">
        <f>'shaladarpan '!W126</f>
        <v>alniyawas125</v>
      </c>
      <c r="Y127" s="9">
        <f>'shaladarpan '!X126</f>
        <v>0</v>
      </c>
      <c r="Z127" s="9" t="str">
        <f>'shaladarpan '!Y126</f>
        <v>N</v>
      </c>
      <c r="AA127" s="9" t="str">
        <f>'shaladarpan '!Z126</f>
        <v>N</v>
      </c>
      <c r="AB127" s="9" t="str">
        <f>'shaladarpan '!AA126</f>
        <v>Yes</v>
      </c>
      <c r="AC127" s="9">
        <f>'shaladarpan '!AB126</f>
        <v>11</v>
      </c>
      <c r="AD127" s="9" t="str">
        <f>'shaladarpan '!AC126</f>
        <v>None</v>
      </c>
      <c r="AE127" s="9">
        <f>'shaladarpan '!AD126</f>
        <v>1</v>
      </c>
    </row>
    <row r="128" spans="1:31" s="8" customFormat="1" ht="13.5" customHeight="1">
      <c r="A128" s="8">
        <f>IF(F128=" "," ",ROWS($A$3:A128))</f>
        <v>126</v>
      </c>
      <c r="B128" s="9">
        <f>'shaladarpan '!A127</f>
        <v>5</v>
      </c>
      <c r="C128" s="9" t="str">
        <f>'shaladarpan '!B127</f>
        <v>A</v>
      </c>
      <c r="D128" s="9">
        <f>'shaladarpan '!C127</f>
        <v>4674</v>
      </c>
      <c r="E128" s="10">
        <f>'shaladarpan '!D127</f>
        <v>43654</v>
      </c>
      <c r="F128" s="9" t="str">
        <f>'shaladarpan '!E127</f>
        <v>manjeet126</v>
      </c>
      <c r="G128" s="10">
        <f>'shaladarpan '!F127</f>
        <v>0</v>
      </c>
      <c r="H128" s="9" t="str">
        <f>'shaladarpan '!G127</f>
        <v>vijay126</v>
      </c>
      <c r="I128" s="9" t="str">
        <f>'shaladarpan '!H127</f>
        <v>beautiful126</v>
      </c>
      <c r="J128" s="9" t="str">
        <f>'shaladarpan '!I127</f>
        <v>M</v>
      </c>
      <c r="K128" s="10">
        <f>'shaladarpan '!J127</f>
        <v>39329</v>
      </c>
      <c r="L128" s="9" t="str">
        <f>'shaladarpan '!K127</f>
        <v>no</v>
      </c>
      <c r="M128" s="9">
        <f>'shaladarpan '!L127</f>
        <v>126</v>
      </c>
      <c r="N128" s="9">
        <f>'shaladarpan '!M127</f>
        <v>0</v>
      </c>
      <c r="O128" s="9">
        <f>'shaladarpan '!N127</f>
        <v>0</v>
      </c>
      <c r="P128" s="9" t="str">
        <f>'shaladarpan '!O127</f>
        <v>OBC</v>
      </c>
      <c r="Q128" s="9" t="str">
        <f>'shaladarpan '!P127</f>
        <v>Muslim</v>
      </c>
      <c r="R128" s="9">
        <f>'shaladarpan '!Q127</f>
        <v>0</v>
      </c>
      <c r="S128" s="9" t="str">
        <f>'shaladarpan '!R127</f>
        <v>GOVT. SENIOR SECONDARY SCHOOL ALNIYAWAS (219445)</v>
      </c>
      <c r="T128" s="9">
        <f>'shaladarpan '!S127</f>
        <v>8140200308</v>
      </c>
      <c r="U128" s="9" t="str">
        <f>'shaladarpan '!T127</f>
        <v>XXXX0503</v>
      </c>
      <c r="V128" s="9">
        <f>'shaladarpan '!U127</f>
        <v>0</v>
      </c>
      <c r="W128" s="9">
        <f>'shaladarpan '!V127</f>
        <v>9828120822</v>
      </c>
      <c r="X128" s="9" t="str">
        <f>'shaladarpan '!W127</f>
        <v>alniyawas126</v>
      </c>
      <c r="Y128" s="9">
        <f>'shaladarpan '!X127</f>
        <v>60000</v>
      </c>
      <c r="Z128" s="9" t="str">
        <f>'shaladarpan '!Y127</f>
        <v>N</v>
      </c>
      <c r="AA128" s="9" t="str">
        <f>'shaladarpan '!Z127</f>
        <v>N</v>
      </c>
      <c r="AB128" s="9" t="str">
        <f>'shaladarpan '!AA127</f>
        <v>Yes</v>
      </c>
      <c r="AC128" s="9">
        <f>'shaladarpan '!AB127</f>
        <v>13</v>
      </c>
      <c r="AD128" s="9" t="str">
        <f>'shaladarpan '!AC127</f>
        <v>None</v>
      </c>
      <c r="AE128" s="9">
        <f>'shaladarpan '!AD127</f>
        <v>0</v>
      </c>
    </row>
    <row r="129" spans="1:31" s="8" customFormat="1" ht="13.5" customHeight="1">
      <c r="A129" s="8">
        <f>IF(F129=" "," ",ROWS($A$3:A129))</f>
        <v>127</v>
      </c>
      <c r="B129" s="9">
        <f>'shaladarpan '!A128</f>
        <v>5</v>
      </c>
      <c r="C129" s="9" t="str">
        <f>'shaladarpan '!B128</f>
        <v>A</v>
      </c>
      <c r="D129" s="9">
        <f>'shaladarpan '!C128</f>
        <v>4672</v>
      </c>
      <c r="E129" s="10">
        <f>'shaladarpan '!D128</f>
        <v>43654</v>
      </c>
      <c r="F129" s="9" t="str">
        <f>'shaladarpan '!E128</f>
        <v>manjeet127</v>
      </c>
      <c r="G129" s="10">
        <f>'shaladarpan '!F128</f>
        <v>0</v>
      </c>
      <c r="H129" s="9" t="str">
        <f>'shaladarpan '!G128</f>
        <v>vijay127</v>
      </c>
      <c r="I129" s="9" t="str">
        <f>'shaladarpan '!H128</f>
        <v>beautiful127</v>
      </c>
      <c r="J129" s="9" t="str">
        <f>'shaladarpan '!I128</f>
        <v>M</v>
      </c>
      <c r="K129" s="10">
        <f>'shaladarpan '!J128</f>
        <v>39421</v>
      </c>
      <c r="L129" s="9" t="str">
        <f>'shaladarpan '!K128</f>
        <v>yes</v>
      </c>
      <c r="M129" s="9">
        <f>'shaladarpan '!L128</f>
        <v>127</v>
      </c>
      <c r="N129" s="9">
        <f>'shaladarpan '!M128</f>
        <v>0</v>
      </c>
      <c r="O129" s="9">
        <f>'shaladarpan '!N128</f>
        <v>0</v>
      </c>
      <c r="P129" s="9" t="str">
        <f>'shaladarpan '!O128</f>
        <v>OBC</v>
      </c>
      <c r="Q129" s="9" t="str">
        <f>'shaladarpan '!P128</f>
        <v>Muslim</v>
      </c>
      <c r="R129" s="9">
        <f>'shaladarpan '!Q128</f>
        <v>0</v>
      </c>
      <c r="S129" s="9" t="str">
        <f>'shaladarpan '!R128</f>
        <v>GOVT. SENIOR SECONDARY SCHOOL ALNIYAWAS (219445)</v>
      </c>
      <c r="T129" s="9">
        <f>'shaladarpan '!S128</f>
        <v>8140200308</v>
      </c>
      <c r="U129" s="9">
        <f>'shaladarpan '!T128</f>
        <v>0</v>
      </c>
      <c r="V129" s="9" t="str">
        <f>'shaladarpan '!U128</f>
        <v>vpsncvp</v>
      </c>
      <c r="W129" s="9">
        <f>'shaladarpan '!V128</f>
        <v>9828120823</v>
      </c>
      <c r="X129" s="9" t="str">
        <f>'shaladarpan '!W128</f>
        <v>alniyawas127</v>
      </c>
      <c r="Y129" s="9">
        <f>'shaladarpan '!X128</f>
        <v>50000</v>
      </c>
      <c r="Z129" s="9" t="str">
        <f>'shaladarpan '!Y128</f>
        <v>N</v>
      </c>
      <c r="AA129" s="9" t="str">
        <f>'shaladarpan '!Z128</f>
        <v>N</v>
      </c>
      <c r="AB129" s="9" t="str">
        <f>'shaladarpan '!AA128</f>
        <v>Yes</v>
      </c>
      <c r="AC129" s="9">
        <f>'shaladarpan '!AB128</f>
        <v>13</v>
      </c>
      <c r="AD129" s="9" t="str">
        <f>'shaladarpan '!AC128</f>
        <v>None</v>
      </c>
      <c r="AE129" s="9">
        <f>'shaladarpan '!AD128</f>
        <v>0</v>
      </c>
    </row>
    <row r="130" spans="1:31" s="8" customFormat="1" ht="13.5" customHeight="1">
      <c r="A130" s="8">
        <f>IF(F130=" "," ",ROWS($A$3:A130))</f>
        <v>128</v>
      </c>
      <c r="B130" s="9">
        <f>'shaladarpan '!A129</f>
        <v>5</v>
      </c>
      <c r="C130" s="9" t="str">
        <f>'shaladarpan '!B129</f>
        <v>A</v>
      </c>
      <c r="D130" s="9">
        <f>'shaladarpan '!C129</f>
        <v>4117</v>
      </c>
      <c r="E130" s="10">
        <f>'shaladarpan '!D129</f>
        <v>42549</v>
      </c>
      <c r="F130" s="9" t="str">
        <f>'shaladarpan '!E129</f>
        <v>manjeet128</v>
      </c>
      <c r="G130" s="10">
        <f>'shaladarpan '!F129</f>
        <v>0</v>
      </c>
      <c r="H130" s="9" t="str">
        <f>'shaladarpan '!G129</f>
        <v>vijay128</v>
      </c>
      <c r="I130" s="9" t="str">
        <f>'shaladarpan '!H129</f>
        <v>beautiful128</v>
      </c>
      <c r="J130" s="9" t="str">
        <f>'shaladarpan '!I129</f>
        <v>F</v>
      </c>
      <c r="K130" s="10">
        <f>'shaladarpan '!J129</f>
        <v>40380</v>
      </c>
      <c r="L130" s="9" t="str">
        <f>'shaladarpan '!K129</f>
        <v>yes</v>
      </c>
      <c r="M130" s="9">
        <v>1</v>
      </c>
      <c r="N130" s="9">
        <f>'shaladarpan '!M129</f>
        <v>0</v>
      </c>
      <c r="O130" s="9">
        <f>'shaladarpan '!N129</f>
        <v>0</v>
      </c>
      <c r="P130" s="9" t="str">
        <f>'shaladarpan '!O129</f>
        <v>OBC</v>
      </c>
      <c r="Q130" s="9">
        <f>'shaladarpan '!P129</f>
        <v>0</v>
      </c>
      <c r="R130" s="9">
        <f>'shaladarpan '!Q129</f>
        <v>0</v>
      </c>
      <c r="S130" s="9" t="str">
        <f>'shaladarpan '!R129</f>
        <v>GOVT. SENIOR SECONDARY SCHOOL ALNIYAWAS (219445)</v>
      </c>
      <c r="T130" s="9">
        <f>'shaladarpan '!S129</f>
        <v>8140200308</v>
      </c>
      <c r="U130" s="9" t="str">
        <f>'shaladarpan '!T129</f>
        <v>XXXX5444</v>
      </c>
      <c r="V130" s="9">
        <f>'shaladarpan '!U129</f>
        <v>0</v>
      </c>
      <c r="W130" s="9">
        <f>'shaladarpan '!V129</f>
        <v>9828120824</v>
      </c>
      <c r="X130" s="9" t="str">
        <f>'shaladarpan '!W129</f>
        <v>alniyawas128</v>
      </c>
      <c r="Y130" s="9">
        <f>'shaladarpan '!X129</f>
        <v>0</v>
      </c>
      <c r="Z130" s="9" t="str">
        <f>'shaladarpan '!Y129</f>
        <v>N</v>
      </c>
      <c r="AA130" s="9" t="str">
        <f>'shaladarpan '!Z129</f>
        <v>N</v>
      </c>
      <c r="AB130" s="9">
        <f>'shaladarpan '!AA129</f>
        <v>0</v>
      </c>
      <c r="AC130" s="9">
        <f>'shaladarpan '!AB129</f>
        <v>10</v>
      </c>
      <c r="AD130" s="9" t="str">
        <f>'shaladarpan '!AC129</f>
        <v>None</v>
      </c>
      <c r="AE130" s="9">
        <f>'shaladarpan '!AD129</f>
        <v>1</v>
      </c>
    </row>
    <row r="131" spans="1:31" s="8" customFormat="1" ht="13.5" customHeight="1">
      <c r="A131" s="8">
        <f>IF(F131=" "," ",ROWS($A$3:A131))</f>
        <v>129</v>
      </c>
      <c r="B131" s="9">
        <f>'shaladarpan '!A130</f>
        <v>5</v>
      </c>
      <c r="C131" s="9" t="str">
        <f>'shaladarpan '!B130</f>
        <v>A</v>
      </c>
      <c r="D131" s="9">
        <f>'shaladarpan '!C130</f>
        <v>4802</v>
      </c>
      <c r="E131" s="10">
        <f>'shaladarpan '!D130</f>
        <v>0</v>
      </c>
      <c r="F131" s="9" t="str">
        <f>'shaladarpan '!E130</f>
        <v>manjeet129</v>
      </c>
      <c r="G131" s="10">
        <f>'shaladarpan '!F130</f>
        <v>0</v>
      </c>
      <c r="H131" s="9" t="str">
        <f>'shaladarpan '!G130</f>
        <v>vijay129</v>
      </c>
      <c r="I131" s="9" t="str">
        <f>'shaladarpan '!H130</f>
        <v>beautiful129</v>
      </c>
      <c r="J131" s="9" t="str">
        <f>'shaladarpan '!I130</f>
        <v>F</v>
      </c>
      <c r="K131" s="10">
        <f>'shaladarpan '!J130</f>
        <v>40557</v>
      </c>
      <c r="L131" s="9" t="str">
        <f>'shaladarpan '!K130</f>
        <v>no</v>
      </c>
      <c r="M131" s="9">
        <v>2</v>
      </c>
      <c r="N131" s="9">
        <f>'shaladarpan '!M130</f>
        <v>0</v>
      </c>
      <c r="O131" s="9">
        <f>'shaladarpan '!N130</f>
        <v>0</v>
      </c>
      <c r="P131" s="9" t="str">
        <f>'shaladarpan '!O130</f>
        <v>OBC</v>
      </c>
      <c r="Q131" s="9">
        <f>'shaladarpan '!P130</f>
        <v>0</v>
      </c>
      <c r="R131" s="9">
        <f>'shaladarpan '!Q130</f>
        <v>0</v>
      </c>
      <c r="S131" s="9" t="str">
        <f>'shaladarpan '!R130</f>
        <v>GOVT. SENIOR SECONDARY SCHOOL ALNIYAWAS (219445)</v>
      </c>
      <c r="T131" s="9">
        <f>'shaladarpan '!S130</f>
        <v>8140200308</v>
      </c>
      <c r="U131" s="9">
        <f>'shaladarpan '!T130</f>
        <v>0</v>
      </c>
      <c r="V131" s="9">
        <f>'shaladarpan '!U130</f>
        <v>0</v>
      </c>
      <c r="W131" s="9">
        <f>'shaladarpan '!V130</f>
        <v>9828120825</v>
      </c>
      <c r="X131" s="9" t="str">
        <f>'shaladarpan '!W130</f>
        <v>alniyawas129</v>
      </c>
      <c r="Y131" s="9">
        <f>'shaladarpan '!X130</f>
        <v>0</v>
      </c>
      <c r="Z131" s="9" t="str">
        <f>'shaladarpan '!Y130</f>
        <v>N</v>
      </c>
      <c r="AA131" s="9" t="str">
        <f>'shaladarpan '!Z130</f>
        <v>Y</v>
      </c>
      <c r="AB131" s="9">
        <f>'shaladarpan '!AA130</f>
        <v>0</v>
      </c>
      <c r="AC131" s="9">
        <f>'shaladarpan '!AB130</f>
        <v>9</v>
      </c>
      <c r="AD131" s="9">
        <f>'shaladarpan '!AC130</f>
        <v>0</v>
      </c>
      <c r="AE131" s="9">
        <f>'shaladarpan '!AD130</f>
        <v>1</v>
      </c>
    </row>
    <row r="132" spans="1:31" s="8" customFormat="1" ht="13.5" customHeight="1">
      <c r="A132" s="8">
        <f>IF(F132=" "," ",ROWS($A$3:A132))</f>
        <v>130</v>
      </c>
      <c r="B132" s="9">
        <f>'shaladarpan '!A131</f>
        <v>5</v>
      </c>
      <c r="C132" s="9" t="str">
        <f>'shaladarpan '!B131</f>
        <v>A</v>
      </c>
      <c r="D132" s="9">
        <f>'shaladarpan '!C131</f>
        <v>4131</v>
      </c>
      <c r="E132" s="10">
        <f>'shaladarpan '!D131</f>
        <v>42552</v>
      </c>
      <c r="F132" s="9" t="str">
        <f>'shaladarpan '!E131</f>
        <v>manjeet130</v>
      </c>
      <c r="G132" s="10">
        <f>'shaladarpan '!F131</f>
        <v>0</v>
      </c>
      <c r="H132" s="9" t="str">
        <f>'shaladarpan '!G131</f>
        <v>vijay130</v>
      </c>
      <c r="I132" s="9" t="str">
        <f>'shaladarpan '!H131</f>
        <v>beautiful130</v>
      </c>
      <c r="J132" s="9" t="str">
        <f>'shaladarpan '!I131</f>
        <v>F</v>
      </c>
      <c r="K132" s="10">
        <f>'shaladarpan '!J131</f>
        <v>39512</v>
      </c>
      <c r="L132" s="9" t="str">
        <f>'shaladarpan '!K131</f>
        <v>yes</v>
      </c>
      <c r="M132" s="9">
        <v>3</v>
      </c>
      <c r="N132" s="9">
        <f>'shaladarpan '!M131</f>
        <v>0</v>
      </c>
      <c r="O132" s="9">
        <f>'shaladarpan '!N131</f>
        <v>0</v>
      </c>
      <c r="P132" s="9" t="str">
        <f>'shaladarpan '!O131</f>
        <v>OBC</v>
      </c>
      <c r="Q132" s="9" t="str">
        <f>'shaladarpan '!P131</f>
        <v>Hindu</v>
      </c>
      <c r="R132" s="9">
        <f>'shaladarpan '!Q131</f>
        <v>0</v>
      </c>
      <c r="S132" s="9" t="str">
        <f>'shaladarpan '!R131</f>
        <v>GOVT. SENIOR SECONDARY SCHOOL ALNIYAWAS (219445)</v>
      </c>
      <c r="T132" s="9">
        <f>'shaladarpan '!S131</f>
        <v>8140200308</v>
      </c>
      <c r="U132" s="9" t="str">
        <f>'shaladarpan '!T131</f>
        <v>XXXX4024</v>
      </c>
      <c r="V132" s="9">
        <f>'shaladarpan '!U131</f>
        <v>0</v>
      </c>
      <c r="W132" s="9">
        <f>'shaladarpan '!V131</f>
        <v>9828120826</v>
      </c>
      <c r="X132" s="9" t="str">
        <f>'shaladarpan '!W131</f>
        <v>alniyawas130</v>
      </c>
      <c r="Y132" s="9">
        <f>'shaladarpan '!X131</f>
        <v>40000</v>
      </c>
      <c r="Z132" s="9" t="str">
        <f>'shaladarpan '!Y131</f>
        <v>N</v>
      </c>
      <c r="AA132" s="9" t="str">
        <f>'shaladarpan '!Z131</f>
        <v>N</v>
      </c>
      <c r="AB132" s="9" t="str">
        <f>'shaladarpan '!AA131</f>
        <v>No</v>
      </c>
      <c r="AC132" s="9">
        <f>'shaladarpan '!AB131</f>
        <v>12</v>
      </c>
      <c r="AD132" s="9" t="str">
        <f>'shaladarpan '!AC131</f>
        <v>None</v>
      </c>
      <c r="AE132" s="9">
        <f>'shaladarpan '!AD131</f>
        <v>1</v>
      </c>
    </row>
    <row r="133" spans="1:31" s="8" customFormat="1" ht="13.5" customHeight="1">
      <c r="A133" s="8">
        <f>IF(F133=" "," ",ROWS($A$3:A133))</f>
        <v>131</v>
      </c>
      <c r="B133" s="9">
        <f>'shaladarpan '!A132</f>
        <v>5</v>
      </c>
      <c r="C133" s="9" t="str">
        <f>'shaladarpan '!B132</f>
        <v>A</v>
      </c>
      <c r="D133" s="9">
        <f>'shaladarpan '!C132</f>
        <v>4652</v>
      </c>
      <c r="E133" s="10">
        <f>'shaladarpan '!D132</f>
        <v>43651</v>
      </c>
      <c r="F133" s="9" t="str">
        <f>'shaladarpan '!E132</f>
        <v>manjeet131</v>
      </c>
      <c r="G133" s="10">
        <f>'shaladarpan '!F132</f>
        <v>0</v>
      </c>
      <c r="H133" s="9" t="str">
        <f>'shaladarpan '!G132</f>
        <v>vijay131</v>
      </c>
      <c r="I133" s="9" t="str">
        <f>'shaladarpan '!H132</f>
        <v>beautiful131</v>
      </c>
      <c r="J133" s="9" t="str">
        <f>'shaladarpan '!I132</f>
        <v>M</v>
      </c>
      <c r="K133" s="10">
        <f>'shaladarpan '!J132</f>
        <v>39426</v>
      </c>
      <c r="L133" s="9" t="str">
        <f>'shaladarpan '!K132</f>
        <v>yes</v>
      </c>
      <c r="M133" s="9">
        <f>'shaladarpan '!L132</f>
        <v>131</v>
      </c>
      <c r="N133" s="9">
        <f>'shaladarpan '!M132</f>
        <v>0</v>
      </c>
      <c r="O133" s="9">
        <f>'shaladarpan '!N132</f>
        <v>0</v>
      </c>
      <c r="P133" s="9" t="str">
        <f>'shaladarpan '!O132</f>
        <v>OBC</v>
      </c>
      <c r="Q133" s="9" t="str">
        <f>'shaladarpan '!P132</f>
        <v>Hindu</v>
      </c>
      <c r="R133" s="9">
        <f>'shaladarpan '!Q132</f>
        <v>0</v>
      </c>
      <c r="S133" s="9" t="str">
        <f>'shaladarpan '!R132</f>
        <v>GOVT. SENIOR SECONDARY SCHOOL ALNIYAWAS (219445)</v>
      </c>
      <c r="T133" s="9">
        <f>'shaladarpan '!S132</f>
        <v>8140200308</v>
      </c>
      <c r="U133" s="9" t="str">
        <f>'shaladarpan '!T132</f>
        <v>XXXX4312</v>
      </c>
      <c r="V133" s="9">
        <f>'shaladarpan '!U132</f>
        <v>0</v>
      </c>
      <c r="W133" s="9">
        <f>'shaladarpan '!V132</f>
        <v>9828120827</v>
      </c>
      <c r="X133" s="9" t="str">
        <f>'shaladarpan '!W132</f>
        <v>alniyawas131</v>
      </c>
      <c r="Y133" s="9">
        <f>'shaladarpan '!X132</f>
        <v>60000</v>
      </c>
      <c r="Z133" s="9" t="str">
        <f>'shaladarpan '!Y132</f>
        <v>N</v>
      </c>
      <c r="AA133" s="9" t="str">
        <f>'shaladarpan '!Z132</f>
        <v>N</v>
      </c>
      <c r="AB133" s="9" t="str">
        <f>'shaladarpan '!AA132</f>
        <v>No</v>
      </c>
      <c r="AC133" s="9">
        <f>'shaladarpan '!AB132</f>
        <v>13</v>
      </c>
      <c r="AD133" s="9" t="str">
        <f>'shaladarpan '!AC132</f>
        <v>None</v>
      </c>
      <c r="AE133" s="9">
        <f>'shaladarpan '!AD132</f>
        <v>7</v>
      </c>
    </row>
    <row r="134" spans="1:31" s="8" customFormat="1" ht="13.5" customHeight="1">
      <c r="A134" s="8">
        <f>IF(F134=" "," ",ROWS($A$3:A134))</f>
        <v>132</v>
      </c>
      <c r="B134" s="9">
        <f>'shaladarpan '!A133</f>
        <v>5</v>
      </c>
      <c r="C134" s="9" t="str">
        <f>'shaladarpan '!B133</f>
        <v>A</v>
      </c>
      <c r="D134" s="9">
        <f>'shaladarpan '!C133</f>
        <v>4722</v>
      </c>
      <c r="E134" s="10">
        <f>'shaladarpan '!D133</f>
        <v>43658</v>
      </c>
      <c r="F134" s="9" t="str">
        <f>'shaladarpan '!E133</f>
        <v>manjeet132</v>
      </c>
      <c r="G134" s="10">
        <f>'shaladarpan '!F133</f>
        <v>0</v>
      </c>
      <c r="H134" s="9" t="str">
        <f>'shaladarpan '!G133</f>
        <v>vijay132</v>
      </c>
      <c r="I134" s="9" t="str">
        <f>'shaladarpan '!H133</f>
        <v>beautiful132</v>
      </c>
      <c r="J134" s="9" t="str">
        <f>'shaladarpan '!I133</f>
        <v>M</v>
      </c>
      <c r="K134" s="10">
        <f>'shaladarpan '!J133</f>
        <v>39814</v>
      </c>
      <c r="L134" s="9" t="str">
        <f>'shaladarpan '!K133</f>
        <v>no</v>
      </c>
      <c r="M134" s="9">
        <f>'shaladarpan '!L133</f>
        <v>132</v>
      </c>
      <c r="N134" s="9">
        <f>'shaladarpan '!M133</f>
        <v>0</v>
      </c>
      <c r="O134" s="9">
        <f>'shaladarpan '!N133</f>
        <v>0</v>
      </c>
      <c r="P134" s="9" t="str">
        <f>'shaladarpan '!O133</f>
        <v>SBC</v>
      </c>
      <c r="Q134" s="9" t="str">
        <f>'shaladarpan '!P133</f>
        <v>Hindu</v>
      </c>
      <c r="R134" s="9">
        <f>'shaladarpan '!Q133</f>
        <v>0</v>
      </c>
      <c r="S134" s="9" t="str">
        <f>'shaladarpan '!R133</f>
        <v>GOVT. SENIOR SECONDARY SCHOOL ALNIYAWAS (219445)</v>
      </c>
      <c r="T134" s="9">
        <f>'shaladarpan '!S133</f>
        <v>8140200308</v>
      </c>
      <c r="U134" s="9" t="str">
        <f>'shaladarpan '!T133</f>
        <v>XXXX1833</v>
      </c>
      <c r="V134" s="9" t="str">
        <f>'shaladarpan '!U133</f>
        <v>vpsgoov</v>
      </c>
      <c r="W134" s="9">
        <f>'shaladarpan '!V133</f>
        <v>9828120828</v>
      </c>
      <c r="X134" s="9" t="str">
        <f>'shaladarpan '!W133</f>
        <v>alniyawas132</v>
      </c>
      <c r="Y134" s="9">
        <f>'shaladarpan '!X133</f>
        <v>60000</v>
      </c>
      <c r="Z134" s="9" t="str">
        <f>'shaladarpan '!Y133</f>
        <v>N</v>
      </c>
      <c r="AA134" s="9" t="str">
        <f>'shaladarpan '!Z133</f>
        <v>N</v>
      </c>
      <c r="AB134" s="9" t="str">
        <f>'shaladarpan '!AA133</f>
        <v>No</v>
      </c>
      <c r="AC134" s="9">
        <f>'shaladarpan '!AB133</f>
        <v>11</v>
      </c>
      <c r="AD134" s="9" t="str">
        <f>'shaladarpan '!AC133</f>
        <v>None</v>
      </c>
      <c r="AE134" s="9">
        <f>'shaladarpan '!AD133</f>
        <v>1</v>
      </c>
    </row>
    <row r="135" spans="1:31" s="8" customFormat="1" ht="13.5" customHeight="1">
      <c r="A135" s="8">
        <f>IF(F135=" "," ",ROWS($A$3:A135))</f>
        <v>133</v>
      </c>
      <c r="B135" s="9">
        <f>'shaladarpan '!A134</f>
        <v>5</v>
      </c>
      <c r="C135" s="9" t="str">
        <f>'shaladarpan '!B134</f>
        <v>A</v>
      </c>
      <c r="D135" s="9">
        <f>'shaladarpan '!C134</f>
        <v>4692</v>
      </c>
      <c r="E135" s="10">
        <f>'shaladarpan '!D134</f>
        <v>43655</v>
      </c>
      <c r="F135" s="9" t="str">
        <f>'shaladarpan '!E134</f>
        <v>manjeet133</v>
      </c>
      <c r="G135" s="10">
        <f>'shaladarpan '!F134</f>
        <v>0</v>
      </c>
      <c r="H135" s="9" t="str">
        <f>'shaladarpan '!G134</f>
        <v>vijay133</v>
      </c>
      <c r="I135" s="9" t="str">
        <f>'shaladarpan '!H134</f>
        <v>beautiful133</v>
      </c>
      <c r="J135" s="9" t="str">
        <f>'shaladarpan '!I134</f>
        <v>M</v>
      </c>
      <c r="K135" s="10">
        <f>'shaladarpan '!J134</f>
        <v>39636</v>
      </c>
      <c r="L135" s="9" t="str">
        <f>'shaladarpan '!K134</f>
        <v>yes</v>
      </c>
      <c r="M135" s="9">
        <f>'shaladarpan '!L134</f>
        <v>133</v>
      </c>
      <c r="N135" s="9">
        <f>'shaladarpan '!M134</f>
        <v>0</v>
      </c>
      <c r="O135" s="9">
        <f>'shaladarpan '!N134</f>
        <v>0</v>
      </c>
      <c r="P135" s="9" t="str">
        <f>'shaladarpan '!O134</f>
        <v>SC</v>
      </c>
      <c r="Q135" s="9" t="str">
        <f>'shaladarpan '!P134</f>
        <v>Hindu</v>
      </c>
      <c r="R135" s="9">
        <f>'shaladarpan '!Q134</f>
        <v>0</v>
      </c>
      <c r="S135" s="9" t="str">
        <f>'shaladarpan '!R134</f>
        <v>GOVT. SENIOR SECONDARY SCHOOL ALNIYAWAS (219445)</v>
      </c>
      <c r="T135" s="9">
        <f>'shaladarpan '!S134</f>
        <v>8140200308</v>
      </c>
      <c r="U135" s="9" t="str">
        <f>'shaladarpan '!T134</f>
        <v>XXXX8939</v>
      </c>
      <c r="V135" s="9" t="str">
        <f>'shaladarpan '!U134</f>
        <v>vpjwnct</v>
      </c>
      <c r="W135" s="9">
        <f>'shaladarpan '!V134</f>
        <v>9828120829</v>
      </c>
      <c r="X135" s="9" t="str">
        <f>'shaladarpan '!W134</f>
        <v>alniyawas133</v>
      </c>
      <c r="Y135" s="9">
        <f>'shaladarpan '!X134</f>
        <v>60000</v>
      </c>
      <c r="Z135" s="9" t="str">
        <f>'shaladarpan '!Y134</f>
        <v>N</v>
      </c>
      <c r="AA135" s="9" t="str">
        <f>'shaladarpan '!Z134</f>
        <v>N</v>
      </c>
      <c r="AB135" s="9" t="str">
        <f>'shaladarpan '!AA134</f>
        <v>No</v>
      </c>
      <c r="AC135" s="9">
        <f>'shaladarpan '!AB134</f>
        <v>12</v>
      </c>
      <c r="AD135" s="9" t="str">
        <f>'shaladarpan '!AC134</f>
        <v>None</v>
      </c>
      <c r="AE135" s="9">
        <f>'shaladarpan '!AD134</f>
        <v>1</v>
      </c>
    </row>
    <row r="136" spans="1:31" s="8" customFormat="1" ht="13.5" customHeight="1">
      <c r="A136" s="8">
        <f>IF(F136=" "," ",ROWS($A$3:A136))</f>
        <v>134</v>
      </c>
      <c r="B136" s="9">
        <f>'shaladarpan '!A135</f>
        <v>5</v>
      </c>
      <c r="C136" s="9" t="str">
        <f>'shaladarpan '!B135</f>
        <v>A</v>
      </c>
      <c r="D136" s="9">
        <f>'shaladarpan '!C135</f>
        <v>4749</v>
      </c>
      <c r="E136" s="10">
        <f>'shaladarpan '!D135</f>
        <v>43663</v>
      </c>
      <c r="F136" s="9" t="str">
        <f>'shaladarpan '!E135</f>
        <v>manjeet134</v>
      </c>
      <c r="G136" s="10">
        <f>'shaladarpan '!F135</f>
        <v>0</v>
      </c>
      <c r="H136" s="9" t="str">
        <f>'shaladarpan '!G135</f>
        <v>vijay134</v>
      </c>
      <c r="I136" s="9" t="str">
        <f>'shaladarpan '!H135</f>
        <v>beautiful134</v>
      </c>
      <c r="J136" s="9" t="str">
        <f>'shaladarpan '!I135</f>
        <v>M</v>
      </c>
      <c r="K136" s="10">
        <f>'shaladarpan '!J135</f>
        <v>40304</v>
      </c>
      <c r="L136" s="9" t="str">
        <f>'shaladarpan '!K135</f>
        <v>yes</v>
      </c>
      <c r="M136" s="9">
        <f>'shaladarpan '!L135</f>
        <v>134</v>
      </c>
      <c r="N136" s="9">
        <f>'shaladarpan '!M135</f>
        <v>0</v>
      </c>
      <c r="O136" s="9">
        <f>'shaladarpan '!N135</f>
        <v>0</v>
      </c>
      <c r="P136" s="9" t="str">
        <f>'shaladarpan '!O135</f>
        <v>SC</v>
      </c>
      <c r="Q136" s="9" t="str">
        <f>'shaladarpan '!P135</f>
        <v>Hindu</v>
      </c>
      <c r="R136" s="9">
        <f>'shaladarpan '!Q135</f>
        <v>0</v>
      </c>
      <c r="S136" s="9" t="str">
        <f>'shaladarpan '!R135</f>
        <v>GOVT. SENIOR SECONDARY SCHOOL ALNIYAWAS (219445)</v>
      </c>
      <c r="T136" s="9">
        <f>'shaladarpan '!S135</f>
        <v>8140200308</v>
      </c>
      <c r="U136" s="9" t="str">
        <f>'shaladarpan '!T135</f>
        <v>XXXX1516</v>
      </c>
      <c r="V136" s="9">
        <f>'shaladarpan '!U135</f>
        <v>0</v>
      </c>
      <c r="W136" s="9">
        <f>'shaladarpan '!V135</f>
        <v>9828120830</v>
      </c>
      <c r="X136" s="9" t="str">
        <f>'shaladarpan '!W135</f>
        <v>alniyawas134</v>
      </c>
      <c r="Y136" s="9">
        <f>'shaladarpan '!X135</f>
        <v>50000</v>
      </c>
      <c r="Z136" s="9" t="str">
        <f>'shaladarpan '!Y135</f>
        <v>N</v>
      </c>
      <c r="AA136" s="9" t="str">
        <f>'shaladarpan '!Z135</f>
        <v>N</v>
      </c>
      <c r="AB136" s="9" t="str">
        <f>'shaladarpan '!AA135</f>
        <v>No</v>
      </c>
      <c r="AC136" s="9">
        <f>'shaladarpan '!AB135</f>
        <v>10</v>
      </c>
      <c r="AD136" s="9" t="str">
        <f>'shaladarpan '!AC135</f>
        <v>None</v>
      </c>
      <c r="AE136" s="9">
        <f>'shaladarpan '!AD135</f>
        <v>2</v>
      </c>
    </row>
    <row r="137" spans="1:31" s="8" customFormat="1" ht="13.5" customHeight="1">
      <c r="A137" s="8">
        <f>IF(F137=" "," ",ROWS($A$3:A137))</f>
        <v>135</v>
      </c>
      <c r="B137" s="9">
        <f>'shaladarpan '!A136</f>
        <v>5</v>
      </c>
      <c r="C137" s="9" t="str">
        <f>'shaladarpan '!B136</f>
        <v>A</v>
      </c>
      <c r="D137" s="9">
        <f>'shaladarpan '!C136</f>
        <v>4742</v>
      </c>
      <c r="E137" s="10">
        <f>'shaladarpan '!D136</f>
        <v>43662</v>
      </c>
      <c r="F137" s="9" t="str">
        <f>'shaladarpan '!E136</f>
        <v>manjeet135</v>
      </c>
      <c r="G137" s="10">
        <f>'shaladarpan '!F136</f>
        <v>0</v>
      </c>
      <c r="H137" s="9" t="str">
        <f>'shaladarpan '!G136</f>
        <v>vijay135</v>
      </c>
      <c r="I137" s="9" t="str">
        <f>'shaladarpan '!H136</f>
        <v>beautiful135</v>
      </c>
      <c r="J137" s="9" t="str">
        <f>'shaladarpan '!I136</f>
        <v>F</v>
      </c>
      <c r="K137" s="10">
        <f>'shaladarpan '!J136</f>
        <v>40179</v>
      </c>
      <c r="L137" s="9" t="str">
        <f>'shaladarpan '!K136</f>
        <v>no</v>
      </c>
      <c r="M137" s="9">
        <f>'shaladarpan '!L136</f>
        <v>135</v>
      </c>
      <c r="N137" s="9">
        <f>'shaladarpan '!M136</f>
        <v>0</v>
      </c>
      <c r="O137" s="9">
        <f>'shaladarpan '!N136</f>
        <v>0</v>
      </c>
      <c r="P137" s="9" t="str">
        <f>'shaladarpan '!O136</f>
        <v>OBC</v>
      </c>
      <c r="Q137" s="9" t="str">
        <f>'shaladarpan '!P136</f>
        <v>Hindu</v>
      </c>
      <c r="R137" s="9">
        <f>'shaladarpan '!Q136</f>
        <v>0</v>
      </c>
      <c r="S137" s="9" t="str">
        <f>'shaladarpan '!R136</f>
        <v>GOVT. SENIOR SECONDARY SCHOOL ALNIYAWAS (219445)</v>
      </c>
      <c r="T137" s="9">
        <f>'shaladarpan '!S136</f>
        <v>8140200308</v>
      </c>
      <c r="U137" s="9" t="str">
        <f>'shaladarpan '!T136</f>
        <v>XXXX9240</v>
      </c>
      <c r="V137" s="9" t="str">
        <f>'shaladarpan '!U136</f>
        <v>ymukugo</v>
      </c>
      <c r="W137" s="9">
        <f>'shaladarpan '!V136</f>
        <v>9828120831</v>
      </c>
      <c r="X137" s="9" t="str">
        <f>'shaladarpan '!W136</f>
        <v>alniyawas135</v>
      </c>
      <c r="Y137" s="9">
        <f>'shaladarpan '!X136</f>
        <v>50000</v>
      </c>
      <c r="Z137" s="9" t="str">
        <f>'shaladarpan '!Y136</f>
        <v>N</v>
      </c>
      <c r="AA137" s="9" t="str">
        <f>'shaladarpan '!Z136</f>
        <v>N</v>
      </c>
      <c r="AB137" s="9" t="str">
        <f>'shaladarpan '!AA136</f>
        <v>No</v>
      </c>
      <c r="AC137" s="9">
        <f>'shaladarpan '!AB136</f>
        <v>10</v>
      </c>
      <c r="AD137" s="9" t="str">
        <f>'shaladarpan '!AC136</f>
        <v>None</v>
      </c>
      <c r="AE137" s="9">
        <f>'shaladarpan '!AD136</f>
        <v>2</v>
      </c>
    </row>
    <row r="138" spans="1:31" s="8" customFormat="1" ht="13.5" customHeight="1">
      <c r="A138" s="8">
        <f>IF(F138=" "," ",ROWS($A$3:A138))</f>
        <v>136</v>
      </c>
      <c r="B138" s="9">
        <f>'shaladarpan '!A137</f>
        <v>5</v>
      </c>
      <c r="C138" s="9" t="str">
        <f>'shaladarpan '!B137</f>
        <v>A</v>
      </c>
      <c r="D138" s="9">
        <f>'shaladarpan '!C137</f>
        <v>4878</v>
      </c>
      <c r="E138" s="10">
        <f>'shaladarpan '!D137</f>
        <v>0</v>
      </c>
      <c r="F138" s="9" t="str">
        <f>'shaladarpan '!E137</f>
        <v>manjeet136</v>
      </c>
      <c r="G138" s="10">
        <f>'shaladarpan '!F137</f>
        <v>0</v>
      </c>
      <c r="H138" s="9" t="str">
        <f>'shaladarpan '!G137</f>
        <v>vijay136</v>
      </c>
      <c r="I138" s="9" t="str">
        <f>'shaladarpan '!H137</f>
        <v>beautiful136</v>
      </c>
      <c r="J138" s="9" t="str">
        <f>'shaladarpan '!I137</f>
        <v>M</v>
      </c>
      <c r="K138" s="10">
        <f>'shaladarpan '!J137</f>
        <v>39633</v>
      </c>
      <c r="L138" s="9" t="str">
        <f>'shaladarpan '!K137</f>
        <v>yes</v>
      </c>
      <c r="M138" s="9">
        <f>'shaladarpan '!L137</f>
        <v>136</v>
      </c>
      <c r="N138" s="9">
        <f>'shaladarpan '!M137</f>
        <v>0</v>
      </c>
      <c r="O138" s="9">
        <f>'shaladarpan '!N137</f>
        <v>0</v>
      </c>
      <c r="P138" s="9" t="str">
        <f>'shaladarpan '!O137</f>
        <v>OBC</v>
      </c>
      <c r="Q138" s="9">
        <f>'shaladarpan '!P137</f>
        <v>0</v>
      </c>
      <c r="R138" s="9">
        <f>'shaladarpan '!Q137</f>
        <v>0</v>
      </c>
      <c r="S138" s="9" t="str">
        <f>'shaladarpan '!R137</f>
        <v>GOVT. SENIOR SECONDARY SCHOOL ALNIYAWAS (219445)</v>
      </c>
      <c r="T138" s="9">
        <f>'shaladarpan '!S137</f>
        <v>8140200308</v>
      </c>
      <c r="U138" s="9">
        <f>'shaladarpan '!T137</f>
        <v>0</v>
      </c>
      <c r="V138" s="9">
        <f>'shaladarpan '!U137</f>
        <v>0</v>
      </c>
      <c r="W138" s="9">
        <f>'shaladarpan '!V137</f>
        <v>9828120832</v>
      </c>
      <c r="X138" s="9" t="str">
        <f>'shaladarpan '!W137</f>
        <v>alniyawas136</v>
      </c>
      <c r="Y138" s="9">
        <f>'shaladarpan '!X137</f>
        <v>0</v>
      </c>
      <c r="Z138" s="9" t="str">
        <f>'shaladarpan '!Y137</f>
        <v>N</v>
      </c>
      <c r="AA138" s="9" t="str">
        <f>'shaladarpan '!Z137</f>
        <v>Y</v>
      </c>
      <c r="AB138" s="9">
        <f>'shaladarpan '!AA137</f>
        <v>0</v>
      </c>
      <c r="AC138" s="9">
        <f>'shaladarpan '!AB137</f>
        <v>12</v>
      </c>
      <c r="AD138" s="9">
        <f>'shaladarpan '!AC137</f>
        <v>0</v>
      </c>
      <c r="AE138" s="9">
        <f>'shaladarpan '!AD137</f>
        <v>1</v>
      </c>
    </row>
    <row r="139" spans="1:31" s="8" customFormat="1" ht="13.5" customHeight="1">
      <c r="A139" s="8">
        <f>IF(F139=" "," ",ROWS($A$3:A139))</f>
        <v>137</v>
      </c>
      <c r="B139" s="9">
        <f>'shaladarpan '!A138</f>
        <v>5</v>
      </c>
      <c r="C139" s="9" t="str">
        <f>'shaladarpan '!B138</f>
        <v>A</v>
      </c>
      <c r="D139" s="9">
        <f>'shaladarpan '!C138</f>
        <v>4255</v>
      </c>
      <c r="E139" s="10">
        <f>'shaladarpan '!D138</f>
        <v>42698</v>
      </c>
      <c r="F139" s="9" t="str">
        <f>'shaladarpan '!E138</f>
        <v>manjeet137</v>
      </c>
      <c r="G139" s="10">
        <f>'shaladarpan '!F138</f>
        <v>0</v>
      </c>
      <c r="H139" s="9" t="str">
        <f>'shaladarpan '!G138</f>
        <v>vijay137</v>
      </c>
      <c r="I139" s="9" t="str">
        <f>'shaladarpan '!H138</f>
        <v>beautiful137</v>
      </c>
      <c r="J139" s="9" t="str">
        <f>'shaladarpan '!I138</f>
        <v>M</v>
      </c>
      <c r="K139" s="10">
        <f>'shaladarpan '!J138</f>
        <v>40244</v>
      </c>
      <c r="L139" s="9" t="str">
        <f>'shaladarpan '!K138</f>
        <v>yes</v>
      </c>
      <c r="M139" s="9">
        <f>'shaladarpan '!L138</f>
        <v>137</v>
      </c>
      <c r="N139" s="9">
        <f>'shaladarpan '!M138</f>
        <v>0</v>
      </c>
      <c r="O139" s="9">
        <f>'shaladarpan '!N138</f>
        <v>0</v>
      </c>
      <c r="P139" s="9" t="str">
        <f>'shaladarpan '!O138</f>
        <v>OBC</v>
      </c>
      <c r="Q139" s="9" t="str">
        <f>'shaladarpan '!P138</f>
        <v>Muslim</v>
      </c>
      <c r="R139" s="9">
        <f>'shaladarpan '!Q138</f>
        <v>0</v>
      </c>
      <c r="S139" s="9" t="str">
        <f>'shaladarpan '!R138</f>
        <v>GOVT. SENIOR SECONDARY SCHOOL ALNIYAWAS (219445)</v>
      </c>
      <c r="T139" s="9">
        <f>'shaladarpan '!S138</f>
        <v>8140200308</v>
      </c>
      <c r="U139" s="9" t="str">
        <f>'shaladarpan '!T138</f>
        <v>XXXX7818</v>
      </c>
      <c r="V139" s="9">
        <f>'shaladarpan '!U138</f>
        <v>0</v>
      </c>
      <c r="W139" s="9">
        <f>'shaladarpan '!V138</f>
        <v>9828120833</v>
      </c>
      <c r="X139" s="9" t="str">
        <f>'shaladarpan '!W138</f>
        <v>alniyawas137</v>
      </c>
      <c r="Y139" s="9">
        <f>'shaladarpan '!X138</f>
        <v>0</v>
      </c>
      <c r="Z139" s="9" t="str">
        <f>'shaladarpan '!Y138</f>
        <v>N</v>
      </c>
      <c r="AA139" s="9" t="str">
        <f>'shaladarpan '!Z138</f>
        <v>N</v>
      </c>
      <c r="AB139" s="9" t="str">
        <f>'shaladarpan '!AA138</f>
        <v>Yes</v>
      </c>
      <c r="AC139" s="9">
        <f>'shaladarpan '!AB138</f>
        <v>10</v>
      </c>
      <c r="AD139" s="9" t="str">
        <f>'shaladarpan '!AC138</f>
        <v>None</v>
      </c>
      <c r="AE139" s="9">
        <f>'shaladarpan '!AD138</f>
        <v>1</v>
      </c>
    </row>
    <row r="140" spans="1:31" s="8" customFormat="1" ht="13.5" customHeight="1">
      <c r="A140" s="8">
        <f>IF(F140=" "," ",ROWS($A$3:A140))</f>
        <v>138</v>
      </c>
      <c r="B140" s="9">
        <f>'shaladarpan '!A139</f>
        <v>5</v>
      </c>
      <c r="C140" s="9" t="str">
        <f>'shaladarpan '!B139</f>
        <v>A</v>
      </c>
      <c r="D140" s="9">
        <f>'shaladarpan '!C139</f>
        <v>4258</v>
      </c>
      <c r="E140" s="10">
        <f>'shaladarpan '!D139</f>
        <v>42700</v>
      </c>
      <c r="F140" s="9" t="str">
        <f>'shaladarpan '!E139</f>
        <v>manjeet138</v>
      </c>
      <c r="G140" s="10">
        <f>'shaladarpan '!F139</f>
        <v>0</v>
      </c>
      <c r="H140" s="9" t="str">
        <f>'shaladarpan '!G139</f>
        <v>vijay138</v>
      </c>
      <c r="I140" s="9" t="str">
        <f>'shaladarpan '!H139</f>
        <v>beautiful138</v>
      </c>
      <c r="J140" s="9" t="str">
        <f>'shaladarpan '!I139</f>
        <v>M</v>
      </c>
      <c r="K140" s="10">
        <f>'shaladarpan '!J139</f>
        <v>40366</v>
      </c>
      <c r="L140" s="9" t="str">
        <f>'shaladarpan '!K139</f>
        <v>no</v>
      </c>
      <c r="M140" s="9">
        <f>'shaladarpan '!L139</f>
        <v>138</v>
      </c>
      <c r="N140" s="9">
        <f>'shaladarpan '!M139</f>
        <v>0</v>
      </c>
      <c r="O140" s="9">
        <f>'shaladarpan '!N139</f>
        <v>0</v>
      </c>
      <c r="P140" s="9" t="str">
        <f>'shaladarpan '!O139</f>
        <v>OBC</v>
      </c>
      <c r="Q140" s="9" t="str">
        <f>'shaladarpan '!P139</f>
        <v>Muslim</v>
      </c>
      <c r="R140" s="9">
        <f>'shaladarpan '!Q139</f>
        <v>0</v>
      </c>
      <c r="S140" s="9" t="str">
        <f>'shaladarpan '!R139</f>
        <v>GOVT. SENIOR SECONDARY SCHOOL ALNIYAWAS (219445)</v>
      </c>
      <c r="T140" s="9">
        <f>'shaladarpan '!S139</f>
        <v>8140200308</v>
      </c>
      <c r="U140" s="9" t="str">
        <f>'shaladarpan '!T139</f>
        <v>XXXX0810</v>
      </c>
      <c r="V140" s="9">
        <f>'shaladarpan '!U139</f>
        <v>0</v>
      </c>
      <c r="W140" s="9">
        <f>'shaladarpan '!V139</f>
        <v>9828120834</v>
      </c>
      <c r="X140" s="9" t="str">
        <f>'shaladarpan '!W139</f>
        <v>alniyawas138</v>
      </c>
      <c r="Y140" s="9">
        <f>'shaladarpan '!X139</f>
        <v>0</v>
      </c>
      <c r="Z140" s="9" t="str">
        <f>'shaladarpan '!Y139</f>
        <v>N</v>
      </c>
      <c r="AA140" s="9" t="str">
        <f>'shaladarpan '!Z139</f>
        <v>N</v>
      </c>
      <c r="AB140" s="9" t="str">
        <f>'shaladarpan '!AA139</f>
        <v>Yes</v>
      </c>
      <c r="AC140" s="9">
        <f>'shaladarpan '!AB139</f>
        <v>10</v>
      </c>
      <c r="AD140" s="9" t="str">
        <f>'shaladarpan '!AC139</f>
        <v>None</v>
      </c>
      <c r="AE140" s="9">
        <f>'shaladarpan '!AD139</f>
        <v>1</v>
      </c>
    </row>
    <row r="141" spans="1:31" s="8" customFormat="1" ht="13.5" customHeight="1">
      <c r="A141" s="8">
        <f>IF(F141=" "," ",ROWS($A$3:A141))</f>
        <v>139</v>
      </c>
      <c r="B141" s="9">
        <f>'shaladarpan '!A140</f>
        <v>5</v>
      </c>
      <c r="C141" s="9" t="str">
        <f>'shaladarpan '!B140</f>
        <v>A</v>
      </c>
      <c r="D141" s="9">
        <f>'shaladarpan '!C140</f>
        <v>4100</v>
      </c>
      <c r="E141" s="10">
        <f>'shaladarpan '!D140</f>
        <v>42499</v>
      </c>
      <c r="F141" s="9" t="str">
        <f>'shaladarpan '!E140</f>
        <v>manjeet139</v>
      </c>
      <c r="G141" s="10">
        <f>'shaladarpan '!F140</f>
        <v>0</v>
      </c>
      <c r="H141" s="9" t="str">
        <f>'shaladarpan '!G140</f>
        <v>vijay139</v>
      </c>
      <c r="I141" s="9" t="str">
        <f>'shaladarpan '!H140</f>
        <v>beautiful139</v>
      </c>
      <c r="J141" s="9" t="str">
        <f>'shaladarpan '!I140</f>
        <v>F</v>
      </c>
      <c r="K141" s="10">
        <f>'shaladarpan '!J140</f>
        <v>40487</v>
      </c>
      <c r="L141" s="9" t="str">
        <f>'shaladarpan '!K140</f>
        <v>yes</v>
      </c>
      <c r="M141" s="9">
        <f>'shaladarpan '!L140</f>
        <v>139</v>
      </c>
      <c r="N141" s="9">
        <f>'shaladarpan '!M140</f>
        <v>0</v>
      </c>
      <c r="O141" s="9">
        <f>'shaladarpan '!N140</f>
        <v>0</v>
      </c>
      <c r="P141" s="9" t="str">
        <f>'shaladarpan '!O140</f>
        <v>OBC</v>
      </c>
      <c r="Q141" s="9" t="str">
        <f>'shaladarpan '!P140</f>
        <v>Muslim</v>
      </c>
      <c r="R141" s="9">
        <f>'shaladarpan '!Q140</f>
        <v>0</v>
      </c>
      <c r="S141" s="9" t="str">
        <f>'shaladarpan '!R140</f>
        <v>GOVT. SENIOR SECONDARY SCHOOL ALNIYAWAS (219445)</v>
      </c>
      <c r="T141" s="9">
        <f>'shaladarpan '!S140</f>
        <v>8140200308</v>
      </c>
      <c r="U141" s="9" t="str">
        <f>'shaladarpan '!T140</f>
        <v>XXXX4370</v>
      </c>
      <c r="V141" s="9">
        <f>'shaladarpan '!U140</f>
        <v>0</v>
      </c>
      <c r="W141" s="9">
        <f>'shaladarpan '!V140</f>
        <v>9828120835</v>
      </c>
      <c r="X141" s="9" t="str">
        <f>'shaladarpan '!W140</f>
        <v>alniyawas139</v>
      </c>
      <c r="Y141" s="9">
        <f>'shaladarpan '!X140</f>
        <v>0</v>
      </c>
      <c r="Z141" s="9" t="str">
        <f>'shaladarpan '!Y140</f>
        <v>N</v>
      </c>
      <c r="AA141" s="9" t="str">
        <f>'shaladarpan '!Z140</f>
        <v>N</v>
      </c>
      <c r="AB141" s="9" t="str">
        <f>'shaladarpan '!AA140</f>
        <v>Yes</v>
      </c>
      <c r="AC141" s="9">
        <f>'shaladarpan '!AB140</f>
        <v>10</v>
      </c>
      <c r="AD141" s="9" t="str">
        <f>'shaladarpan '!AC140</f>
        <v>None</v>
      </c>
      <c r="AE141" s="9">
        <f>'shaladarpan '!AD140</f>
        <v>1</v>
      </c>
    </row>
    <row r="142" spans="1:31" s="8" customFormat="1" ht="13.5" customHeight="1">
      <c r="A142" s="8">
        <f>IF(F142=" "," ",ROWS($A$3:A142))</f>
        <v>140</v>
      </c>
      <c r="B142" s="9">
        <f>'shaladarpan '!A141</f>
        <v>5</v>
      </c>
      <c r="C142" s="9" t="str">
        <f>'shaladarpan '!B141</f>
        <v>A</v>
      </c>
      <c r="D142" s="9">
        <f>'shaladarpan '!C141</f>
        <v>4245</v>
      </c>
      <c r="E142" s="10">
        <f>'shaladarpan '!D141</f>
        <v>42587</v>
      </c>
      <c r="F142" s="9" t="str">
        <f>'shaladarpan '!E141</f>
        <v>manjeet140</v>
      </c>
      <c r="G142" s="10">
        <f>'shaladarpan '!F141</f>
        <v>0</v>
      </c>
      <c r="H142" s="9" t="str">
        <f>'shaladarpan '!G141</f>
        <v>vijay140</v>
      </c>
      <c r="I142" s="9" t="str">
        <f>'shaladarpan '!H141</f>
        <v>beautiful140</v>
      </c>
      <c r="J142" s="9" t="str">
        <f>'shaladarpan '!I141</f>
        <v>M</v>
      </c>
      <c r="K142" s="10">
        <f>'shaladarpan '!J141</f>
        <v>40300</v>
      </c>
      <c r="L142" s="9" t="str">
        <f>'shaladarpan '!K141</f>
        <v>yes</v>
      </c>
      <c r="M142" s="9">
        <f>'shaladarpan '!L141</f>
        <v>140</v>
      </c>
      <c r="N142" s="9">
        <f>'shaladarpan '!M141</f>
        <v>0</v>
      </c>
      <c r="O142" s="9">
        <f>'shaladarpan '!N141</f>
        <v>0</v>
      </c>
      <c r="P142" s="9" t="str">
        <f>'shaladarpan '!O141</f>
        <v>OBC</v>
      </c>
      <c r="Q142" s="9" t="str">
        <f>'shaladarpan '!P141</f>
        <v>Muslim</v>
      </c>
      <c r="R142" s="9">
        <f>'shaladarpan '!Q141</f>
        <v>0</v>
      </c>
      <c r="S142" s="9" t="str">
        <f>'shaladarpan '!R141</f>
        <v>GOVT. SENIOR SECONDARY SCHOOL ALNIYAWAS (219445)</v>
      </c>
      <c r="T142" s="9">
        <f>'shaladarpan '!S141</f>
        <v>8140200308</v>
      </c>
      <c r="U142" s="9" t="str">
        <f>'shaladarpan '!T141</f>
        <v>XXXX3401</v>
      </c>
      <c r="V142" s="9">
        <f>'shaladarpan '!U141</f>
        <v>0</v>
      </c>
      <c r="W142" s="9">
        <f>'shaladarpan '!V141</f>
        <v>9828120836</v>
      </c>
      <c r="X142" s="9" t="str">
        <f>'shaladarpan '!W141</f>
        <v>alniyawas140</v>
      </c>
      <c r="Y142" s="9">
        <f>'shaladarpan '!X141</f>
        <v>0</v>
      </c>
      <c r="Z142" s="9" t="str">
        <f>'shaladarpan '!Y141</f>
        <v>N</v>
      </c>
      <c r="AA142" s="9" t="str">
        <f>'shaladarpan '!Z141</f>
        <v>N</v>
      </c>
      <c r="AB142" s="9" t="str">
        <f>'shaladarpan '!AA141</f>
        <v>Yes</v>
      </c>
      <c r="AC142" s="9">
        <f>'shaladarpan '!AB141</f>
        <v>10</v>
      </c>
      <c r="AD142" s="9" t="str">
        <f>'shaladarpan '!AC141</f>
        <v>None</v>
      </c>
      <c r="AE142" s="9">
        <f>'shaladarpan '!AD141</f>
        <v>1</v>
      </c>
    </row>
    <row r="143" spans="1:31" s="8" customFormat="1" ht="13.5" customHeight="1">
      <c r="A143" s="8">
        <f>IF(F143=" "," ",ROWS($A$3:A143))</f>
        <v>141</v>
      </c>
      <c r="B143" s="9">
        <f>'shaladarpan '!A142</f>
        <v>5</v>
      </c>
      <c r="C143" s="9" t="str">
        <f>'shaladarpan '!B142</f>
        <v>A</v>
      </c>
      <c r="D143" s="9">
        <f>'shaladarpan '!C142</f>
        <v>4206</v>
      </c>
      <c r="E143" s="10">
        <f>'shaladarpan '!D142</f>
        <v>42566</v>
      </c>
      <c r="F143" s="9" t="str">
        <f>'shaladarpan '!E142</f>
        <v>manjeet141</v>
      </c>
      <c r="G143" s="10">
        <f>'shaladarpan '!F142</f>
        <v>0</v>
      </c>
      <c r="H143" s="9" t="str">
        <f>'shaladarpan '!G142</f>
        <v>vijay141</v>
      </c>
      <c r="I143" s="9" t="str">
        <f>'shaladarpan '!H142</f>
        <v>beautiful141</v>
      </c>
      <c r="J143" s="9" t="str">
        <f>'shaladarpan '!I142</f>
        <v>F</v>
      </c>
      <c r="K143" s="10">
        <f>'shaladarpan '!J142</f>
        <v>40361</v>
      </c>
      <c r="L143" s="9" t="str">
        <f>'shaladarpan '!K142</f>
        <v>no</v>
      </c>
      <c r="M143" s="9">
        <f>'shaladarpan '!L142</f>
        <v>141</v>
      </c>
      <c r="N143" s="9">
        <f>'shaladarpan '!M142</f>
        <v>0</v>
      </c>
      <c r="O143" s="9">
        <f>'shaladarpan '!N142</f>
        <v>0</v>
      </c>
      <c r="P143" s="9" t="str">
        <f>'shaladarpan '!O142</f>
        <v>OBC</v>
      </c>
      <c r="Q143" s="9" t="str">
        <f>'shaladarpan '!P142</f>
        <v>Muslim</v>
      </c>
      <c r="R143" s="9">
        <f>'shaladarpan '!Q142</f>
        <v>0</v>
      </c>
      <c r="S143" s="9" t="str">
        <f>'shaladarpan '!R142</f>
        <v>GOVT. SENIOR SECONDARY SCHOOL ALNIYAWAS (219445)</v>
      </c>
      <c r="T143" s="9">
        <f>'shaladarpan '!S142</f>
        <v>8140200308</v>
      </c>
      <c r="U143" s="9">
        <f>'shaladarpan '!T142</f>
        <v>0</v>
      </c>
      <c r="V143" s="9">
        <f>'shaladarpan '!U142</f>
        <v>0</v>
      </c>
      <c r="W143" s="9">
        <f>'shaladarpan '!V142</f>
        <v>9828120837</v>
      </c>
      <c r="X143" s="9" t="str">
        <f>'shaladarpan '!W142</f>
        <v>alniyawas141</v>
      </c>
      <c r="Y143" s="9">
        <f>'shaladarpan '!X142</f>
        <v>0</v>
      </c>
      <c r="Z143" s="9" t="str">
        <f>'shaladarpan '!Y142</f>
        <v>N</v>
      </c>
      <c r="AA143" s="9" t="str">
        <f>'shaladarpan '!Z142</f>
        <v>N</v>
      </c>
      <c r="AB143" s="9" t="str">
        <f>'shaladarpan '!AA142</f>
        <v>Yes</v>
      </c>
      <c r="AC143" s="9">
        <f>'shaladarpan '!AB142</f>
        <v>10</v>
      </c>
      <c r="AD143" s="9" t="str">
        <f>'shaladarpan '!AC142</f>
        <v>None</v>
      </c>
      <c r="AE143" s="9">
        <f>'shaladarpan '!AD142</f>
        <v>1</v>
      </c>
    </row>
    <row r="144" spans="1:31" s="8" customFormat="1" ht="13.5" customHeight="1">
      <c r="A144" s="8">
        <f>IF(F144=" "," ",ROWS($A$3:A144))</f>
        <v>142</v>
      </c>
      <c r="B144" s="9">
        <f>'shaladarpan '!A143</f>
        <v>5</v>
      </c>
      <c r="C144" s="9" t="str">
        <f>'shaladarpan '!B143</f>
        <v>A</v>
      </c>
      <c r="D144" s="9">
        <f>'shaladarpan '!C143</f>
        <v>4602</v>
      </c>
      <c r="E144" s="10">
        <f>'shaladarpan '!D143</f>
        <v>43307</v>
      </c>
      <c r="F144" s="9" t="str">
        <f>'shaladarpan '!E143</f>
        <v>manjeet142</v>
      </c>
      <c r="G144" s="10">
        <f>'shaladarpan '!F143</f>
        <v>0</v>
      </c>
      <c r="H144" s="9" t="str">
        <f>'shaladarpan '!G143</f>
        <v>vijay142</v>
      </c>
      <c r="I144" s="9" t="str">
        <f>'shaladarpan '!H143</f>
        <v>beautiful142</v>
      </c>
      <c r="J144" s="9" t="str">
        <f>'shaladarpan '!I143</f>
        <v>M</v>
      </c>
      <c r="K144" s="10">
        <f>'shaladarpan '!J143</f>
        <v>39978</v>
      </c>
      <c r="L144" s="9" t="str">
        <f>'shaladarpan '!K143</f>
        <v>yes</v>
      </c>
      <c r="M144" s="9">
        <f>'shaladarpan '!L143</f>
        <v>142</v>
      </c>
      <c r="N144" s="9">
        <f>'shaladarpan '!M143</f>
        <v>0</v>
      </c>
      <c r="O144" s="9">
        <f>'shaladarpan '!N143</f>
        <v>0</v>
      </c>
      <c r="P144" s="9" t="str">
        <f>'shaladarpan '!O143</f>
        <v>OBC</v>
      </c>
      <c r="Q144" s="9" t="str">
        <f>'shaladarpan '!P143</f>
        <v>Hindu</v>
      </c>
      <c r="R144" s="9">
        <f>'shaladarpan '!Q143</f>
        <v>0</v>
      </c>
      <c r="S144" s="9" t="str">
        <f>'shaladarpan '!R143</f>
        <v>GOVT. SENIOR SECONDARY SCHOOL ALNIYAWAS (219445)</v>
      </c>
      <c r="T144" s="9">
        <f>'shaladarpan '!S143</f>
        <v>8140200308</v>
      </c>
      <c r="U144" s="9" t="str">
        <f>'shaladarpan '!T143</f>
        <v>XXXX1553</v>
      </c>
      <c r="V144" s="9" t="str">
        <f>'shaladarpan '!U143</f>
        <v>VPWJVGR</v>
      </c>
      <c r="W144" s="9">
        <f>'shaladarpan '!V143</f>
        <v>9828120838</v>
      </c>
      <c r="X144" s="9" t="str">
        <f>'shaladarpan '!W143</f>
        <v>alniyawas142</v>
      </c>
      <c r="Y144" s="9">
        <f>'shaladarpan '!X143</f>
        <v>40000</v>
      </c>
      <c r="Z144" s="9" t="str">
        <f>'shaladarpan '!Y143</f>
        <v>N</v>
      </c>
      <c r="AA144" s="9" t="str">
        <f>'shaladarpan '!Z143</f>
        <v>N</v>
      </c>
      <c r="AB144" s="9" t="str">
        <f>'shaladarpan '!AA143</f>
        <v>No</v>
      </c>
      <c r="AC144" s="9">
        <f>'shaladarpan '!AB143</f>
        <v>11</v>
      </c>
      <c r="AD144" s="9" t="str">
        <f>'shaladarpan '!AC143</f>
        <v>None</v>
      </c>
      <c r="AE144" s="9">
        <f>'shaladarpan '!AD143</f>
        <v>0</v>
      </c>
    </row>
    <row r="145" spans="1:31" s="8" customFormat="1" ht="13.5" customHeight="1">
      <c r="A145" s="8">
        <f>IF(F145=" "," ",ROWS($A$3:A145))</f>
        <v>143</v>
      </c>
      <c r="B145" s="9">
        <f>'shaladarpan '!A144</f>
        <v>5</v>
      </c>
      <c r="C145" s="9" t="str">
        <f>'shaladarpan '!B144</f>
        <v>A</v>
      </c>
      <c r="D145" s="9">
        <f>'shaladarpan '!C144</f>
        <v>4132</v>
      </c>
      <c r="E145" s="10">
        <f>'shaladarpan '!D144</f>
        <v>42552</v>
      </c>
      <c r="F145" s="9" t="str">
        <f>'shaladarpan '!E144</f>
        <v>manjeet143</v>
      </c>
      <c r="G145" s="10">
        <f>'shaladarpan '!F144</f>
        <v>0</v>
      </c>
      <c r="H145" s="9" t="str">
        <f>'shaladarpan '!G144</f>
        <v>vijay143</v>
      </c>
      <c r="I145" s="9" t="str">
        <f>'shaladarpan '!H144</f>
        <v>beautiful143</v>
      </c>
      <c r="J145" s="9" t="str">
        <f>'shaladarpan '!I144</f>
        <v>F</v>
      </c>
      <c r="K145" s="10">
        <f>'shaladarpan '!J144</f>
        <v>39969</v>
      </c>
      <c r="L145" s="9" t="str">
        <f>'shaladarpan '!K144</f>
        <v>yes</v>
      </c>
      <c r="M145" s="9">
        <f>'shaladarpan '!L144</f>
        <v>143</v>
      </c>
      <c r="N145" s="9">
        <f>'shaladarpan '!M144</f>
        <v>0</v>
      </c>
      <c r="O145" s="9">
        <f>'shaladarpan '!N144</f>
        <v>0</v>
      </c>
      <c r="P145" s="9" t="str">
        <f>'shaladarpan '!O144</f>
        <v>OBC</v>
      </c>
      <c r="Q145" s="9" t="str">
        <f>'shaladarpan '!P144</f>
        <v>Hindu</v>
      </c>
      <c r="R145" s="9">
        <f>'shaladarpan '!Q144</f>
        <v>0</v>
      </c>
      <c r="S145" s="9" t="str">
        <f>'shaladarpan '!R144</f>
        <v>GOVT. SENIOR SECONDARY SCHOOL ALNIYAWAS (219445)</v>
      </c>
      <c r="T145" s="9">
        <f>'shaladarpan '!S144</f>
        <v>8140200308</v>
      </c>
      <c r="U145" s="9" t="str">
        <f>'shaladarpan '!T144</f>
        <v>XXXX9502</v>
      </c>
      <c r="V145" s="9">
        <f>'shaladarpan '!U144</f>
        <v>0</v>
      </c>
      <c r="W145" s="9">
        <f>'shaladarpan '!V144</f>
        <v>9828120839</v>
      </c>
      <c r="X145" s="9" t="str">
        <f>'shaladarpan '!W144</f>
        <v>alniyawas143</v>
      </c>
      <c r="Y145" s="9">
        <f>'shaladarpan '!X144</f>
        <v>45000</v>
      </c>
      <c r="Z145" s="9" t="str">
        <f>'shaladarpan '!Y144</f>
        <v>N</v>
      </c>
      <c r="AA145" s="9" t="str">
        <f>'shaladarpan '!Z144</f>
        <v>N</v>
      </c>
      <c r="AB145" s="9" t="str">
        <f>'shaladarpan '!AA144</f>
        <v>No</v>
      </c>
      <c r="AC145" s="9">
        <f>'shaladarpan '!AB144</f>
        <v>11</v>
      </c>
      <c r="AD145" s="9" t="str">
        <f>'shaladarpan '!AC144</f>
        <v>None</v>
      </c>
      <c r="AE145" s="9">
        <f>'shaladarpan '!AD144</f>
        <v>1</v>
      </c>
    </row>
    <row r="146" spans="1:31" s="8" customFormat="1" ht="13.5" customHeight="1">
      <c r="A146" s="8">
        <f>IF(F146=" "," ",ROWS($A$3:A146))</f>
        <v>144</v>
      </c>
      <c r="B146" s="9">
        <f>'shaladarpan '!A145</f>
        <v>5</v>
      </c>
      <c r="C146" s="9" t="str">
        <f>'shaladarpan '!B145</f>
        <v>A</v>
      </c>
      <c r="D146" s="9">
        <f>'shaladarpan '!C145</f>
        <v>4130</v>
      </c>
      <c r="E146" s="10">
        <f>'shaladarpan '!D145</f>
        <v>42552</v>
      </c>
      <c r="F146" s="9" t="str">
        <f>'shaladarpan '!E145</f>
        <v>manjeet144</v>
      </c>
      <c r="G146" s="10">
        <f>'shaladarpan '!F145</f>
        <v>0</v>
      </c>
      <c r="H146" s="9" t="str">
        <f>'shaladarpan '!G145</f>
        <v>vijay144</v>
      </c>
      <c r="I146" s="9" t="str">
        <f>'shaladarpan '!H145</f>
        <v>beautiful144</v>
      </c>
      <c r="J146" s="9" t="str">
        <f>'shaladarpan '!I145</f>
        <v>F</v>
      </c>
      <c r="K146" s="10">
        <f>'shaladarpan '!J145</f>
        <v>40336</v>
      </c>
      <c r="L146" s="9" t="str">
        <f>'shaladarpan '!K145</f>
        <v>no</v>
      </c>
      <c r="M146" s="9">
        <f>'shaladarpan '!L145</f>
        <v>144</v>
      </c>
      <c r="N146" s="9">
        <f>'shaladarpan '!M145</f>
        <v>0</v>
      </c>
      <c r="O146" s="9">
        <f>'shaladarpan '!N145</f>
        <v>0</v>
      </c>
      <c r="P146" s="9" t="str">
        <f>'shaladarpan '!O145</f>
        <v>OBC</v>
      </c>
      <c r="Q146" s="9" t="str">
        <f>'shaladarpan '!P145</f>
        <v>Hindu</v>
      </c>
      <c r="R146" s="9">
        <f>'shaladarpan '!Q145</f>
        <v>0</v>
      </c>
      <c r="S146" s="9" t="str">
        <f>'shaladarpan '!R145</f>
        <v>GOVT. SENIOR SECONDARY SCHOOL ALNIYAWAS (219445)</v>
      </c>
      <c r="T146" s="9">
        <f>'shaladarpan '!S145</f>
        <v>8140200308</v>
      </c>
      <c r="U146" s="9" t="str">
        <f>'shaladarpan '!T145</f>
        <v>XXXX5336</v>
      </c>
      <c r="V146" s="9">
        <f>'shaladarpan '!U145</f>
        <v>0</v>
      </c>
      <c r="W146" s="9">
        <f>'shaladarpan '!V145</f>
        <v>9828120840</v>
      </c>
      <c r="X146" s="9" t="str">
        <f>'shaladarpan '!W145</f>
        <v>alniyawas144</v>
      </c>
      <c r="Y146" s="9">
        <f>'shaladarpan '!X145</f>
        <v>0</v>
      </c>
      <c r="Z146" s="9" t="str">
        <f>'shaladarpan '!Y145</f>
        <v>N</v>
      </c>
      <c r="AA146" s="9" t="str">
        <f>'shaladarpan '!Z145</f>
        <v>N</v>
      </c>
      <c r="AB146" s="9" t="str">
        <f>'shaladarpan '!AA145</f>
        <v>No</v>
      </c>
      <c r="AC146" s="9">
        <f>'shaladarpan '!AB145</f>
        <v>10</v>
      </c>
      <c r="AD146" s="9" t="str">
        <f>'shaladarpan '!AC145</f>
        <v>None</v>
      </c>
      <c r="AE146" s="9">
        <f>'shaladarpan '!AD145</f>
        <v>1</v>
      </c>
    </row>
    <row r="147" spans="1:31" s="8" customFormat="1" ht="13.5" customHeight="1">
      <c r="A147" s="8">
        <f>IF(F147=" "," ",ROWS($A$3:A147))</f>
        <v>145</v>
      </c>
      <c r="B147" s="9">
        <f>'shaladarpan '!A146</f>
        <v>5</v>
      </c>
      <c r="C147" s="9" t="str">
        <f>'shaladarpan '!B146</f>
        <v>A</v>
      </c>
      <c r="D147" s="9">
        <f>'shaladarpan '!C146</f>
        <v>4244</v>
      </c>
      <c r="E147" s="10">
        <f>'shaladarpan '!D146</f>
        <v>42587</v>
      </c>
      <c r="F147" s="9" t="str">
        <f>'shaladarpan '!E146</f>
        <v>manjeet145</v>
      </c>
      <c r="G147" s="10">
        <f>'shaladarpan '!F146</f>
        <v>0</v>
      </c>
      <c r="H147" s="9" t="str">
        <f>'shaladarpan '!G146</f>
        <v>vijay145</v>
      </c>
      <c r="I147" s="9" t="str">
        <f>'shaladarpan '!H146</f>
        <v>beautiful145</v>
      </c>
      <c r="J147" s="9" t="str">
        <f>'shaladarpan '!I146</f>
        <v>M</v>
      </c>
      <c r="K147" s="10">
        <f>'shaladarpan '!J146</f>
        <v>39634</v>
      </c>
      <c r="L147" s="9" t="str">
        <f>'shaladarpan '!K146</f>
        <v>yes</v>
      </c>
      <c r="M147" s="9">
        <f>'shaladarpan '!L146</f>
        <v>145</v>
      </c>
      <c r="N147" s="9">
        <f>'shaladarpan '!M146</f>
        <v>0</v>
      </c>
      <c r="O147" s="9">
        <f>'shaladarpan '!N146</f>
        <v>0</v>
      </c>
      <c r="P147" s="9" t="str">
        <f>'shaladarpan '!O146</f>
        <v>OBC</v>
      </c>
      <c r="Q147" s="9" t="str">
        <f>'shaladarpan '!P146</f>
        <v>Muslim</v>
      </c>
      <c r="R147" s="9">
        <f>'shaladarpan '!Q146</f>
        <v>0</v>
      </c>
      <c r="S147" s="9" t="str">
        <f>'shaladarpan '!R146</f>
        <v>GOVT. SENIOR SECONDARY SCHOOL ALNIYAWAS (219445)</v>
      </c>
      <c r="T147" s="9">
        <f>'shaladarpan '!S146</f>
        <v>8140200308</v>
      </c>
      <c r="U147" s="9" t="str">
        <f>'shaladarpan '!T146</f>
        <v>XXXX1035</v>
      </c>
      <c r="V147" s="9">
        <f>'shaladarpan '!U146</f>
        <v>0</v>
      </c>
      <c r="W147" s="9">
        <f>'shaladarpan '!V146</f>
        <v>9828120841</v>
      </c>
      <c r="X147" s="9" t="str">
        <f>'shaladarpan '!W146</f>
        <v>alniyawas145</v>
      </c>
      <c r="Y147" s="9">
        <f>'shaladarpan '!X146</f>
        <v>0</v>
      </c>
      <c r="Z147" s="9" t="str">
        <f>'shaladarpan '!Y146</f>
        <v>N</v>
      </c>
      <c r="AA147" s="9" t="str">
        <f>'shaladarpan '!Z146</f>
        <v>N</v>
      </c>
      <c r="AB147" s="9" t="str">
        <f>'shaladarpan '!AA146</f>
        <v>Yes</v>
      </c>
      <c r="AC147" s="9">
        <f>'shaladarpan '!AB146</f>
        <v>12</v>
      </c>
      <c r="AD147" s="9" t="str">
        <f>'shaladarpan '!AC146</f>
        <v>None</v>
      </c>
      <c r="AE147" s="9">
        <f>'shaladarpan '!AD146</f>
        <v>1</v>
      </c>
    </row>
    <row r="148" spans="1:31" s="8" customFormat="1" ht="13.5" customHeight="1">
      <c r="A148" s="8">
        <f>IF(F148=" "," ",ROWS($A$3:A148))</f>
        <v>146</v>
      </c>
      <c r="B148" s="9">
        <f>'shaladarpan '!A147</f>
        <v>5</v>
      </c>
      <c r="C148" s="9" t="str">
        <f>'shaladarpan '!B147</f>
        <v>A</v>
      </c>
      <c r="D148" s="9">
        <f>'shaladarpan '!C147</f>
        <v>4254</v>
      </c>
      <c r="E148" s="10">
        <f>'shaladarpan '!D147</f>
        <v>42698</v>
      </c>
      <c r="F148" s="9" t="str">
        <f>'shaladarpan '!E147</f>
        <v>manjeet146</v>
      </c>
      <c r="G148" s="10">
        <f>'shaladarpan '!F147</f>
        <v>0</v>
      </c>
      <c r="H148" s="9" t="str">
        <f>'shaladarpan '!G147</f>
        <v>vijay146</v>
      </c>
      <c r="I148" s="9" t="str">
        <f>'shaladarpan '!H147</f>
        <v>beautiful146</v>
      </c>
      <c r="J148" s="9" t="str">
        <f>'shaladarpan '!I147</f>
        <v>F</v>
      </c>
      <c r="K148" s="10">
        <f>'shaladarpan '!J147</f>
        <v>40425</v>
      </c>
      <c r="L148" s="9" t="str">
        <f>'shaladarpan '!K147</f>
        <v>yes</v>
      </c>
      <c r="M148" s="9">
        <f>'shaladarpan '!L147</f>
        <v>146</v>
      </c>
      <c r="N148" s="9">
        <f>'shaladarpan '!M147</f>
        <v>0</v>
      </c>
      <c r="O148" s="9">
        <f>'shaladarpan '!N147</f>
        <v>0</v>
      </c>
      <c r="P148" s="9" t="str">
        <f>'shaladarpan '!O147</f>
        <v>OBC</v>
      </c>
      <c r="Q148" s="9" t="str">
        <f>'shaladarpan '!P147</f>
        <v>Muslim</v>
      </c>
      <c r="R148" s="9">
        <f>'shaladarpan '!Q147</f>
        <v>0</v>
      </c>
      <c r="S148" s="9" t="str">
        <f>'shaladarpan '!R147</f>
        <v>GOVT. SENIOR SECONDARY SCHOOL ALNIYAWAS (219445)</v>
      </c>
      <c r="T148" s="9">
        <f>'shaladarpan '!S147</f>
        <v>8140200308</v>
      </c>
      <c r="U148" s="9" t="str">
        <f>'shaladarpan '!T147</f>
        <v>XXXX6313</v>
      </c>
      <c r="V148" s="9">
        <f>'shaladarpan '!U147</f>
        <v>0</v>
      </c>
      <c r="W148" s="9">
        <f>'shaladarpan '!V147</f>
        <v>9828120842</v>
      </c>
      <c r="X148" s="9" t="str">
        <f>'shaladarpan '!W147</f>
        <v>alniyawas146</v>
      </c>
      <c r="Y148" s="9">
        <f>'shaladarpan '!X147</f>
        <v>0</v>
      </c>
      <c r="Z148" s="9" t="str">
        <f>'shaladarpan '!Y147</f>
        <v>N</v>
      </c>
      <c r="AA148" s="9" t="str">
        <f>'shaladarpan '!Z147</f>
        <v>N</v>
      </c>
      <c r="AB148" s="9" t="str">
        <f>'shaladarpan '!AA147</f>
        <v>Yes</v>
      </c>
      <c r="AC148" s="9">
        <f>'shaladarpan '!AB147</f>
        <v>10</v>
      </c>
      <c r="AD148" s="9" t="str">
        <f>'shaladarpan '!AC147</f>
        <v>None</v>
      </c>
      <c r="AE148" s="9">
        <f>'shaladarpan '!AD147</f>
        <v>1</v>
      </c>
    </row>
    <row r="149" spans="1:31" s="8" customFormat="1" ht="13.5" customHeight="1">
      <c r="A149" s="8">
        <f>IF(F149=" "," ",ROWS($A$3:A149))</f>
        <v>147</v>
      </c>
      <c r="B149" s="9">
        <f>'shaladarpan '!A148</f>
        <v>5</v>
      </c>
      <c r="C149" s="9" t="str">
        <f>'shaladarpan '!B148</f>
        <v>A</v>
      </c>
      <c r="D149" s="9">
        <f>'shaladarpan '!C148</f>
        <v>4101</v>
      </c>
      <c r="E149" s="10">
        <f>'shaladarpan '!D148</f>
        <v>42499</v>
      </c>
      <c r="F149" s="9" t="str">
        <f>'shaladarpan '!E148</f>
        <v>manjeet147</v>
      </c>
      <c r="G149" s="10">
        <f>'shaladarpan '!F148</f>
        <v>0</v>
      </c>
      <c r="H149" s="9" t="str">
        <f>'shaladarpan '!G148</f>
        <v>vijay147</v>
      </c>
      <c r="I149" s="9" t="str">
        <f>'shaladarpan '!H148</f>
        <v>beautiful147</v>
      </c>
      <c r="J149" s="9" t="str">
        <f>'shaladarpan '!I148</f>
        <v>M</v>
      </c>
      <c r="K149" s="10">
        <f>'shaladarpan '!J148</f>
        <v>40602</v>
      </c>
      <c r="L149" s="9" t="str">
        <f>'shaladarpan '!K148</f>
        <v>no</v>
      </c>
      <c r="M149" s="9">
        <f>'shaladarpan '!L148</f>
        <v>147</v>
      </c>
      <c r="N149" s="9">
        <f>'shaladarpan '!M148</f>
        <v>0</v>
      </c>
      <c r="O149" s="9">
        <f>'shaladarpan '!N148</f>
        <v>0</v>
      </c>
      <c r="P149" s="9" t="str">
        <f>'shaladarpan '!O148</f>
        <v>OBC</v>
      </c>
      <c r="Q149" s="9" t="str">
        <f>'shaladarpan '!P148</f>
        <v>Muslim</v>
      </c>
      <c r="R149" s="9">
        <f>'shaladarpan '!Q148</f>
        <v>0</v>
      </c>
      <c r="S149" s="9" t="str">
        <f>'shaladarpan '!R148</f>
        <v>GOVT. SENIOR SECONDARY SCHOOL ALNIYAWAS (219445)</v>
      </c>
      <c r="T149" s="9">
        <f>'shaladarpan '!S148</f>
        <v>8140200308</v>
      </c>
      <c r="U149" s="9" t="str">
        <f>'shaladarpan '!T148</f>
        <v>XXXX8546</v>
      </c>
      <c r="V149" s="9">
        <f>'shaladarpan '!U148</f>
        <v>0</v>
      </c>
      <c r="W149" s="9">
        <f>'shaladarpan '!V148</f>
        <v>9828120843</v>
      </c>
      <c r="X149" s="9" t="str">
        <f>'shaladarpan '!W148</f>
        <v>alniyawas147</v>
      </c>
      <c r="Y149" s="9">
        <f>'shaladarpan '!X148</f>
        <v>45000</v>
      </c>
      <c r="Z149" s="9" t="str">
        <f>'shaladarpan '!Y148</f>
        <v>N</v>
      </c>
      <c r="AA149" s="9" t="str">
        <f>'shaladarpan '!Z148</f>
        <v>N</v>
      </c>
      <c r="AB149" s="9" t="str">
        <f>'shaladarpan '!AA148</f>
        <v>Yes</v>
      </c>
      <c r="AC149" s="9">
        <f>'shaladarpan '!AB148</f>
        <v>9</v>
      </c>
      <c r="AD149" s="9" t="str">
        <f>'shaladarpan '!AC148</f>
        <v>None</v>
      </c>
      <c r="AE149" s="9">
        <f>'shaladarpan '!AD148</f>
        <v>0</v>
      </c>
    </row>
    <row r="150" spans="1:31" s="8" customFormat="1" ht="13.5" customHeight="1">
      <c r="A150" s="8">
        <f>IF(F150=" "," ",ROWS($A$3:A150))</f>
        <v>148</v>
      </c>
      <c r="B150" s="9">
        <f>'shaladarpan '!A149</f>
        <v>5</v>
      </c>
      <c r="C150" s="9" t="str">
        <f>'shaladarpan '!B149</f>
        <v>A</v>
      </c>
      <c r="D150" s="9">
        <f>'shaladarpan '!C149</f>
        <v>4129</v>
      </c>
      <c r="E150" s="10">
        <f>'shaladarpan '!D149</f>
        <v>42552</v>
      </c>
      <c r="F150" s="9" t="str">
        <f>'shaladarpan '!E149</f>
        <v>manjeet148</v>
      </c>
      <c r="G150" s="10">
        <f>'shaladarpan '!F149</f>
        <v>0</v>
      </c>
      <c r="H150" s="9" t="str">
        <f>'shaladarpan '!G149</f>
        <v>vijay148</v>
      </c>
      <c r="I150" s="9" t="str">
        <f>'shaladarpan '!H149</f>
        <v>beautiful148</v>
      </c>
      <c r="J150" s="9" t="str">
        <f>'shaladarpan '!I149</f>
        <v>F</v>
      </c>
      <c r="K150" s="10">
        <f>'shaladarpan '!J149</f>
        <v>40635</v>
      </c>
      <c r="L150" s="9" t="str">
        <f>'shaladarpan '!K149</f>
        <v>yes</v>
      </c>
      <c r="M150" s="9">
        <f>'shaladarpan '!L149</f>
        <v>148</v>
      </c>
      <c r="N150" s="9">
        <f>'shaladarpan '!M149</f>
        <v>0</v>
      </c>
      <c r="O150" s="9">
        <f>'shaladarpan '!N149</f>
        <v>0</v>
      </c>
      <c r="P150" s="9" t="str">
        <f>'shaladarpan '!O149</f>
        <v>OBC</v>
      </c>
      <c r="Q150" s="9" t="str">
        <f>'shaladarpan '!P149</f>
        <v>Hindu</v>
      </c>
      <c r="R150" s="9">
        <f>'shaladarpan '!Q149</f>
        <v>0</v>
      </c>
      <c r="S150" s="9" t="str">
        <f>'shaladarpan '!R149</f>
        <v>GOVT. SENIOR SECONDARY SCHOOL ALNIYAWAS (219445)</v>
      </c>
      <c r="T150" s="9">
        <f>'shaladarpan '!S149</f>
        <v>8140200308</v>
      </c>
      <c r="U150" s="9" t="str">
        <f>'shaladarpan '!T149</f>
        <v>XXXX7714</v>
      </c>
      <c r="V150" s="9">
        <f>'shaladarpan '!U149</f>
        <v>0</v>
      </c>
      <c r="W150" s="9">
        <f>'shaladarpan '!V149</f>
        <v>9828120844</v>
      </c>
      <c r="X150" s="9" t="str">
        <f>'shaladarpan '!W149</f>
        <v>alniyawas148</v>
      </c>
      <c r="Y150" s="9">
        <f>'shaladarpan '!X149</f>
        <v>0</v>
      </c>
      <c r="Z150" s="9" t="str">
        <f>'shaladarpan '!Y149</f>
        <v>N</v>
      </c>
      <c r="AA150" s="9" t="str">
        <f>'shaladarpan '!Z149</f>
        <v>N</v>
      </c>
      <c r="AB150" s="9" t="str">
        <f>'shaladarpan '!AA149</f>
        <v>No</v>
      </c>
      <c r="AC150" s="9">
        <f>'shaladarpan '!AB149</f>
        <v>9</v>
      </c>
      <c r="AD150" s="9" t="str">
        <f>'shaladarpan '!AC149</f>
        <v>None</v>
      </c>
      <c r="AE150" s="9">
        <f>'shaladarpan '!AD149</f>
        <v>1</v>
      </c>
    </row>
    <row r="151" spans="1:31" s="8" customFormat="1" ht="13.5" customHeight="1">
      <c r="A151" s="8">
        <f>IF(F151=" "," ",ROWS($A$3:A151))</f>
        <v>149</v>
      </c>
      <c r="B151" s="9">
        <f>'shaladarpan '!A150</f>
        <v>5</v>
      </c>
      <c r="C151" s="9" t="str">
        <f>'shaladarpan '!B150</f>
        <v>A</v>
      </c>
      <c r="D151" s="9">
        <f>'shaladarpan '!C150</f>
        <v>4256</v>
      </c>
      <c r="E151" s="10">
        <f>'shaladarpan '!D150</f>
        <v>42698</v>
      </c>
      <c r="F151" s="9" t="str">
        <f>'shaladarpan '!E150</f>
        <v>manjeet149</v>
      </c>
      <c r="G151" s="10">
        <f>'shaladarpan '!F150</f>
        <v>0</v>
      </c>
      <c r="H151" s="9" t="str">
        <f>'shaladarpan '!G150</f>
        <v>vijay149</v>
      </c>
      <c r="I151" s="9" t="str">
        <f>'shaladarpan '!H150</f>
        <v>beautiful149</v>
      </c>
      <c r="J151" s="9" t="str">
        <f>'shaladarpan '!I150</f>
        <v>F</v>
      </c>
      <c r="K151" s="10">
        <f>'shaladarpan '!J150</f>
        <v>40462</v>
      </c>
      <c r="L151" s="9" t="str">
        <f>'shaladarpan '!K150</f>
        <v>yes</v>
      </c>
      <c r="M151" s="9">
        <f>'shaladarpan '!L150</f>
        <v>149</v>
      </c>
      <c r="N151" s="9">
        <f>'shaladarpan '!M150</f>
        <v>0</v>
      </c>
      <c r="O151" s="9">
        <f>'shaladarpan '!N150</f>
        <v>0</v>
      </c>
      <c r="P151" s="9" t="str">
        <f>'shaladarpan '!O150</f>
        <v>OBC</v>
      </c>
      <c r="Q151" s="9" t="str">
        <f>'shaladarpan '!P150</f>
        <v>Muslim</v>
      </c>
      <c r="R151" s="9">
        <f>'shaladarpan '!Q150</f>
        <v>0</v>
      </c>
      <c r="S151" s="9" t="str">
        <f>'shaladarpan '!R150</f>
        <v>GOVT. SENIOR SECONDARY SCHOOL ALNIYAWAS (219445)</v>
      </c>
      <c r="T151" s="9">
        <f>'shaladarpan '!S150</f>
        <v>8140200308</v>
      </c>
      <c r="U151" s="9" t="str">
        <f>'shaladarpan '!T150</f>
        <v>XXXX5194</v>
      </c>
      <c r="V151" s="9">
        <f>'shaladarpan '!U150</f>
        <v>0</v>
      </c>
      <c r="W151" s="9">
        <f>'shaladarpan '!V150</f>
        <v>9828120845</v>
      </c>
      <c r="X151" s="9" t="str">
        <f>'shaladarpan '!W150</f>
        <v>alniyawas149</v>
      </c>
      <c r="Y151" s="9">
        <f>'shaladarpan '!X150</f>
        <v>0</v>
      </c>
      <c r="Z151" s="9" t="str">
        <f>'shaladarpan '!Y150</f>
        <v>N</v>
      </c>
      <c r="AA151" s="9" t="str">
        <f>'shaladarpan '!Z150</f>
        <v>N</v>
      </c>
      <c r="AB151" s="9" t="str">
        <f>'shaladarpan '!AA150</f>
        <v>Yes</v>
      </c>
      <c r="AC151" s="9">
        <f>'shaladarpan '!AB150</f>
        <v>10</v>
      </c>
      <c r="AD151" s="9" t="str">
        <f>'shaladarpan '!AC150</f>
        <v>None</v>
      </c>
      <c r="AE151" s="9">
        <f>'shaladarpan '!AD150</f>
        <v>1</v>
      </c>
    </row>
    <row r="152" spans="1:31" s="8" customFormat="1" ht="13.5" customHeight="1">
      <c r="A152" s="8">
        <f>IF(F152=" "," ",ROWS($A$3:A152))</f>
        <v>150</v>
      </c>
      <c r="B152" s="9">
        <f>'shaladarpan '!A151</f>
        <v>5</v>
      </c>
      <c r="C152" s="9" t="str">
        <f>'shaladarpan '!B151</f>
        <v>A</v>
      </c>
      <c r="D152" s="9">
        <f>'shaladarpan '!C151</f>
        <v>4118</v>
      </c>
      <c r="E152" s="10">
        <f>'shaladarpan '!D151</f>
        <v>42550</v>
      </c>
      <c r="F152" s="9" t="str">
        <f>'shaladarpan '!E151</f>
        <v>manjeet150</v>
      </c>
      <c r="G152" s="10">
        <f>'shaladarpan '!F151</f>
        <v>0</v>
      </c>
      <c r="H152" s="9" t="str">
        <f>'shaladarpan '!G151</f>
        <v>vijay150</v>
      </c>
      <c r="I152" s="9" t="str">
        <f>'shaladarpan '!H151</f>
        <v>beautiful150</v>
      </c>
      <c r="J152" s="9" t="str">
        <f>'shaladarpan '!I151</f>
        <v>M</v>
      </c>
      <c r="K152" s="10">
        <f>'shaladarpan '!J151</f>
        <v>40425</v>
      </c>
      <c r="L152" s="9" t="str">
        <f>'shaladarpan '!K151</f>
        <v>no</v>
      </c>
      <c r="M152" s="9">
        <f>'shaladarpan '!L151</f>
        <v>150</v>
      </c>
      <c r="N152" s="9">
        <f>'shaladarpan '!M151</f>
        <v>0</v>
      </c>
      <c r="O152" s="9">
        <f>'shaladarpan '!N151</f>
        <v>0</v>
      </c>
      <c r="P152" s="9" t="str">
        <f>'shaladarpan '!O151</f>
        <v>OBC</v>
      </c>
      <c r="Q152" s="9" t="str">
        <f>'shaladarpan '!P151</f>
        <v>Muslim</v>
      </c>
      <c r="R152" s="9">
        <f>'shaladarpan '!Q151</f>
        <v>0</v>
      </c>
      <c r="S152" s="9" t="str">
        <f>'shaladarpan '!R151</f>
        <v>GOVT. SENIOR SECONDARY SCHOOL ALNIYAWAS (219445)</v>
      </c>
      <c r="T152" s="9">
        <f>'shaladarpan '!S151</f>
        <v>8140200308</v>
      </c>
      <c r="U152" s="9">
        <f>'shaladarpan '!T151</f>
        <v>0</v>
      </c>
      <c r="V152" s="9">
        <f>'shaladarpan '!U151</f>
        <v>0</v>
      </c>
      <c r="W152" s="9">
        <f>'shaladarpan '!V151</f>
        <v>9828120846</v>
      </c>
      <c r="X152" s="9" t="str">
        <f>'shaladarpan '!W151</f>
        <v>alniyawas150</v>
      </c>
      <c r="Y152" s="9">
        <f>'shaladarpan '!X151</f>
        <v>0</v>
      </c>
      <c r="Z152" s="9" t="str">
        <f>'shaladarpan '!Y151</f>
        <v>N</v>
      </c>
      <c r="AA152" s="9" t="str">
        <f>'shaladarpan '!Z151</f>
        <v>N</v>
      </c>
      <c r="AB152" s="9" t="str">
        <f>'shaladarpan '!AA151</f>
        <v>Yes</v>
      </c>
      <c r="AC152" s="9">
        <f>'shaladarpan '!AB151</f>
        <v>10</v>
      </c>
      <c r="AD152" s="9" t="str">
        <f>'shaladarpan '!AC151</f>
        <v>None</v>
      </c>
      <c r="AE152" s="9">
        <f>'shaladarpan '!AD151</f>
        <v>1</v>
      </c>
    </row>
    <row r="153" spans="1:31" s="8" customFormat="1" ht="13.5" customHeight="1">
      <c r="A153" s="8">
        <f>IF(F153=" "," ",ROWS($A$3:A153))</f>
        <v>151</v>
      </c>
      <c r="B153" s="9">
        <f>'shaladarpan '!A152</f>
        <v>5</v>
      </c>
      <c r="C153" s="9" t="str">
        <f>'shaladarpan '!B152</f>
        <v>A</v>
      </c>
      <c r="D153" s="9">
        <f>'shaladarpan '!C152</f>
        <v>4102</v>
      </c>
      <c r="E153" s="10">
        <f>'shaladarpan '!D152</f>
        <v>42499</v>
      </c>
      <c r="F153" s="9" t="str">
        <f>'shaladarpan '!E152</f>
        <v>manjeet151</v>
      </c>
      <c r="G153" s="10">
        <f>'shaladarpan '!F152</f>
        <v>0</v>
      </c>
      <c r="H153" s="9" t="str">
        <f>'shaladarpan '!G152</f>
        <v>vijay151</v>
      </c>
      <c r="I153" s="9" t="str">
        <f>'shaladarpan '!H152</f>
        <v>beautiful151</v>
      </c>
      <c r="J153" s="9" t="str">
        <f>'shaladarpan '!I152</f>
        <v>M</v>
      </c>
      <c r="K153" s="10">
        <f>'shaladarpan '!J152</f>
        <v>39938</v>
      </c>
      <c r="L153" s="9" t="str">
        <f>'shaladarpan '!K152</f>
        <v>yes</v>
      </c>
      <c r="M153" s="9">
        <f>'shaladarpan '!L152</f>
        <v>151</v>
      </c>
      <c r="N153" s="9">
        <f>'shaladarpan '!M152</f>
        <v>0</v>
      </c>
      <c r="O153" s="9">
        <f>'shaladarpan '!N152</f>
        <v>0</v>
      </c>
      <c r="P153" s="9" t="str">
        <f>'shaladarpan '!O152</f>
        <v>OBC</v>
      </c>
      <c r="Q153" s="9" t="str">
        <f>'shaladarpan '!P152</f>
        <v>Muslim</v>
      </c>
      <c r="R153" s="9">
        <f>'shaladarpan '!Q152</f>
        <v>0</v>
      </c>
      <c r="S153" s="9" t="str">
        <f>'shaladarpan '!R152</f>
        <v>GOVT. SENIOR SECONDARY SCHOOL ALNIYAWAS (219445)</v>
      </c>
      <c r="T153" s="9">
        <f>'shaladarpan '!S152</f>
        <v>8140200308</v>
      </c>
      <c r="U153" s="9" t="str">
        <f>'shaladarpan '!T152</f>
        <v>XXXX3042</v>
      </c>
      <c r="V153" s="9">
        <f>'shaladarpan '!U152</f>
        <v>0</v>
      </c>
      <c r="W153" s="9">
        <f>'shaladarpan '!V152</f>
        <v>9828120847</v>
      </c>
      <c r="X153" s="9" t="str">
        <f>'shaladarpan '!W152</f>
        <v>alniyawas151</v>
      </c>
      <c r="Y153" s="9">
        <f>'shaladarpan '!X152</f>
        <v>0</v>
      </c>
      <c r="Z153" s="9" t="str">
        <f>'shaladarpan '!Y152</f>
        <v>N</v>
      </c>
      <c r="AA153" s="9" t="str">
        <f>'shaladarpan '!Z152</f>
        <v>N</v>
      </c>
      <c r="AB153" s="9" t="str">
        <f>'shaladarpan '!AA152</f>
        <v>Yes</v>
      </c>
      <c r="AC153" s="9">
        <f>'shaladarpan '!AB152</f>
        <v>11</v>
      </c>
      <c r="AD153" s="9" t="str">
        <f>'shaladarpan '!AC152</f>
        <v>None</v>
      </c>
      <c r="AE153" s="9">
        <f>'shaladarpan '!AD152</f>
        <v>1</v>
      </c>
    </row>
    <row r="154" spans="1:31" s="8" customFormat="1" ht="13.5" customHeight="1">
      <c r="A154" s="8">
        <f>IF(F154=" "," ",ROWS($A$3:A154))</f>
        <v>152</v>
      </c>
      <c r="B154" s="9">
        <f>'shaladarpan '!A153</f>
        <v>5</v>
      </c>
      <c r="C154" s="9" t="str">
        <f>'shaladarpan '!B153</f>
        <v>A</v>
      </c>
      <c r="D154" s="9">
        <f>'shaladarpan '!C153</f>
        <v>4099</v>
      </c>
      <c r="E154" s="10">
        <f>'shaladarpan '!D153</f>
        <v>42499</v>
      </c>
      <c r="F154" s="9" t="str">
        <f>'shaladarpan '!E153</f>
        <v>manjeet152</v>
      </c>
      <c r="G154" s="10">
        <f>'shaladarpan '!F153</f>
        <v>0</v>
      </c>
      <c r="H154" s="9" t="str">
        <f>'shaladarpan '!G153</f>
        <v>vijay152</v>
      </c>
      <c r="I154" s="9" t="str">
        <f>'shaladarpan '!H153</f>
        <v>beautiful152</v>
      </c>
      <c r="J154" s="9" t="str">
        <f>'shaladarpan '!I153</f>
        <v>F</v>
      </c>
      <c r="K154" s="10">
        <f>'shaladarpan '!J153</f>
        <v>40581</v>
      </c>
      <c r="L154" s="9" t="str">
        <f>'shaladarpan '!K153</f>
        <v>yes</v>
      </c>
      <c r="M154" s="9">
        <f>'shaladarpan '!L153</f>
        <v>152</v>
      </c>
      <c r="N154" s="9">
        <f>'shaladarpan '!M153</f>
        <v>0</v>
      </c>
      <c r="O154" s="9">
        <f>'shaladarpan '!N153</f>
        <v>0</v>
      </c>
      <c r="P154" s="9" t="str">
        <f>'shaladarpan '!O153</f>
        <v>SC</v>
      </c>
      <c r="Q154" s="9" t="str">
        <f>'shaladarpan '!P153</f>
        <v>Hindu</v>
      </c>
      <c r="R154" s="9">
        <f>'shaladarpan '!Q153</f>
        <v>0</v>
      </c>
      <c r="S154" s="9" t="str">
        <f>'shaladarpan '!R153</f>
        <v>GOVT. SENIOR SECONDARY SCHOOL ALNIYAWAS (219445)</v>
      </c>
      <c r="T154" s="9">
        <f>'shaladarpan '!S153</f>
        <v>8140200308</v>
      </c>
      <c r="U154" s="9" t="str">
        <f>'shaladarpan '!T153</f>
        <v>XXXX1761</v>
      </c>
      <c r="V154" s="9">
        <f>'shaladarpan '!U153</f>
        <v>0</v>
      </c>
      <c r="W154" s="9">
        <f>'shaladarpan '!V153</f>
        <v>9828120848</v>
      </c>
      <c r="X154" s="9" t="str">
        <f>'shaladarpan '!W153</f>
        <v>alniyawas152</v>
      </c>
      <c r="Y154" s="9">
        <f>'shaladarpan '!X153</f>
        <v>48000</v>
      </c>
      <c r="Z154" s="9" t="str">
        <f>'shaladarpan '!Y153</f>
        <v>N</v>
      </c>
      <c r="AA154" s="9" t="str">
        <f>'shaladarpan '!Z153</f>
        <v>N</v>
      </c>
      <c r="AB154" s="9" t="str">
        <f>'shaladarpan '!AA153</f>
        <v>No</v>
      </c>
      <c r="AC154" s="9">
        <f>'shaladarpan '!AB153</f>
        <v>9</v>
      </c>
      <c r="AD154" s="9" t="str">
        <f>'shaladarpan '!AC153</f>
        <v>None</v>
      </c>
      <c r="AE154" s="9">
        <f>'shaladarpan '!AD153</f>
        <v>1</v>
      </c>
    </row>
    <row r="155" spans="1:31" s="8" customFormat="1" ht="13.5" customHeight="1">
      <c r="A155" s="8">
        <f>IF(F155=" "," ",ROWS($A$3:A155))</f>
        <v>153</v>
      </c>
      <c r="B155" s="9">
        <f>'shaladarpan '!A154</f>
        <v>5</v>
      </c>
      <c r="C155" s="9" t="str">
        <f>'shaladarpan '!B154</f>
        <v>A</v>
      </c>
      <c r="D155" s="9">
        <f>'shaladarpan '!C154</f>
        <v>4224</v>
      </c>
      <c r="E155" s="10">
        <f>'shaladarpan '!D154</f>
        <v>42570</v>
      </c>
      <c r="F155" s="9" t="str">
        <f>'shaladarpan '!E154</f>
        <v>manjeet153</v>
      </c>
      <c r="G155" s="10">
        <f>'shaladarpan '!F154</f>
        <v>0</v>
      </c>
      <c r="H155" s="9" t="str">
        <f>'shaladarpan '!G154</f>
        <v>vijay153</v>
      </c>
      <c r="I155" s="9" t="str">
        <f>'shaladarpan '!H154</f>
        <v>beautiful153</v>
      </c>
      <c r="J155" s="9" t="str">
        <f>'shaladarpan '!I154</f>
        <v>M</v>
      </c>
      <c r="K155" s="10">
        <f>'shaladarpan '!J154</f>
        <v>40374</v>
      </c>
      <c r="L155" s="9" t="str">
        <f>'shaladarpan '!K154</f>
        <v>no</v>
      </c>
      <c r="M155" s="9">
        <f>'shaladarpan '!L154</f>
        <v>153</v>
      </c>
      <c r="N155" s="9">
        <f>'shaladarpan '!M154</f>
        <v>0</v>
      </c>
      <c r="O155" s="9">
        <f>'shaladarpan '!N154</f>
        <v>0</v>
      </c>
      <c r="P155" s="9" t="str">
        <f>'shaladarpan '!O154</f>
        <v>OBC</v>
      </c>
      <c r="Q155" s="9" t="str">
        <f>'shaladarpan '!P154</f>
        <v>Hindu</v>
      </c>
      <c r="R155" s="9">
        <f>'shaladarpan '!Q154</f>
        <v>0</v>
      </c>
      <c r="S155" s="9" t="str">
        <f>'shaladarpan '!R154</f>
        <v>GOVT. SENIOR SECONDARY SCHOOL ALNIYAWAS (219445)</v>
      </c>
      <c r="T155" s="9">
        <f>'shaladarpan '!S154</f>
        <v>8140200308</v>
      </c>
      <c r="U155" s="9">
        <f>'shaladarpan '!T154</f>
        <v>0</v>
      </c>
      <c r="V155" s="9">
        <f>'shaladarpan '!U154</f>
        <v>0</v>
      </c>
      <c r="W155" s="9">
        <f>'shaladarpan '!V154</f>
        <v>9828120849</v>
      </c>
      <c r="X155" s="9" t="str">
        <f>'shaladarpan '!W154</f>
        <v>alniyawas153</v>
      </c>
      <c r="Y155" s="9">
        <f>'shaladarpan '!X154</f>
        <v>0</v>
      </c>
      <c r="Z155" s="9" t="str">
        <f>'shaladarpan '!Y154</f>
        <v>N</v>
      </c>
      <c r="AA155" s="9" t="str">
        <f>'shaladarpan '!Z154</f>
        <v>N</v>
      </c>
      <c r="AB155" s="9" t="str">
        <f>'shaladarpan '!AA154</f>
        <v>No</v>
      </c>
      <c r="AC155" s="9">
        <f>'shaladarpan '!AB154</f>
        <v>10</v>
      </c>
      <c r="AD155" s="9" t="str">
        <f>'shaladarpan '!AC154</f>
        <v>None</v>
      </c>
      <c r="AE155" s="9">
        <f>'shaladarpan '!AD154</f>
        <v>0</v>
      </c>
    </row>
    <row r="156" spans="1:31" s="8" customFormat="1" ht="13.5" customHeight="1">
      <c r="A156" s="8">
        <f>IF(F156=" "," ",ROWS($A$3:A156))</f>
        <v>154</v>
      </c>
      <c r="B156" s="9">
        <f>'shaladarpan '!A155</f>
        <v>5</v>
      </c>
      <c r="C156" s="9" t="str">
        <f>'shaladarpan '!B155</f>
        <v>A</v>
      </c>
      <c r="D156" s="9">
        <f>'shaladarpan '!C155</f>
        <v>4501</v>
      </c>
      <c r="E156" s="10">
        <f>'shaladarpan '!D155</f>
        <v>43286</v>
      </c>
      <c r="F156" s="9" t="str">
        <f>'shaladarpan '!E155</f>
        <v>manjeet154</v>
      </c>
      <c r="G156" s="10">
        <f>'shaladarpan '!F155</f>
        <v>0</v>
      </c>
      <c r="H156" s="9" t="str">
        <f>'shaladarpan '!G155</f>
        <v>vijay154</v>
      </c>
      <c r="I156" s="9" t="str">
        <f>'shaladarpan '!H155</f>
        <v>beautiful154</v>
      </c>
      <c r="J156" s="9" t="str">
        <f>'shaladarpan '!I155</f>
        <v>F</v>
      </c>
      <c r="K156" s="10">
        <f>'shaladarpan '!J155</f>
        <v>40344</v>
      </c>
      <c r="L156" s="9" t="str">
        <f>'shaladarpan '!K155</f>
        <v>yes</v>
      </c>
      <c r="M156" s="9">
        <f>'shaladarpan '!L155</f>
        <v>154</v>
      </c>
      <c r="N156" s="9">
        <f>'shaladarpan '!M155</f>
        <v>0</v>
      </c>
      <c r="O156" s="9">
        <f>'shaladarpan '!N155</f>
        <v>0</v>
      </c>
      <c r="P156" s="9" t="str">
        <f>'shaladarpan '!O155</f>
        <v>SC</v>
      </c>
      <c r="Q156" s="9" t="str">
        <f>'shaladarpan '!P155</f>
        <v>Hindu</v>
      </c>
      <c r="R156" s="9">
        <f>'shaladarpan '!Q155</f>
        <v>0</v>
      </c>
      <c r="S156" s="9" t="str">
        <f>'shaladarpan '!R155</f>
        <v>GOVT. SENIOR SECONDARY SCHOOL ALNIYAWAS (219445)</v>
      </c>
      <c r="T156" s="9">
        <f>'shaladarpan '!S155</f>
        <v>8140200308</v>
      </c>
      <c r="U156" s="9" t="str">
        <f>'shaladarpan '!T155</f>
        <v>XXXX4383</v>
      </c>
      <c r="V156" s="9" t="str">
        <f>'shaladarpan '!U155</f>
        <v>VBJRPSH</v>
      </c>
      <c r="W156" s="9">
        <f>'shaladarpan '!V155</f>
        <v>9828120850</v>
      </c>
      <c r="X156" s="9" t="str">
        <f>'shaladarpan '!W155</f>
        <v>alniyawas154</v>
      </c>
      <c r="Y156" s="9">
        <f>'shaladarpan '!X155</f>
        <v>36000</v>
      </c>
      <c r="Z156" s="9" t="str">
        <f>'shaladarpan '!Y155</f>
        <v>N</v>
      </c>
      <c r="AA156" s="9" t="str">
        <f>'shaladarpan '!Z155</f>
        <v>Y</v>
      </c>
      <c r="AB156" s="9" t="str">
        <f>'shaladarpan '!AA155</f>
        <v>No</v>
      </c>
      <c r="AC156" s="9">
        <f>'shaladarpan '!AB155</f>
        <v>10</v>
      </c>
      <c r="AD156" s="9" t="str">
        <f>'shaladarpan '!AC155</f>
        <v>None</v>
      </c>
      <c r="AE156" s="9">
        <f>'shaladarpan '!AD155</f>
        <v>1</v>
      </c>
    </row>
    <row r="157" spans="1:31" s="8" customFormat="1" ht="13.5" customHeight="1">
      <c r="A157" s="8">
        <f>IF(F157=" "," ",ROWS($A$3:A157))</f>
        <v>155</v>
      </c>
      <c r="B157" s="9">
        <f>'shaladarpan '!A156</f>
        <v>6</v>
      </c>
      <c r="C157" s="9" t="str">
        <f>'shaladarpan '!B156</f>
        <v>A</v>
      </c>
      <c r="D157" s="9">
        <f>'shaladarpan '!C156</f>
        <v>4714</v>
      </c>
      <c r="E157" s="10">
        <f>'shaladarpan '!D156</f>
        <v>42235</v>
      </c>
      <c r="F157" s="9" t="str">
        <f>'shaladarpan '!E156</f>
        <v>manjeet155</v>
      </c>
      <c r="G157" s="10">
        <f>'shaladarpan '!F156</f>
        <v>0</v>
      </c>
      <c r="H157" s="9" t="str">
        <f>'shaladarpan '!G156</f>
        <v>vijay155</v>
      </c>
      <c r="I157" s="9" t="str">
        <f>'shaladarpan '!H156</f>
        <v>beautiful155</v>
      </c>
      <c r="J157" s="9" t="str">
        <f>'shaladarpan '!I156</f>
        <v>F</v>
      </c>
      <c r="K157" s="10">
        <f>'shaladarpan '!J156</f>
        <v>40024</v>
      </c>
      <c r="L157" s="9" t="str">
        <f>'shaladarpan '!K156</f>
        <v>yes</v>
      </c>
      <c r="M157" s="9">
        <f>'shaladarpan '!L156</f>
        <v>155</v>
      </c>
      <c r="N157" s="9">
        <f>'shaladarpan '!M156</f>
        <v>0</v>
      </c>
      <c r="O157" s="9">
        <f>'shaladarpan '!N156</f>
        <v>0</v>
      </c>
      <c r="P157" s="9" t="str">
        <f>'shaladarpan '!O156</f>
        <v>OBC</v>
      </c>
      <c r="Q157" s="9" t="str">
        <f>'shaladarpan '!P156</f>
        <v>Hindu</v>
      </c>
      <c r="R157" s="9">
        <f>'shaladarpan '!Q156</f>
        <v>0</v>
      </c>
      <c r="S157" s="9" t="str">
        <f>'shaladarpan '!R156</f>
        <v>GOVT. SENIOR SECONDARY SCHOOL ALNIYAWAS (219445)</v>
      </c>
      <c r="T157" s="9">
        <f>'shaladarpan '!S156</f>
        <v>8140200308</v>
      </c>
      <c r="U157" s="9" t="str">
        <f>'shaladarpan '!T156</f>
        <v>XXXX3631</v>
      </c>
      <c r="V157" s="9">
        <f>'shaladarpan '!U156</f>
        <v>0</v>
      </c>
      <c r="W157" s="9">
        <f>'shaladarpan '!V156</f>
        <v>9828120851</v>
      </c>
      <c r="X157" s="9" t="str">
        <f>'shaladarpan '!W156</f>
        <v>alniyawas155</v>
      </c>
      <c r="Y157" s="9">
        <f>'shaladarpan '!X156</f>
        <v>40000</v>
      </c>
      <c r="Z157" s="9" t="str">
        <f>'shaladarpan '!Y156</f>
        <v>N</v>
      </c>
      <c r="AA157" s="9" t="str">
        <f>'shaladarpan '!Z156</f>
        <v>N</v>
      </c>
      <c r="AB157" s="9" t="str">
        <f>'shaladarpan '!AA156</f>
        <v>No</v>
      </c>
      <c r="AC157" s="9">
        <f>'shaladarpan '!AB156</f>
        <v>11</v>
      </c>
      <c r="AD157" s="9" t="str">
        <f>'shaladarpan '!AC156</f>
        <v>None</v>
      </c>
      <c r="AE157" s="9">
        <f>'shaladarpan '!AD156</f>
        <v>2</v>
      </c>
    </row>
    <row r="158" spans="1:31" s="8" customFormat="1" ht="13.5" customHeight="1">
      <c r="A158" s="8">
        <f>IF(F158=" "," ",ROWS($A$3:A158))</f>
        <v>156</v>
      </c>
      <c r="B158" s="9">
        <f>'shaladarpan '!A157</f>
        <v>6</v>
      </c>
      <c r="C158" s="9" t="str">
        <f>'shaladarpan '!B157</f>
        <v>A</v>
      </c>
      <c r="D158" s="9">
        <f>'shaladarpan '!C157</f>
        <v>4015</v>
      </c>
      <c r="E158" s="10">
        <f>'shaladarpan '!D157</f>
        <v>42193</v>
      </c>
      <c r="F158" s="9" t="str">
        <f>'shaladarpan '!E157</f>
        <v>manjeet156</v>
      </c>
      <c r="G158" s="10">
        <f>'shaladarpan '!F157</f>
        <v>0</v>
      </c>
      <c r="H158" s="9" t="str">
        <f>'shaladarpan '!G157</f>
        <v>vijay156</v>
      </c>
      <c r="I158" s="9" t="str">
        <f>'shaladarpan '!H157</f>
        <v>beautiful156</v>
      </c>
      <c r="J158" s="9" t="str">
        <f>'shaladarpan '!I157</f>
        <v>M</v>
      </c>
      <c r="K158" s="10">
        <f>'shaladarpan '!J157</f>
        <v>40369</v>
      </c>
      <c r="L158" s="9" t="str">
        <f>'shaladarpan '!K157</f>
        <v>no</v>
      </c>
      <c r="M158" s="9">
        <f>'shaladarpan '!L157</f>
        <v>156</v>
      </c>
      <c r="N158" s="9">
        <f>'shaladarpan '!M157</f>
        <v>0</v>
      </c>
      <c r="O158" s="9">
        <f>'shaladarpan '!N157</f>
        <v>0</v>
      </c>
      <c r="P158" s="9" t="str">
        <f>'shaladarpan '!O157</f>
        <v>OBC</v>
      </c>
      <c r="Q158" s="9" t="str">
        <f>'shaladarpan '!P157</f>
        <v>Muslim</v>
      </c>
      <c r="R158" s="9">
        <f>'shaladarpan '!Q157</f>
        <v>0</v>
      </c>
      <c r="S158" s="9" t="str">
        <f>'shaladarpan '!R157</f>
        <v>GOVT. SENIOR SECONDARY SCHOOL ALNIYAWAS (219445)</v>
      </c>
      <c r="T158" s="9">
        <f>'shaladarpan '!S157</f>
        <v>8140200308</v>
      </c>
      <c r="U158" s="9" t="str">
        <f>'shaladarpan '!T157</f>
        <v>XXXX5363</v>
      </c>
      <c r="V158" s="9">
        <f>'shaladarpan '!U157</f>
        <v>0</v>
      </c>
      <c r="W158" s="9">
        <f>'shaladarpan '!V157</f>
        <v>9828120852</v>
      </c>
      <c r="X158" s="9" t="str">
        <f>'shaladarpan '!W157</f>
        <v>alniyawas156</v>
      </c>
      <c r="Y158" s="9">
        <f>'shaladarpan '!X157</f>
        <v>100000</v>
      </c>
      <c r="Z158" s="9" t="str">
        <f>'shaladarpan '!Y157</f>
        <v>N</v>
      </c>
      <c r="AA158" s="9" t="str">
        <f>'shaladarpan '!Z157</f>
        <v>N</v>
      </c>
      <c r="AB158" s="9" t="str">
        <f>'shaladarpan '!AA157</f>
        <v>Yes</v>
      </c>
      <c r="AC158" s="9">
        <f>'shaladarpan '!AB157</f>
        <v>10</v>
      </c>
      <c r="AD158" s="9" t="str">
        <f>'shaladarpan '!AC157</f>
        <v>None</v>
      </c>
      <c r="AE158" s="9">
        <f>'shaladarpan '!AD157</f>
        <v>1</v>
      </c>
    </row>
    <row r="159" spans="1:31" s="8" customFormat="1" ht="13.5" customHeight="1">
      <c r="A159" s="8">
        <f>IF(F159=" "," ",ROWS($A$3:A159))</f>
        <v>157</v>
      </c>
      <c r="B159" s="9">
        <f>'shaladarpan '!A158</f>
        <v>6</v>
      </c>
      <c r="C159" s="9" t="str">
        <f>'shaladarpan '!B158</f>
        <v>A</v>
      </c>
      <c r="D159" s="9">
        <f>'shaladarpan '!C158</f>
        <v>3956</v>
      </c>
      <c r="E159" s="10">
        <f>'shaladarpan '!D158</f>
        <v>42185</v>
      </c>
      <c r="F159" s="9" t="str">
        <f>'shaladarpan '!E158</f>
        <v>manjeet157</v>
      </c>
      <c r="G159" s="10">
        <f>'shaladarpan '!F158</f>
        <v>0</v>
      </c>
      <c r="H159" s="9" t="str">
        <f>'shaladarpan '!G158</f>
        <v>vijay157</v>
      </c>
      <c r="I159" s="9" t="str">
        <f>'shaladarpan '!H158</f>
        <v>beautiful157</v>
      </c>
      <c r="J159" s="9" t="str">
        <f>'shaladarpan '!I158</f>
        <v>F</v>
      </c>
      <c r="K159" s="10">
        <f>'shaladarpan '!J158</f>
        <v>40303</v>
      </c>
      <c r="L159" s="9" t="str">
        <f>'shaladarpan '!K158</f>
        <v>yes</v>
      </c>
      <c r="M159" s="9">
        <f>'shaladarpan '!L158</f>
        <v>157</v>
      </c>
      <c r="N159" s="9">
        <f>'shaladarpan '!M158</f>
        <v>0</v>
      </c>
      <c r="O159" s="9">
        <f>'shaladarpan '!N158</f>
        <v>0</v>
      </c>
      <c r="P159" s="9" t="str">
        <f>'shaladarpan '!O158</f>
        <v>OBC</v>
      </c>
      <c r="Q159" s="9" t="str">
        <f>'shaladarpan '!P158</f>
        <v>Muslim</v>
      </c>
      <c r="R159" s="9">
        <f>'shaladarpan '!Q158</f>
        <v>0</v>
      </c>
      <c r="S159" s="9" t="str">
        <f>'shaladarpan '!R158</f>
        <v>GOVT. SENIOR SECONDARY SCHOOL ALNIYAWAS (219445)</v>
      </c>
      <c r="T159" s="9">
        <f>'shaladarpan '!S158</f>
        <v>8140200308</v>
      </c>
      <c r="U159" s="9">
        <f>'shaladarpan '!T158</f>
        <v>0</v>
      </c>
      <c r="V159" s="9">
        <f>'shaladarpan '!U158</f>
        <v>0</v>
      </c>
      <c r="W159" s="9">
        <f>'shaladarpan '!V158</f>
        <v>9828120853</v>
      </c>
      <c r="X159" s="9" t="str">
        <f>'shaladarpan '!W158</f>
        <v>alniyawas157</v>
      </c>
      <c r="Y159" s="9">
        <f>'shaladarpan '!X158</f>
        <v>0</v>
      </c>
      <c r="Z159" s="9" t="str">
        <f>'shaladarpan '!Y158</f>
        <v>N</v>
      </c>
      <c r="AA159" s="9" t="str">
        <f>'shaladarpan '!Z158</f>
        <v>N</v>
      </c>
      <c r="AB159" s="9" t="str">
        <f>'shaladarpan '!AA158</f>
        <v>Yes</v>
      </c>
      <c r="AC159" s="9">
        <f>'shaladarpan '!AB158</f>
        <v>10</v>
      </c>
      <c r="AD159" s="9" t="str">
        <f>'shaladarpan '!AC158</f>
        <v>None</v>
      </c>
      <c r="AE159" s="9">
        <f>'shaladarpan '!AD158</f>
        <v>1</v>
      </c>
    </row>
    <row r="160" spans="1:31" s="8" customFormat="1" ht="13.5" customHeight="1">
      <c r="A160" s="8">
        <f>IF(F160=" "," ",ROWS($A$3:A160))</f>
        <v>158</v>
      </c>
      <c r="B160" s="9">
        <f>'shaladarpan '!A159</f>
        <v>6</v>
      </c>
      <c r="C160" s="9" t="str">
        <f>'shaladarpan '!B159</f>
        <v>A</v>
      </c>
      <c r="D160" s="9">
        <f>'shaladarpan '!C159</f>
        <v>4088</v>
      </c>
      <c r="E160" s="10">
        <f>'shaladarpan '!D159</f>
        <v>42217</v>
      </c>
      <c r="F160" s="9" t="str">
        <f>'shaladarpan '!E159</f>
        <v>manjeet158</v>
      </c>
      <c r="G160" s="10">
        <f>'shaladarpan '!F159</f>
        <v>0</v>
      </c>
      <c r="H160" s="9" t="str">
        <f>'shaladarpan '!G159</f>
        <v>vijay158</v>
      </c>
      <c r="I160" s="9" t="str">
        <f>'shaladarpan '!H159</f>
        <v>beautiful158</v>
      </c>
      <c r="J160" s="9" t="str">
        <f>'shaladarpan '!I159</f>
        <v>F</v>
      </c>
      <c r="K160" s="10">
        <f>'shaladarpan '!J159</f>
        <v>39999</v>
      </c>
      <c r="L160" s="9" t="str">
        <f>'shaladarpan '!K159</f>
        <v>yes</v>
      </c>
      <c r="M160" s="9">
        <f>'shaladarpan '!L159</f>
        <v>158</v>
      </c>
      <c r="N160" s="9">
        <f>'shaladarpan '!M159</f>
        <v>0</v>
      </c>
      <c r="O160" s="9">
        <f>'shaladarpan '!N159</f>
        <v>0</v>
      </c>
      <c r="P160" s="9" t="str">
        <f>'shaladarpan '!O159</f>
        <v>OBC</v>
      </c>
      <c r="Q160" s="9" t="str">
        <f>'shaladarpan '!P159</f>
        <v>Muslim</v>
      </c>
      <c r="R160" s="9">
        <f>'shaladarpan '!Q159</f>
        <v>0</v>
      </c>
      <c r="S160" s="9" t="str">
        <f>'shaladarpan '!R159</f>
        <v>GOVT. SENIOR SECONDARY SCHOOL ALNIYAWAS (219445)</v>
      </c>
      <c r="T160" s="9">
        <f>'shaladarpan '!S159</f>
        <v>8140200308</v>
      </c>
      <c r="U160" s="9" t="str">
        <f>'shaladarpan '!T159</f>
        <v>XXXX3649</v>
      </c>
      <c r="V160" s="9">
        <f>'shaladarpan '!U159</f>
        <v>0</v>
      </c>
      <c r="W160" s="9">
        <f>'shaladarpan '!V159</f>
        <v>9828120854</v>
      </c>
      <c r="X160" s="9" t="str">
        <f>'shaladarpan '!W159</f>
        <v>alniyawas158</v>
      </c>
      <c r="Y160" s="9">
        <f>'shaladarpan '!X159</f>
        <v>0</v>
      </c>
      <c r="Z160" s="9" t="str">
        <f>'shaladarpan '!Y159</f>
        <v>N</v>
      </c>
      <c r="AA160" s="9" t="str">
        <f>'shaladarpan '!Z159</f>
        <v>N</v>
      </c>
      <c r="AB160" s="9" t="str">
        <f>'shaladarpan '!AA159</f>
        <v>Yes</v>
      </c>
      <c r="AC160" s="9">
        <f>'shaladarpan '!AB159</f>
        <v>11</v>
      </c>
      <c r="AD160" s="9" t="str">
        <f>'shaladarpan '!AC159</f>
        <v>None</v>
      </c>
      <c r="AE160" s="9">
        <f>'shaladarpan '!AD159</f>
        <v>1</v>
      </c>
    </row>
    <row r="161" spans="1:31" s="8" customFormat="1" ht="13.5" customHeight="1">
      <c r="A161" s="8">
        <f>IF(F161=" "," ",ROWS($A$3:A161))</f>
        <v>159</v>
      </c>
      <c r="B161" s="9">
        <f>'shaladarpan '!A160</f>
        <v>6</v>
      </c>
      <c r="C161" s="9" t="str">
        <f>'shaladarpan '!B160</f>
        <v>A</v>
      </c>
      <c r="D161" s="9">
        <f>'shaladarpan '!C160</f>
        <v>4049</v>
      </c>
      <c r="E161" s="10">
        <f>'shaladarpan '!D160</f>
        <v>42195</v>
      </c>
      <c r="F161" s="9" t="str">
        <f>'shaladarpan '!E160</f>
        <v>manjeet159</v>
      </c>
      <c r="G161" s="10">
        <f>'shaladarpan '!F160</f>
        <v>0</v>
      </c>
      <c r="H161" s="9" t="str">
        <f>'shaladarpan '!G160</f>
        <v>vijay159</v>
      </c>
      <c r="I161" s="9" t="str">
        <f>'shaladarpan '!H160</f>
        <v>beautiful159</v>
      </c>
      <c r="J161" s="9" t="str">
        <f>'shaladarpan '!I160</f>
        <v>M</v>
      </c>
      <c r="K161" s="10">
        <f>'shaladarpan '!J160</f>
        <v>39849</v>
      </c>
      <c r="L161" s="9" t="str">
        <f>'shaladarpan '!K160</f>
        <v>no</v>
      </c>
      <c r="M161" s="9">
        <f>'shaladarpan '!L160</f>
        <v>159</v>
      </c>
      <c r="N161" s="9">
        <f>'shaladarpan '!M160</f>
        <v>0</v>
      </c>
      <c r="O161" s="9">
        <f>'shaladarpan '!N160</f>
        <v>0</v>
      </c>
      <c r="P161" s="9" t="str">
        <f>'shaladarpan '!O160</f>
        <v>OBC</v>
      </c>
      <c r="Q161" s="9" t="str">
        <f>'shaladarpan '!P160</f>
        <v>Muslim</v>
      </c>
      <c r="R161" s="9">
        <f>'shaladarpan '!Q160</f>
        <v>0</v>
      </c>
      <c r="S161" s="9" t="str">
        <f>'shaladarpan '!R160</f>
        <v>GOVT. SENIOR SECONDARY SCHOOL ALNIYAWAS (219445)</v>
      </c>
      <c r="T161" s="9">
        <f>'shaladarpan '!S160</f>
        <v>8140200308</v>
      </c>
      <c r="U161" s="9" t="str">
        <f>'shaladarpan '!T160</f>
        <v>XXXX7740</v>
      </c>
      <c r="V161" s="9">
        <f>'shaladarpan '!U160</f>
        <v>0</v>
      </c>
      <c r="W161" s="9">
        <f>'shaladarpan '!V160</f>
        <v>9828120855</v>
      </c>
      <c r="X161" s="9" t="str">
        <f>'shaladarpan '!W160</f>
        <v>alniyawas159</v>
      </c>
      <c r="Y161" s="9">
        <f>'shaladarpan '!X160</f>
        <v>100000</v>
      </c>
      <c r="Z161" s="9" t="str">
        <f>'shaladarpan '!Y160</f>
        <v>N</v>
      </c>
      <c r="AA161" s="9" t="str">
        <f>'shaladarpan '!Z160</f>
        <v>N</v>
      </c>
      <c r="AB161" s="9" t="str">
        <f>'shaladarpan '!AA160</f>
        <v>Yes</v>
      </c>
      <c r="AC161" s="9">
        <f>'shaladarpan '!AB160</f>
        <v>11</v>
      </c>
      <c r="AD161" s="9" t="str">
        <f>'shaladarpan '!AC160</f>
        <v>None</v>
      </c>
      <c r="AE161" s="9">
        <f>'shaladarpan '!AD160</f>
        <v>1</v>
      </c>
    </row>
    <row r="162" spans="1:31" s="8" customFormat="1" ht="13.5" customHeight="1">
      <c r="A162" s="8">
        <f>IF(F162=" "," ",ROWS($A$3:A162))</f>
        <v>160</v>
      </c>
      <c r="B162" s="9">
        <f>'shaladarpan '!A161</f>
        <v>6</v>
      </c>
      <c r="C162" s="9" t="str">
        <f>'shaladarpan '!B161</f>
        <v>A</v>
      </c>
      <c r="D162" s="9">
        <f>'shaladarpan '!C161</f>
        <v>4876</v>
      </c>
      <c r="E162" s="10">
        <f>'shaladarpan '!D161</f>
        <v>43283</v>
      </c>
      <c r="F162" s="9" t="str">
        <f>'shaladarpan '!E161</f>
        <v>manjeet160</v>
      </c>
      <c r="G162" s="10">
        <f>'shaladarpan '!F161</f>
        <v>0</v>
      </c>
      <c r="H162" s="9" t="str">
        <f>'shaladarpan '!G161</f>
        <v>vijay160</v>
      </c>
      <c r="I162" s="9" t="str">
        <f>'shaladarpan '!H161</f>
        <v>beautiful160</v>
      </c>
      <c r="J162" s="9" t="str">
        <f>'shaladarpan '!I161</f>
        <v>F</v>
      </c>
      <c r="K162" s="10">
        <f>'shaladarpan '!J161</f>
        <v>39986</v>
      </c>
      <c r="L162" s="9" t="str">
        <f>'shaladarpan '!K161</f>
        <v>yes</v>
      </c>
      <c r="M162" s="9">
        <f>'shaladarpan '!L161</f>
        <v>160</v>
      </c>
      <c r="N162" s="9">
        <f>'shaladarpan '!M161</f>
        <v>0</v>
      </c>
      <c r="O162" s="9">
        <f>'shaladarpan '!N161</f>
        <v>0</v>
      </c>
      <c r="P162" s="9" t="str">
        <f>'shaladarpan '!O161</f>
        <v>GEN</v>
      </c>
      <c r="Q162" s="9" t="str">
        <f>'shaladarpan '!P161</f>
        <v>Hindu</v>
      </c>
      <c r="R162" s="9">
        <f>'shaladarpan '!Q161</f>
        <v>0</v>
      </c>
      <c r="S162" s="9" t="str">
        <f>'shaladarpan '!R161</f>
        <v>GOVT. SENIOR SECONDARY SCHOOL ALNIYAWAS (219445)</v>
      </c>
      <c r="T162" s="9">
        <f>'shaladarpan '!S161</f>
        <v>8140200308</v>
      </c>
      <c r="U162" s="9" t="str">
        <f>'shaladarpan '!T161</f>
        <v>XXXX4846</v>
      </c>
      <c r="V162" s="9" t="str">
        <f>'shaladarpan '!U161</f>
        <v>YACYBEG</v>
      </c>
      <c r="W162" s="9">
        <f>'shaladarpan '!V161</f>
        <v>9828120856</v>
      </c>
      <c r="X162" s="9" t="str">
        <f>'shaladarpan '!W161</f>
        <v>alniyawas160</v>
      </c>
      <c r="Y162" s="9">
        <f>'shaladarpan '!X161</f>
        <v>50000</v>
      </c>
      <c r="Z162" s="9" t="str">
        <f>'shaladarpan '!Y161</f>
        <v>N</v>
      </c>
      <c r="AA162" s="9" t="str">
        <f>'shaladarpan '!Z161</f>
        <v>N</v>
      </c>
      <c r="AB162" s="9" t="str">
        <f>'shaladarpan '!AA161</f>
        <v>No</v>
      </c>
      <c r="AC162" s="9">
        <f>'shaladarpan '!AB161</f>
        <v>11</v>
      </c>
      <c r="AD162" s="9" t="str">
        <f>'shaladarpan '!AC161</f>
        <v>None</v>
      </c>
      <c r="AE162" s="9">
        <f>'shaladarpan '!AD161</f>
        <v>1</v>
      </c>
    </row>
    <row r="163" spans="1:31" s="8" customFormat="1" ht="13.5" customHeight="1">
      <c r="A163" s="8">
        <f>IF(F163=" "," ",ROWS($A$3:A163))</f>
        <v>161</v>
      </c>
      <c r="B163" s="9">
        <f>'shaladarpan '!A162</f>
        <v>6</v>
      </c>
      <c r="C163" s="9" t="str">
        <f>'shaladarpan '!B162</f>
        <v>A</v>
      </c>
      <c r="D163" s="9">
        <f>'shaladarpan '!C162</f>
        <v>3995</v>
      </c>
      <c r="E163" s="10">
        <f>'shaladarpan '!D162</f>
        <v>42191</v>
      </c>
      <c r="F163" s="9" t="str">
        <f>'shaladarpan '!E162</f>
        <v>manjeet161</v>
      </c>
      <c r="G163" s="10">
        <f>'shaladarpan '!F162</f>
        <v>0</v>
      </c>
      <c r="H163" s="9" t="str">
        <f>'shaladarpan '!G162</f>
        <v>vijay161</v>
      </c>
      <c r="I163" s="9" t="str">
        <f>'shaladarpan '!H162</f>
        <v>beautiful161</v>
      </c>
      <c r="J163" s="9" t="str">
        <f>'shaladarpan '!I162</f>
        <v>M</v>
      </c>
      <c r="K163" s="10">
        <f>'shaladarpan '!J162</f>
        <v>40277</v>
      </c>
      <c r="L163" s="9" t="str">
        <f>'shaladarpan '!K162</f>
        <v>yes</v>
      </c>
      <c r="M163" s="9">
        <f>'shaladarpan '!L162</f>
        <v>161</v>
      </c>
      <c r="N163" s="9">
        <f>'shaladarpan '!M162</f>
        <v>0</v>
      </c>
      <c r="O163" s="9">
        <f>'shaladarpan '!N162</f>
        <v>0</v>
      </c>
      <c r="P163" s="9" t="str">
        <f>'shaladarpan '!O162</f>
        <v>OBC</v>
      </c>
      <c r="Q163" s="9" t="str">
        <f>'shaladarpan '!P162</f>
        <v>Muslim</v>
      </c>
      <c r="R163" s="9">
        <f>'shaladarpan '!Q162</f>
        <v>0</v>
      </c>
      <c r="S163" s="9" t="str">
        <f>'shaladarpan '!R162</f>
        <v>GOVT. SENIOR SECONDARY SCHOOL ALNIYAWAS (219445)</v>
      </c>
      <c r="T163" s="9">
        <f>'shaladarpan '!S162</f>
        <v>8140200308</v>
      </c>
      <c r="U163" s="9" t="str">
        <f>'shaladarpan '!T162</f>
        <v>XXXX7960</v>
      </c>
      <c r="V163" s="9">
        <f>'shaladarpan '!U162</f>
        <v>0</v>
      </c>
      <c r="W163" s="9">
        <f>'shaladarpan '!V162</f>
        <v>9828120857</v>
      </c>
      <c r="X163" s="9" t="str">
        <f>'shaladarpan '!W162</f>
        <v>alniyawas161</v>
      </c>
      <c r="Y163" s="9">
        <f>'shaladarpan '!X162</f>
        <v>0</v>
      </c>
      <c r="Z163" s="9" t="str">
        <f>'shaladarpan '!Y162</f>
        <v>N</v>
      </c>
      <c r="AA163" s="9" t="str">
        <f>'shaladarpan '!Z162</f>
        <v>N</v>
      </c>
      <c r="AB163" s="9" t="str">
        <f>'shaladarpan '!AA162</f>
        <v>Yes</v>
      </c>
      <c r="AC163" s="9">
        <f>'shaladarpan '!AB162</f>
        <v>10</v>
      </c>
      <c r="AD163" s="9" t="str">
        <f>'shaladarpan '!AC162</f>
        <v>None</v>
      </c>
      <c r="AE163" s="9">
        <f>'shaladarpan '!AD162</f>
        <v>1</v>
      </c>
    </row>
    <row r="164" spans="1:31" s="8" customFormat="1" ht="13.5" customHeight="1">
      <c r="A164" s="8">
        <f>IF(F164=" "," ",ROWS($A$3:A164))</f>
        <v>162</v>
      </c>
      <c r="B164" s="9">
        <f>'shaladarpan '!A163</f>
        <v>6</v>
      </c>
      <c r="C164" s="9" t="str">
        <f>'shaladarpan '!B163</f>
        <v>A</v>
      </c>
      <c r="D164" s="9">
        <f>'shaladarpan '!C163</f>
        <v>4046</v>
      </c>
      <c r="E164" s="10">
        <f>'shaladarpan '!D163</f>
        <v>42195</v>
      </c>
      <c r="F164" s="9" t="str">
        <f>'shaladarpan '!E163</f>
        <v>manjeet162</v>
      </c>
      <c r="G164" s="10">
        <f>'shaladarpan '!F163</f>
        <v>0</v>
      </c>
      <c r="H164" s="9" t="str">
        <f>'shaladarpan '!G163</f>
        <v>vijay162</v>
      </c>
      <c r="I164" s="9" t="str">
        <f>'shaladarpan '!H163</f>
        <v>beautiful162</v>
      </c>
      <c r="J164" s="9" t="str">
        <f>'shaladarpan '!I163</f>
        <v>M</v>
      </c>
      <c r="K164" s="10">
        <f>'shaladarpan '!J163</f>
        <v>40210</v>
      </c>
      <c r="L164" s="9" t="str">
        <f>'shaladarpan '!K163</f>
        <v>no</v>
      </c>
      <c r="M164" s="9">
        <f>'shaladarpan '!L163</f>
        <v>162</v>
      </c>
      <c r="N164" s="9">
        <f>'shaladarpan '!M163</f>
        <v>0</v>
      </c>
      <c r="O164" s="9">
        <f>'shaladarpan '!N163</f>
        <v>0</v>
      </c>
      <c r="P164" s="9" t="str">
        <f>'shaladarpan '!O163</f>
        <v>OBC</v>
      </c>
      <c r="Q164" s="9" t="str">
        <f>'shaladarpan '!P163</f>
        <v>Hindu</v>
      </c>
      <c r="R164" s="9">
        <f>'shaladarpan '!Q163</f>
        <v>0</v>
      </c>
      <c r="S164" s="9" t="str">
        <f>'shaladarpan '!R163</f>
        <v>GOVT. SENIOR SECONDARY SCHOOL ALNIYAWAS (219445)</v>
      </c>
      <c r="T164" s="9">
        <f>'shaladarpan '!S163</f>
        <v>8140200308</v>
      </c>
      <c r="U164" s="9">
        <f>'shaladarpan '!T163</f>
        <v>0</v>
      </c>
      <c r="V164" s="9">
        <f>'shaladarpan '!U163</f>
        <v>0</v>
      </c>
      <c r="W164" s="9">
        <f>'shaladarpan '!V163</f>
        <v>9828120858</v>
      </c>
      <c r="X164" s="9" t="str">
        <f>'shaladarpan '!W163</f>
        <v>alniyawas162</v>
      </c>
      <c r="Y164" s="9">
        <f>'shaladarpan '!X163</f>
        <v>0</v>
      </c>
      <c r="Z164" s="9" t="str">
        <f>'shaladarpan '!Y163</f>
        <v>N</v>
      </c>
      <c r="AA164" s="9" t="str">
        <f>'shaladarpan '!Z163</f>
        <v>N</v>
      </c>
      <c r="AB164" s="9" t="str">
        <f>'shaladarpan '!AA163</f>
        <v>No</v>
      </c>
      <c r="AC164" s="9">
        <f>'shaladarpan '!AB163</f>
        <v>10</v>
      </c>
      <c r="AD164" s="9" t="str">
        <f>'shaladarpan '!AC163</f>
        <v>None</v>
      </c>
      <c r="AE164" s="9">
        <f>'shaladarpan '!AD163</f>
        <v>2</v>
      </c>
    </row>
    <row r="165" spans="1:31" s="8" customFormat="1" ht="13.5" customHeight="1">
      <c r="A165" s="8">
        <f>IF(F165=" "," ",ROWS($A$3:A165))</f>
        <v>163</v>
      </c>
      <c r="B165" s="9">
        <f>'shaladarpan '!A164</f>
        <v>6</v>
      </c>
      <c r="C165" s="9" t="str">
        <f>'shaladarpan '!B164</f>
        <v>A</v>
      </c>
      <c r="D165" s="9">
        <f>'shaladarpan '!C164</f>
        <v>4440</v>
      </c>
      <c r="E165" s="10">
        <f>'shaladarpan '!D164</f>
        <v>43225</v>
      </c>
      <c r="F165" s="9" t="str">
        <f>'shaladarpan '!E164</f>
        <v>manjeet163</v>
      </c>
      <c r="G165" s="10">
        <f>'shaladarpan '!F164</f>
        <v>0</v>
      </c>
      <c r="H165" s="9" t="str">
        <f>'shaladarpan '!G164</f>
        <v>vijay163</v>
      </c>
      <c r="I165" s="9" t="str">
        <f>'shaladarpan '!H164</f>
        <v>beautiful163</v>
      </c>
      <c r="J165" s="9" t="str">
        <f>'shaladarpan '!I164</f>
        <v>M</v>
      </c>
      <c r="K165" s="10">
        <f>'shaladarpan '!J164</f>
        <v>39943</v>
      </c>
      <c r="L165" s="9" t="str">
        <f>'shaladarpan '!K164</f>
        <v>yes</v>
      </c>
      <c r="M165" s="9">
        <f>'shaladarpan '!L164</f>
        <v>163</v>
      </c>
      <c r="N165" s="9">
        <f>'shaladarpan '!M164</f>
        <v>0</v>
      </c>
      <c r="O165" s="9">
        <f>'shaladarpan '!N164</f>
        <v>0</v>
      </c>
      <c r="P165" s="9" t="str">
        <f>'shaladarpan '!O164</f>
        <v>SC</v>
      </c>
      <c r="Q165" s="9" t="str">
        <f>'shaladarpan '!P164</f>
        <v>Hindu</v>
      </c>
      <c r="R165" s="9">
        <f>'shaladarpan '!Q164</f>
        <v>0</v>
      </c>
      <c r="S165" s="9" t="str">
        <f>'shaladarpan '!R164</f>
        <v>GOVT. SENIOR SECONDARY SCHOOL ALNIYAWAS (219445)</v>
      </c>
      <c r="T165" s="9">
        <f>'shaladarpan '!S164</f>
        <v>8140200308</v>
      </c>
      <c r="U165" s="9" t="str">
        <f>'shaladarpan '!T164</f>
        <v>XXXX1311</v>
      </c>
      <c r="V165" s="9" t="str">
        <f>'shaladarpan '!U164</f>
        <v>YBCOKQK</v>
      </c>
      <c r="W165" s="9">
        <f>'shaladarpan '!V164</f>
        <v>9828120859</v>
      </c>
      <c r="X165" s="9" t="str">
        <f>'shaladarpan '!W164</f>
        <v>alniyawas163</v>
      </c>
      <c r="Y165" s="9">
        <f>'shaladarpan '!X164</f>
        <v>60000</v>
      </c>
      <c r="Z165" s="9" t="str">
        <f>'shaladarpan '!Y164</f>
        <v>N</v>
      </c>
      <c r="AA165" s="9" t="str">
        <f>'shaladarpan '!Z164</f>
        <v>N</v>
      </c>
      <c r="AB165" s="9" t="str">
        <f>'shaladarpan '!AA164</f>
        <v>No</v>
      </c>
      <c r="AC165" s="9">
        <f>'shaladarpan '!AB164</f>
        <v>11</v>
      </c>
      <c r="AD165" s="9" t="str">
        <f>'shaladarpan '!AC164</f>
        <v>None</v>
      </c>
      <c r="AE165" s="9">
        <f>'shaladarpan '!AD164</f>
        <v>2</v>
      </c>
    </row>
    <row r="166" spans="1:31" s="8" customFormat="1" ht="13.5" customHeight="1">
      <c r="A166" s="8">
        <f>IF(F166=" "," ",ROWS($A$3:A166))</f>
        <v>164</v>
      </c>
      <c r="B166" s="9">
        <f>'shaladarpan '!A165</f>
        <v>6</v>
      </c>
      <c r="C166" s="9" t="str">
        <f>'shaladarpan '!B165</f>
        <v>A</v>
      </c>
      <c r="D166" s="9">
        <f>'shaladarpan '!C165</f>
        <v>4519</v>
      </c>
      <c r="E166" s="10">
        <f>'shaladarpan '!D165</f>
        <v>43288</v>
      </c>
      <c r="F166" s="9" t="str">
        <f>'shaladarpan '!E165</f>
        <v>manjeet164</v>
      </c>
      <c r="G166" s="10">
        <f>'shaladarpan '!F165</f>
        <v>0</v>
      </c>
      <c r="H166" s="9" t="str">
        <f>'shaladarpan '!G165</f>
        <v>vijay164</v>
      </c>
      <c r="I166" s="9" t="str">
        <f>'shaladarpan '!H165</f>
        <v>beautiful164</v>
      </c>
      <c r="J166" s="9" t="str">
        <f>'shaladarpan '!I165</f>
        <v>M</v>
      </c>
      <c r="K166" s="10">
        <f>'shaladarpan '!J165</f>
        <v>39669</v>
      </c>
      <c r="L166" s="9" t="str">
        <f>'shaladarpan '!K165</f>
        <v>yes</v>
      </c>
      <c r="M166" s="9">
        <f>'shaladarpan '!L165</f>
        <v>164</v>
      </c>
      <c r="N166" s="9">
        <f>'shaladarpan '!M165</f>
        <v>0</v>
      </c>
      <c r="O166" s="9">
        <f>'shaladarpan '!N165</f>
        <v>0</v>
      </c>
      <c r="P166" s="9" t="str">
        <f>'shaladarpan '!O165</f>
        <v>OBC</v>
      </c>
      <c r="Q166" s="9" t="str">
        <f>'shaladarpan '!P165</f>
        <v>Muslim</v>
      </c>
      <c r="R166" s="9">
        <f>'shaladarpan '!Q165</f>
        <v>0</v>
      </c>
      <c r="S166" s="9" t="str">
        <f>'shaladarpan '!R165</f>
        <v>GOVT. SENIOR SECONDARY SCHOOL ALNIYAWAS (219445)</v>
      </c>
      <c r="T166" s="9">
        <f>'shaladarpan '!S165</f>
        <v>8140200308</v>
      </c>
      <c r="U166" s="9" t="str">
        <f>'shaladarpan '!T165</f>
        <v>XXXX0428</v>
      </c>
      <c r="V166" s="9">
        <f>'shaladarpan '!U165</f>
        <v>0</v>
      </c>
      <c r="W166" s="9">
        <f>'shaladarpan '!V165</f>
        <v>9828120860</v>
      </c>
      <c r="X166" s="9" t="str">
        <f>'shaladarpan '!W165</f>
        <v>alniyawas164</v>
      </c>
      <c r="Y166" s="9">
        <f>'shaladarpan '!X165</f>
        <v>45000</v>
      </c>
      <c r="Z166" s="9" t="str">
        <f>'shaladarpan '!Y165</f>
        <v>N</v>
      </c>
      <c r="AA166" s="9" t="str">
        <f>'shaladarpan '!Z165</f>
        <v>N</v>
      </c>
      <c r="AB166" s="9" t="str">
        <f>'shaladarpan '!AA165</f>
        <v>Yes</v>
      </c>
      <c r="AC166" s="9">
        <f>'shaladarpan '!AB165</f>
        <v>12</v>
      </c>
      <c r="AD166" s="9" t="str">
        <f>'shaladarpan '!AC165</f>
        <v>None</v>
      </c>
      <c r="AE166" s="9">
        <f>'shaladarpan '!AD165</f>
        <v>0</v>
      </c>
    </row>
    <row r="167" spans="1:31" s="8" customFormat="1" ht="13.5" customHeight="1">
      <c r="A167" s="8">
        <f>IF(F167=" "," ",ROWS($A$3:A167))</f>
        <v>165</v>
      </c>
      <c r="B167" s="9">
        <f>'shaladarpan '!A166</f>
        <v>6</v>
      </c>
      <c r="C167" s="9" t="str">
        <f>'shaladarpan '!B166</f>
        <v>A</v>
      </c>
      <c r="D167" s="9">
        <f>'shaladarpan '!C166</f>
        <v>4739</v>
      </c>
      <c r="E167" s="10">
        <f>'shaladarpan '!D166</f>
        <v>43661</v>
      </c>
      <c r="F167" s="9" t="str">
        <f>'shaladarpan '!E166</f>
        <v>manjeet165</v>
      </c>
      <c r="G167" s="10">
        <f>'shaladarpan '!F166</f>
        <v>0</v>
      </c>
      <c r="H167" s="9" t="str">
        <f>'shaladarpan '!G166</f>
        <v>vijay165</v>
      </c>
      <c r="I167" s="9" t="str">
        <f>'shaladarpan '!H166</f>
        <v>beautiful165</v>
      </c>
      <c r="J167" s="9" t="str">
        <f>'shaladarpan '!I166</f>
        <v>M</v>
      </c>
      <c r="K167" s="10">
        <f>'shaladarpan '!J166</f>
        <v>39268</v>
      </c>
      <c r="L167" s="9" t="str">
        <f>'shaladarpan '!K166</f>
        <v>no</v>
      </c>
      <c r="M167" s="9">
        <f>'shaladarpan '!L166</f>
        <v>165</v>
      </c>
      <c r="N167" s="9">
        <f>'shaladarpan '!M166</f>
        <v>0</v>
      </c>
      <c r="O167" s="9">
        <f>'shaladarpan '!N166</f>
        <v>0</v>
      </c>
      <c r="P167" s="9" t="str">
        <f>'shaladarpan '!O166</f>
        <v>SC</v>
      </c>
      <c r="Q167" s="9" t="str">
        <f>'shaladarpan '!P166</f>
        <v>Hindu</v>
      </c>
      <c r="R167" s="9">
        <f>'shaladarpan '!Q166</f>
        <v>0</v>
      </c>
      <c r="S167" s="9" t="str">
        <f>'shaladarpan '!R166</f>
        <v>GOVT. SENIOR SECONDARY SCHOOL ALNIYAWAS (219445)</v>
      </c>
      <c r="T167" s="9">
        <f>'shaladarpan '!S166</f>
        <v>8140200308</v>
      </c>
      <c r="U167" s="9" t="str">
        <f>'shaladarpan '!T166</f>
        <v>XXXX2216</v>
      </c>
      <c r="V167" s="9">
        <f>'shaladarpan '!U166</f>
        <v>0</v>
      </c>
      <c r="W167" s="9">
        <f>'shaladarpan '!V166</f>
        <v>9828120861</v>
      </c>
      <c r="X167" s="9" t="str">
        <f>'shaladarpan '!W166</f>
        <v>alniyawas165</v>
      </c>
      <c r="Y167" s="9">
        <f>'shaladarpan '!X166</f>
        <v>50000</v>
      </c>
      <c r="Z167" s="9" t="str">
        <f>'shaladarpan '!Y166</f>
        <v>N</v>
      </c>
      <c r="AA167" s="9" t="str">
        <f>'shaladarpan '!Z166</f>
        <v>N</v>
      </c>
      <c r="AB167" s="9" t="str">
        <f>'shaladarpan '!AA166</f>
        <v>No</v>
      </c>
      <c r="AC167" s="9">
        <f>'shaladarpan '!AB166</f>
        <v>13</v>
      </c>
      <c r="AD167" s="9" t="str">
        <f>'shaladarpan '!AC166</f>
        <v>None</v>
      </c>
      <c r="AE167" s="9">
        <f>'shaladarpan '!AD166</f>
        <v>1</v>
      </c>
    </row>
    <row r="168" spans="1:31" s="8" customFormat="1" ht="13.5" customHeight="1">
      <c r="A168" s="8">
        <f>IF(F168=" "," ",ROWS($A$3:A168))</f>
        <v>166</v>
      </c>
      <c r="B168" s="9">
        <f>'shaladarpan '!A167</f>
        <v>6</v>
      </c>
      <c r="C168" s="9" t="str">
        <f>'shaladarpan '!B167</f>
        <v>A</v>
      </c>
      <c r="D168" s="9">
        <f>'shaladarpan '!C167</f>
        <v>4567</v>
      </c>
      <c r="E168" s="10">
        <f>'shaladarpan '!D167</f>
        <v>43295</v>
      </c>
      <c r="F168" s="9" t="str">
        <f>'shaladarpan '!E167</f>
        <v>manjeet166</v>
      </c>
      <c r="G168" s="10">
        <f>'shaladarpan '!F167</f>
        <v>0</v>
      </c>
      <c r="H168" s="9" t="str">
        <f>'shaladarpan '!G167</f>
        <v>vijay166</v>
      </c>
      <c r="I168" s="9" t="str">
        <f>'shaladarpan '!H167</f>
        <v>beautiful166</v>
      </c>
      <c r="J168" s="9" t="str">
        <f>'shaladarpan '!I167</f>
        <v>M</v>
      </c>
      <c r="K168" s="10">
        <f>'shaladarpan '!J167</f>
        <v>39877</v>
      </c>
      <c r="L168" s="9" t="str">
        <f>'shaladarpan '!K167</f>
        <v>yes</v>
      </c>
      <c r="M168" s="9">
        <f>'shaladarpan '!L167</f>
        <v>166</v>
      </c>
      <c r="N168" s="9">
        <f>'shaladarpan '!M167</f>
        <v>0</v>
      </c>
      <c r="O168" s="9">
        <f>'shaladarpan '!N167</f>
        <v>0</v>
      </c>
      <c r="P168" s="9" t="str">
        <f>'shaladarpan '!O167</f>
        <v>OBC</v>
      </c>
      <c r="Q168" s="9" t="str">
        <f>'shaladarpan '!P167</f>
        <v>Hindu</v>
      </c>
      <c r="R168" s="9">
        <f>'shaladarpan '!Q167</f>
        <v>0</v>
      </c>
      <c r="S168" s="9" t="str">
        <f>'shaladarpan '!R167</f>
        <v>GOVT. SENIOR SECONDARY SCHOOL ALNIYAWAS (219445)</v>
      </c>
      <c r="T168" s="9">
        <f>'shaladarpan '!S167</f>
        <v>8140200308</v>
      </c>
      <c r="U168" s="9" t="str">
        <f>'shaladarpan '!T167</f>
        <v>XXXX8778</v>
      </c>
      <c r="V168" s="9">
        <f>'shaladarpan '!U167</f>
        <v>0</v>
      </c>
      <c r="W168" s="9">
        <f>'shaladarpan '!V167</f>
        <v>9828120862</v>
      </c>
      <c r="X168" s="9" t="str">
        <f>'shaladarpan '!W167</f>
        <v>alniyawas166</v>
      </c>
      <c r="Y168" s="9">
        <f>'shaladarpan '!X167</f>
        <v>40000</v>
      </c>
      <c r="Z168" s="9" t="str">
        <f>'shaladarpan '!Y167</f>
        <v>N</v>
      </c>
      <c r="AA168" s="9" t="str">
        <f>'shaladarpan '!Z167</f>
        <v>N</v>
      </c>
      <c r="AB168" s="9" t="str">
        <f>'shaladarpan '!AA167</f>
        <v>No</v>
      </c>
      <c r="AC168" s="9">
        <f>'shaladarpan '!AB167</f>
        <v>11</v>
      </c>
      <c r="AD168" s="9" t="str">
        <f>'shaladarpan '!AC167</f>
        <v>None</v>
      </c>
      <c r="AE168" s="9">
        <f>'shaladarpan '!AD167</f>
        <v>1</v>
      </c>
    </row>
    <row r="169" spans="1:31" s="8" customFormat="1" ht="13.5" customHeight="1">
      <c r="A169" s="8">
        <f>IF(F169=" "," ",ROWS($A$3:A169))</f>
        <v>167</v>
      </c>
      <c r="B169" s="9">
        <f>'shaladarpan '!A168</f>
        <v>6</v>
      </c>
      <c r="C169" s="9" t="str">
        <f>'shaladarpan '!B168</f>
        <v>A</v>
      </c>
      <c r="D169" s="9">
        <f>'shaladarpan '!C168</f>
        <v>3938</v>
      </c>
      <c r="E169" s="10">
        <f>'shaladarpan '!D168</f>
        <v>42136</v>
      </c>
      <c r="F169" s="9" t="str">
        <f>'shaladarpan '!E168</f>
        <v>manjeet167</v>
      </c>
      <c r="G169" s="10">
        <f>'shaladarpan '!F168</f>
        <v>0</v>
      </c>
      <c r="H169" s="9" t="str">
        <f>'shaladarpan '!G168</f>
        <v>vijay167</v>
      </c>
      <c r="I169" s="9" t="str">
        <f>'shaladarpan '!H168</f>
        <v>beautiful167</v>
      </c>
      <c r="J169" s="9" t="str">
        <f>'shaladarpan '!I168</f>
        <v>F</v>
      </c>
      <c r="K169" s="10">
        <f>'shaladarpan '!J168</f>
        <v>40239</v>
      </c>
      <c r="L169" s="9" t="str">
        <f>'shaladarpan '!K168</f>
        <v>yes</v>
      </c>
      <c r="M169" s="9">
        <f>'shaladarpan '!L168</f>
        <v>167</v>
      </c>
      <c r="N169" s="9">
        <f>'shaladarpan '!M168</f>
        <v>0</v>
      </c>
      <c r="O169" s="9">
        <f>'shaladarpan '!N168</f>
        <v>0</v>
      </c>
      <c r="P169" s="9" t="str">
        <f>'shaladarpan '!O168</f>
        <v>SC</v>
      </c>
      <c r="Q169" s="9" t="str">
        <f>'shaladarpan '!P168</f>
        <v>Hindu</v>
      </c>
      <c r="R169" s="9">
        <f>'shaladarpan '!Q168</f>
        <v>0</v>
      </c>
      <c r="S169" s="9" t="str">
        <f>'shaladarpan '!R168</f>
        <v>GOVT. SENIOR SECONDARY SCHOOL ALNIYAWAS (219445)</v>
      </c>
      <c r="T169" s="9">
        <f>'shaladarpan '!S168</f>
        <v>8140200308</v>
      </c>
      <c r="U169" s="9" t="str">
        <f>'shaladarpan '!T168</f>
        <v>XXXX8675</v>
      </c>
      <c r="V169" s="9">
        <f>'shaladarpan '!U168</f>
        <v>0</v>
      </c>
      <c r="W169" s="9">
        <f>'shaladarpan '!V168</f>
        <v>9828120863</v>
      </c>
      <c r="X169" s="9" t="str">
        <f>'shaladarpan '!W168</f>
        <v>alniyawas167</v>
      </c>
      <c r="Y169" s="9">
        <f>'shaladarpan '!X168</f>
        <v>0</v>
      </c>
      <c r="Z169" s="9" t="str">
        <f>'shaladarpan '!Y168</f>
        <v>N</v>
      </c>
      <c r="AA169" s="9" t="str">
        <f>'shaladarpan '!Z168</f>
        <v>N</v>
      </c>
      <c r="AB169" s="9" t="str">
        <f>'shaladarpan '!AA168</f>
        <v>No</v>
      </c>
      <c r="AC169" s="9">
        <f>'shaladarpan '!AB168</f>
        <v>10</v>
      </c>
      <c r="AD169" s="9" t="str">
        <f>'shaladarpan '!AC168</f>
        <v>None</v>
      </c>
      <c r="AE169" s="9">
        <f>'shaladarpan '!AD168</f>
        <v>1</v>
      </c>
    </row>
    <row r="170" spans="1:31" s="8" customFormat="1" ht="13.5" customHeight="1">
      <c r="A170" s="8">
        <f>IF(F170=" "," ",ROWS($A$3:A170))</f>
        <v>168</v>
      </c>
      <c r="B170" s="9">
        <f>'shaladarpan '!A169</f>
        <v>6</v>
      </c>
      <c r="C170" s="9" t="str">
        <f>'shaladarpan '!B169</f>
        <v>A</v>
      </c>
      <c r="D170" s="9">
        <f>'shaladarpan '!C169</f>
        <v>4819</v>
      </c>
      <c r="E170" s="10">
        <f>'shaladarpan '!D169</f>
        <v>41822</v>
      </c>
      <c r="F170" s="9" t="str">
        <f>'shaladarpan '!E169</f>
        <v>manjeet168</v>
      </c>
      <c r="G170" s="10">
        <f>'shaladarpan '!F169</f>
        <v>0</v>
      </c>
      <c r="H170" s="9" t="str">
        <f>'shaladarpan '!G169</f>
        <v>vijay168</v>
      </c>
      <c r="I170" s="9" t="str">
        <f>'shaladarpan '!H169</f>
        <v>beautiful168</v>
      </c>
      <c r="J170" s="9" t="str">
        <f>'shaladarpan '!I169</f>
        <v>F</v>
      </c>
      <c r="K170" s="10">
        <f>'shaladarpan '!J169</f>
        <v>39792</v>
      </c>
      <c r="L170" s="9" t="str">
        <f>'shaladarpan '!K169</f>
        <v>no</v>
      </c>
      <c r="M170" s="9">
        <f>'shaladarpan '!L169</f>
        <v>168</v>
      </c>
      <c r="N170" s="9">
        <f>'shaladarpan '!M169</f>
        <v>0</v>
      </c>
      <c r="O170" s="9">
        <f>'shaladarpan '!N169</f>
        <v>0</v>
      </c>
      <c r="P170" s="9" t="str">
        <f>'shaladarpan '!O169</f>
        <v>OBC</v>
      </c>
      <c r="Q170" s="9" t="str">
        <f>'shaladarpan '!P169</f>
        <v>Hindu</v>
      </c>
      <c r="R170" s="9">
        <f>'shaladarpan '!Q169</f>
        <v>0</v>
      </c>
      <c r="S170" s="9" t="str">
        <f>'shaladarpan '!R169</f>
        <v>GOVT. SENIOR SECONDARY SCHOOL ALNIYAWAS (219445)</v>
      </c>
      <c r="T170" s="9">
        <f>'shaladarpan '!S169</f>
        <v>8140200308</v>
      </c>
      <c r="U170" s="9" t="str">
        <f>'shaladarpan '!T169</f>
        <v>XXXX1703</v>
      </c>
      <c r="V170" s="9">
        <f>'shaladarpan '!U169</f>
        <v>0</v>
      </c>
      <c r="W170" s="9">
        <f>'shaladarpan '!V169</f>
        <v>9828120864</v>
      </c>
      <c r="X170" s="9" t="str">
        <f>'shaladarpan '!W169</f>
        <v>alniyawas168</v>
      </c>
      <c r="Y170" s="9">
        <f>'shaladarpan '!X169</f>
        <v>80000</v>
      </c>
      <c r="Z170" s="9" t="str">
        <f>'shaladarpan '!Y169</f>
        <v>N</v>
      </c>
      <c r="AA170" s="9" t="str">
        <f>'shaladarpan '!Z169</f>
        <v>N</v>
      </c>
      <c r="AB170" s="9" t="str">
        <f>'shaladarpan '!AA169</f>
        <v>No</v>
      </c>
      <c r="AC170" s="9">
        <f>'shaladarpan '!AB169</f>
        <v>12</v>
      </c>
      <c r="AD170" s="9" t="str">
        <f>'shaladarpan '!AC169</f>
        <v>None</v>
      </c>
      <c r="AE170" s="9">
        <f>'shaladarpan '!AD169</f>
        <v>1</v>
      </c>
    </row>
    <row r="171" spans="1:31" s="8" customFormat="1" ht="13.5" customHeight="1">
      <c r="A171" s="8">
        <f>IF(F171=" "," ",ROWS($A$3:A171))</f>
        <v>169</v>
      </c>
      <c r="B171" s="9">
        <f>'shaladarpan '!A170</f>
        <v>6</v>
      </c>
      <c r="C171" s="9" t="str">
        <f>'shaladarpan '!B170</f>
        <v>A</v>
      </c>
      <c r="D171" s="9">
        <f>'shaladarpan '!C170</f>
        <v>4514</v>
      </c>
      <c r="E171" s="10">
        <f>'shaladarpan '!D170</f>
        <v>43288</v>
      </c>
      <c r="F171" s="9" t="str">
        <f>'shaladarpan '!E170</f>
        <v>manjeet169</v>
      </c>
      <c r="G171" s="10">
        <f>'shaladarpan '!F170</f>
        <v>0</v>
      </c>
      <c r="H171" s="9" t="str">
        <f>'shaladarpan '!G170</f>
        <v>vijay169</v>
      </c>
      <c r="I171" s="9" t="str">
        <f>'shaladarpan '!H170</f>
        <v>beautiful169</v>
      </c>
      <c r="J171" s="9" t="str">
        <f>'shaladarpan '!I170</f>
        <v>F</v>
      </c>
      <c r="K171" s="10">
        <f>'shaladarpan '!J170</f>
        <v>40364</v>
      </c>
      <c r="L171" s="9" t="str">
        <f>'shaladarpan '!K170</f>
        <v>yes</v>
      </c>
      <c r="M171" s="9">
        <f>'shaladarpan '!L170</f>
        <v>169</v>
      </c>
      <c r="N171" s="9">
        <f>'shaladarpan '!M170</f>
        <v>0</v>
      </c>
      <c r="O171" s="9">
        <f>'shaladarpan '!N170</f>
        <v>0</v>
      </c>
      <c r="P171" s="9" t="str">
        <f>'shaladarpan '!O170</f>
        <v>OBC</v>
      </c>
      <c r="Q171" s="9" t="str">
        <f>'shaladarpan '!P170</f>
        <v>Hindu</v>
      </c>
      <c r="R171" s="9">
        <f>'shaladarpan '!Q170</f>
        <v>0</v>
      </c>
      <c r="S171" s="9" t="str">
        <f>'shaladarpan '!R170</f>
        <v>GOVT. SENIOR SECONDARY SCHOOL ALNIYAWAS (219445)</v>
      </c>
      <c r="T171" s="9">
        <f>'shaladarpan '!S170</f>
        <v>8140200308</v>
      </c>
      <c r="U171" s="9" t="str">
        <f>'shaladarpan '!T170</f>
        <v>XXXX5969</v>
      </c>
      <c r="V171" s="9" t="str">
        <f>'shaladarpan '!U170</f>
        <v>VHTZJWT</v>
      </c>
      <c r="W171" s="9">
        <f>'shaladarpan '!V170</f>
        <v>9828120865</v>
      </c>
      <c r="X171" s="9" t="str">
        <f>'shaladarpan '!W170</f>
        <v>alniyawas169</v>
      </c>
      <c r="Y171" s="9">
        <f>'shaladarpan '!X170</f>
        <v>40000</v>
      </c>
      <c r="Z171" s="9" t="str">
        <f>'shaladarpan '!Y170</f>
        <v>N</v>
      </c>
      <c r="AA171" s="9" t="str">
        <f>'shaladarpan '!Z170</f>
        <v>N</v>
      </c>
      <c r="AB171" s="9" t="str">
        <f>'shaladarpan '!AA170</f>
        <v>No</v>
      </c>
      <c r="AC171" s="9">
        <f>'shaladarpan '!AB170</f>
        <v>10</v>
      </c>
      <c r="AD171" s="9" t="str">
        <f>'shaladarpan '!AC170</f>
        <v>None</v>
      </c>
      <c r="AE171" s="9">
        <f>'shaladarpan '!AD170</f>
        <v>4</v>
      </c>
    </row>
    <row r="172" spans="1:31" s="8" customFormat="1" ht="13.5" customHeight="1">
      <c r="A172" s="8">
        <f>IF(F172=" "," ",ROWS($A$3:A172))</f>
        <v>170</v>
      </c>
      <c r="B172" s="9">
        <f>'shaladarpan '!A171</f>
        <v>6</v>
      </c>
      <c r="C172" s="9" t="str">
        <f>'shaladarpan '!B171</f>
        <v>A</v>
      </c>
      <c r="D172" s="9">
        <f>'shaladarpan '!C171</f>
        <v>4875</v>
      </c>
      <c r="E172" s="10">
        <f>'shaladarpan '!D171</f>
        <v>42186</v>
      </c>
      <c r="F172" s="9" t="str">
        <f>'shaladarpan '!E171</f>
        <v>manjeet170</v>
      </c>
      <c r="G172" s="10">
        <f>'shaladarpan '!F171</f>
        <v>0</v>
      </c>
      <c r="H172" s="9" t="str">
        <f>'shaladarpan '!G171</f>
        <v>vijay170</v>
      </c>
      <c r="I172" s="9" t="str">
        <f>'shaladarpan '!H171</f>
        <v>beautiful170</v>
      </c>
      <c r="J172" s="9" t="str">
        <f>'shaladarpan '!I171</f>
        <v>F</v>
      </c>
      <c r="K172" s="10">
        <f>'shaladarpan '!J171</f>
        <v>40012</v>
      </c>
      <c r="L172" s="9" t="str">
        <f>'shaladarpan '!K171</f>
        <v>yes</v>
      </c>
      <c r="M172" s="9">
        <f>'shaladarpan '!L171</f>
        <v>170</v>
      </c>
      <c r="N172" s="9">
        <f>'shaladarpan '!M171</f>
        <v>0</v>
      </c>
      <c r="O172" s="9">
        <f>'shaladarpan '!N171</f>
        <v>0</v>
      </c>
      <c r="P172" s="9" t="str">
        <f>'shaladarpan '!O171</f>
        <v>OBC</v>
      </c>
      <c r="Q172" s="9" t="str">
        <f>'shaladarpan '!P171</f>
        <v>Hindu</v>
      </c>
      <c r="R172" s="9">
        <f>'shaladarpan '!Q171</f>
        <v>0</v>
      </c>
      <c r="S172" s="9" t="str">
        <f>'shaladarpan '!R171</f>
        <v>GOVT. SENIOR SECONDARY SCHOOL ALNIYAWAS (219445)</v>
      </c>
      <c r="T172" s="9">
        <f>'shaladarpan '!S171</f>
        <v>8140200308</v>
      </c>
      <c r="U172" s="9" t="str">
        <f>'shaladarpan '!T171</f>
        <v>XXXX0506</v>
      </c>
      <c r="V172" s="9" t="str">
        <f>'shaladarpan '!U171</f>
        <v>BHXCWCP</v>
      </c>
      <c r="W172" s="9">
        <f>'shaladarpan '!V171</f>
        <v>9828120866</v>
      </c>
      <c r="X172" s="9" t="str">
        <f>'shaladarpan '!W171</f>
        <v>alniyawas170</v>
      </c>
      <c r="Y172" s="9">
        <f>'shaladarpan '!X171</f>
        <v>45000</v>
      </c>
      <c r="Z172" s="9" t="str">
        <f>'shaladarpan '!Y171</f>
        <v>N</v>
      </c>
      <c r="AA172" s="9" t="str">
        <f>'shaladarpan '!Z171</f>
        <v>N</v>
      </c>
      <c r="AB172" s="9" t="str">
        <f>'shaladarpan '!AA171</f>
        <v>No</v>
      </c>
      <c r="AC172" s="9">
        <f>'shaladarpan '!AB171</f>
        <v>11</v>
      </c>
      <c r="AD172" s="9" t="str">
        <f>'shaladarpan '!AC171</f>
        <v>None</v>
      </c>
      <c r="AE172" s="9">
        <f>'shaladarpan '!AD171</f>
        <v>0</v>
      </c>
    </row>
    <row r="173" spans="1:31" s="8" customFormat="1" ht="13.5" customHeight="1">
      <c r="A173" s="8">
        <f>IF(F173=" "," ",ROWS($A$3:A173))</f>
        <v>171</v>
      </c>
      <c r="B173" s="9">
        <f>'shaladarpan '!A172</f>
        <v>6</v>
      </c>
      <c r="C173" s="9" t="str">
        <f>'shaladarpan '!B172</f>
        <v>A</v>
      </c>
      <c r="D173" s="9">
        <f>'shaladarpan '!C172</f>
        <v>4443</v>
      </c>
      <c r="E173" s="10">
        <f>'shaladarpan '!D172</f>
        <v>43281</v>
      </c>
      <c r="F173" s="9" t="str">
        <f>'shaladarpan '!E172</f>
        <v>manjeet171</v>
      </c>
      <c r="G173" s="10">
        <f>'shaladarpan '!F172</f>
        <v>0</v>
      </c>
      <c r="H173" s="9" t="str">
        <f>'shaladarpan '!G172</f>
        <v>vijay171</v>
      </c>
      <c r="I173" s="9" t="str">
        <f>'shaladarpan '!H172</f>
        <v>beautiful171</v>
      </c>
      <c r="J173" s="9" t="str">
        <f>'shaladarpan '!I172</f>
        <v>M</v>
      </c>
      <c r="K173" s="10">
        <f>'shaladarpan '!J172</f>
        <v>39334</v>
      </c>
      <c r="L173" s="9" t="str">
        <f>'shaladarpan '!K172</f>
        <v>no</v>
      </c>
      <c r="M173" s="9">
        <f>'shaladarpan '!L172</f>
        <v>171</v>
      </c>
      <c r="N173" s="9">
        <f>'shaladarpan '!M172</f>
        <v>0</v>
      </c>
      <c r="O173" s="9">
        <f>'shaladarpan '!N172</f>
        <v>0</v>
      </c>
      <c r="P173" s="9" t="str">
        <f>'shaladarpan '!O172</f>
        <v>OBC</v>
      </c>
      <c r="Q173" s="9" t="str">
        <f>'shaladarpan '!P172</f>
        <v>Muslim</v>
      </c>
      <c r="R173" s="9">
        <f>'shaladarpan '!Q172</f>
        <v>0</v>
      </c>
      <c r="S173" s="9" t="str">
        <f>'shaladarpan '!R172</f>
        <v>GOVT. SENIOR SECONDARY SCHOOL ALNIYAWAS (219445)</v>
      </c>
      <c r="T173" s="9">
        <f>'shaladarpan '!S172</f>
        <v>8140200308</v>
      </c>
      <c r="U173" s="9" t="str">
        <f>'shaladarpan '!T172</f>
        <v>XXXX8946</v>
      </c>
      <c r="V173" s="9" t="str">
        <f>'shaladarpan '!U172</f>
        <v>VHHNBHR</v>
      </c>
      <c r="W173" s="9">
        <f>'shaladarpan '!V172</f>
        <v>9828120867</v>
      </c>
      <c r="X173" s="9" t="str">
        <f>'shaladarpan '!W172</f>
        <v>alniyawas171</v>
      </c>
      <c r="Y173" s="9">
        <f>'shaladarpan '!X172</f>
        <v>45000</v>
      </c>
      <c r="Z173" s="9" t="str">
        <f>'shaladarpan '!Y172</f>
        <v>N</v>
      </c>
      <c r="AA173" s="9" t="str">
        <f>'shaladarpan '!Z172</f>
        <v>N</v>
      </c>
      <c r="AB173" s="9" t="str">
        <f>'shaladarpan '!AA172</f>
        <v>Yes</v>
      </c>
      <c r="AC173" s="9">
        <f>'shaladarpan '!AB172</f>
        <v>13</v>
      </c>
      <c r="AD173" s="9" t="str">
        <f>'shaladarpan '!AC172</f>
        <v>None</v>
      </c>
      <c r="AE173" s="9">
        <f>'shaladarpan '!AD172</f>
        <v>2</v>
      </c>
    </row>
    <row r="174" spans="1:31" s="8" customFormat="1" ht="13.5" customHeight="1">
      <c r="A174" s="8">
        <f>IF(F174=" "," ",ROWS($A$3:A174))</f>
        <v>172</v>
      </c>
      <c r="B174" s="9">
        <f>'shaladarpan '!A173</f>
        <v>6</v>
      </c>
      <c r="C174" s="9" t="str">
        <f>'shaladarpan '!B173</f>
        <v>A</v>
      </c>
      <c r="D174" s="9">
        <f>'shaladarpan '!C173</f>
        <v>4087</v>
      </c>
      <c r="E174" s="10">
        <f>'shaladarpan '!D173</f>
        <v>42217</v>
      </c>
      <c r="F174" s="9" t="str">
        <f>'shaladarpan '!E173</f>
        <v>manjeet172</v>
      </c>
      <c r="G174" s="10">
        <f>'shaladarpan '!F173</f>
        <v>0</v>
      </c>
      <c r="H174" s="9" t="str">
        <f>'shaladarpan '!G173</f>
        <v>vijay172</v>
      </c>
      <c r="I174" s="9" t="str">
        <f>'shaladarpan '!H173</f>
        <v>beautiful172</v>
      </c>
      <c r="J174" s="9" t="str">
        <f>'shaladarpan '!I173</f>
        <v>F</v>
      </c>
      <c r="K174" s="10">
        <f>'shaladarpan '!J173</f>
        <v>40009</v>
      </c>
      <c r="L174" s="9" t="str">
        <f>'shaladarpan '!K173</f>
        <v>yes</v>
      </c>
      <c r="M174" s="9">
        <f>'shaladarpan '!L173</f>
        <v>172</v>
      </c>
      <c r="N174" s="9">
        <f>'shaladarpan '!M173</f>
        <v>0</v>
      </c>
      <c r="O174" s="9">
        <f>'shaladarpan '!N173</f>
        <v>0</v>
      </c>
      <c r="P174" s="9" t="str">
        <f>'shaladarpan '!O173</f>
        <v>SC</v>
      </c>
      <c r="Q174" s="9" t="str">
        <f>'shaladarpan '!P173</f>
        <v>Hindu</v>
      </c>
      <c r="R174" s="9">
        <f>'shaladarpan '!Q173</f>
        <v>0</v>
      </c>
      <c r="S174" s="9" t="str">
        <f>'shaladarpan '!R173</f>
        <v>GOVT. SENIOR SECONDARY SCHOOL ALNIYAWAS (219445)</v>
      </c>
      <c r="T174" s="9">
        <f>'shaladarpan '!S173</f>
        <v>8140200308</v>
      </c>
      <c r="U174" s="9" t="str">
        <f>'shaladarpan '!T173</f>
        <v>XXXX4126</v>
      </c>
      <c r="V174" s="9">
        <f>'shaladarpan '!U173</f>
        <v>0</v>
      </c>
      <c r="W174" s="9">
        <f>'shaladarpan '!V173</f>
        <v>9828120868</v>
      </c>
      <c r="X174" s="9" t="str">
        <f>'shaladarpan '!W173</f>
        <v>alniyawas172</v>
      </c>
      <c r="Y174" s="9">
        <f>'shaladarpan '!X173</f>
        <v>0</v>
      </c>
      <c r="Z174" s="9" t="str">
        <f>'shaladarpan '!Y173</f>
        <v>N</v>
      </c>
      <c r="AA174" s="9" t="str">
        <f>'shaladarpan '!Z173</f>
        <v>N</v>
      </c>
      <c r="AB174" s="9" t="str">
        <f>'shaladarpan '!AA173</f>
        <v>No</v>
      </c>
      <c r="AC174" s="9">
        <f>'shaladarpan '!AB173</f>
        <v>11</v>
      </c>
      <c r="AD174" s="9" t="str">
        <f>'shaladarpan '!AC173</f>
        <v>None</v>
      </c>
      <c r="AE174" s="9">
        <f>'shaladarpan '!AD173</f>
        <v>1</v>
      </c>
    </row>
    <row r="175" spans="1:31" s="8" customFormat="1" ht="13.5" customHeight="1">
      <c r="A175" s="8">
        <f>IF(F175=" "," ",ROWS($A$3:A175))</f>
        <v>173</v>
      </c>
      <c r="B175" s="9">
        <f>'shaladarpan '!A174</f>
        <v>6</v>
      </c>
      <c r="C175" s="9" t="str">
        <f>'shaladarpan '!B174</f>
        <v>A</v>
      </c>
      <c r="D175" s="9">
        <f>'shaladarpan '!C174</f>
        <v>3972</v>
      </c>
      <c r="E175" s="10">
        <f>'shaladarpan '!D174</f>
        <v>42187</v>
      </c>
      <c r="F175" s="9" t="str">
        <f>'shaladarpan '!E174</f>
        <v>manjeet173</v>
      </c>
      <c r="G175" s="10">
        <f>'shaladarpan '!F174</f>
        <v>0</v>
      </c>
      <c r="H175" s="9" t="str">
        <f>'shaladarpan '!G174</f>
        <v>vijay173</v>
      </c>
      <c r="I175" s="9" t="str">
        <f>'shaladarpan '!H174</f>
        <v>beautiful173</v>
      </c>
      <c r="J175" s="9" t="str">
        <f>'shaladarpan '!I174</f>
        <v>F</v>
      </c>
      <c r="K175" s="10">
        <f>'shaladarpan '!J174</f>
        <v>39606</v>
      </c>
      <c r="L175" s="9" t="str">
        <f>'shaladarpan '!K174</f>
        <v>yes</v>
      </c>
      <c r="M175" s="9">
        <f>'shaladarpan '!L174</f>
        <v>173</v>
      </c>
      <c r="N175" s="9">
        <f>'shaladarpan '!M174</f>
        <v>0</v>
      </c>
      <c r="O175" s="9">
        <f>'shaladarpan '!N174</f>
        <v>0</v>
      </c>
      <c r="P175" s="9" t="str">
        <f>'shaladarpan '!O174</f>
        <v>OBC</v>
      </c>
      <c r="Q175" s="9" t="str">
        <f>'shaladarpan '!P174</f>
        <v>Muslim</v>
      </c>
      <c r="R175" s="9">
        <f>'shaladarpan '!Q174</f>
        <v>0</v>
      </c>
      <c r="S175" s="9" t="str">
        <f>'shaladarpan '!R174</f>
        <v>GOVT. SENIOR SECONDARY SCHOOL ALNIYAWAS (219445)</v>
      </c>
      <c r="T175" s="9">
        <f>'shaladarpan '!S174</f>
        <v>8140200308</v>
      </c>
      <c r="U175" s="9" t="str">
        <f>'shaladarpan '!T174</f>
        <v>XXXX7051</v>
      </c>
      <c r="V175" s="9">
        <f>'shaladarpan '!U174</f>
        <v>0</v>
      </c>
      <c r="W175" s="9">
        <f>'shaladarpan '!V174</f>
        <v>9828120869</v>
      </c>
      <c r="X175" s="9" t="str">
        <f>'shaladarpan '!W174</f>
        <v>alniyawas173</v>
      </c>
      <c r="Y175" s="9">
        <f>'shaladarpan '!X174</f>
        <v>0</v>
      </c>
      <c r="Z175" s="9" t="str">
        <f>'shaladarpan '!Y174</f>
        <v>N</v>
      </c>
      <c r="AA175" s="9" t="str">
        <f>'shaladarpan '!Z174</f>
        <v>N</v>
      </c>
      <c r="AB175" s="9" t="str">
        <f>'shaladarpan '!AA174</f>
        <v>Yes</v>
      </c>
      <c r="AC175" s="9">
        <f>'shaladarpan '!AB174</f>
        <v>12</v>
      </c>
      <c r="AD175" s="9" t="str">
        <f>'shaladarpan '!AC174</f>
        <v>None</v>
      </c>
      <c r="AE175" s="9">
        <f>'shaladarpan '!AD174</f>
        <v>1</v>
      </c>
    </row>
    <row r="176" spans="1:31" s="8" customFormat="1" ht="13.5" customHeight="1">
      <c r="A176" s="8">
        <f>IF(F176=" "," ",ROWS($A$3:A176))</f>
        <v>174</v>
      </c>
      <c r="B176" s="9">
        <f>'shaladarpan '!A175</f>
        <v>6</v>
      </c>
      <c r="C176" s="9" t="str">
        <f>'shaladarpan '!B175</f>
        <v>A</v>
      </c>
      <c r="D176" s="9">
        <f>'shaladarpan '!C175</f>
        <v>4014</v>
      </c>
      <c r="E176" s="10">
        <f>'shaladarpan '!D175</f>
        <v>42193</v>
      </c>
      <c r="F176" s="9" t="str">
        <f>'shaladarpan '!E175</f>
        <v>manjeet174</v>
      </c>
      <c r="G176" s="10">
        <f>'shaladarpan '!F175</f>
        <v>0</v>
      </c>
      <c r="H176" s="9" t="str">
        <f>'shaladarpan '!G175</f>
        <v>vijay174</v>
      </c>
      <c r="I176" s="9" t="str">
        <f>'shaladarpan '!H175</f>
        <v>beautiful174</v>
      </c>
      <c r="J176" s="9" t="str">
        <f>'shaladarpan '!I175</f>
        <v>F</v>
      </c>
      <c r="K176" s="10">
        <f>'shaladarpan '!J175</f>
        <v>39634</v>
      </c>
      <c r="L176" s="9" t="str">
        <f>'shaladarpan '!K175</f>
        <v>no</v>
      </c>
      <c r="M176" s="9">
        <f>'shaladarpan '!L175</f>
        <v>174</v>
      </c>
      <c r="N176" s="9">
        <f>'shaladarpan '!M175</f>
        <v>0</v>
      </c>
      <c r="O176" s="9">
        <f>'shaladarpan '!N175</f>
        <v>0</v>
      </c>
      <c r="P176" s="9" t="str">
        <f>'shaladarpan '!O175</f>
        <v>OBC</v>
      </c>
      <c r="Q176" s="9" t="str">
        <f>'shaladarpan '!P175</f>
        <v>Muslim</v>
      </c>
      <c r="R176" s="9">
        <f>'shaladarpan '!Q175</f>
        <v>0</v>
      </c>
      <c r="S176" s="9" t="str">
        <f>'shaladarpan '!R175</f>
        <v>GOVT. SENIOR SECONDARY SCHOOL ALNIYAWAS (219445)</v>
      </c>
      <c r="T176" s="9">
        <f>'shaladarpan '!S175</f>
        <v>8140200308</v>
      </c>
      <c r="U176" s="9" t="str">
        <f>'shaladarpan '!T175</f>
        <v>XXXX9582</v>
      </c>
      <c r="V176" s="9">
        <f>'shaladarpan '!U175</f>
        <v>0</v>
      </c>
      <c r="W176" s="9">
        <f>'shaladarpan '!V175</f>
        <v>9828120870</v>
      </c>
      <c r="X176" s="9" t="str">
        <f>'shaladarpan '!W175</f>
        <v>alniyawas174</v>
      </c>
      <c r="Y176" s="9">
        <f>'shaladarpan '!X175</f>
        <v>100000</v>
      </c>
      <c r="Z176" s="9" t="str">
        <f>'shaladarpan '!Y175</f>
        <v>N</v>
      </c>
      <c r="AA176" s="9" t="str">
        <f>'shaladarpan '!Z175</f>
        <v>N</v>
      </c>
      <c r="AB176" s="9" t="str">
        <f>'shaladarpan '!AA175</f>
        <v>Yes</v>
      </c>
      <c r="AC176" s="9">
        <f>'shaladarpan '!AB175</f>
        <v>12</v>
      </c>
      <c r="AD176" s="9" t="str">
        <f>'shaladarpan '!AC175</f>
        <v>None</v>
      </c>
      <c r="AE176" s="9">
        <f>'shaladarpan '!AD175</f>
        <v>1</v>
      </c>
    </row>
    <row r="177" spans="1:31" s="8" customFormat="1" ht="13.5" customHeight="1">
      <c r="A177" s="8">
        <f>IF(F177=" "," ",ROWS($A$3:A177))</f>
        <v>175</v>
      </c>
      <c r="B177" s="9">
        <f>'shaladarpan '!A176</f>
        <v>6</v>
      </c>
      <c r="C177" s="9" t="str">
        <f>'shaladarpan '!B176</f>
        <v>A</v>
      </c>
      <c r="D177" s="9">
        <f>'shaladarpan '!C176</f>
        <v>3998</v>
      </c>
      <c r="E177" s="10">
        <f>'shaladarpan '!D176</f>
        <v>42191</v>
      </c>
      <c r="F177" s="9" t="str">
        <f>'shaladarpan '!E176</f>
        <v>manjeet175</v>
      </c>
      <c r="G177" s="10">
        <f>'shaladarpan '!F176</f>
        <v>0</v>
      </c>
      <c r="H177" s="9" t="str">
        <f>'shaladarpan '!G176</f>
        <v>vijay175</v>
      </c>
      <c r="I177" s="9" t="str">
        <f>'shaladarpan '!H176</f>
        <v>beautiful175</v>
      </c>
      <c r="J177" s="9" t="str">
        <f>'shaladarpan '!I176</f>
        <v>F</v>
      </c>
      <c r="K177" s="10">
        <f>'shaladarpan '!J176</f>
        <v>39680</v>
      </c>
      <c r="L177" s="9" t="str">
        <f>'shaladarpan '!K176</f>
        <v>yes</v>
      </c>
      <c r="M177" s="9">
        <f>'shaladarpan '!L176</f>
        <v>175</v>
      </c>
      <c r="N177" s="9">
        <f>'shaladarpan '!M176</f>
        <v>0</v>
      </c>
      <c r="O177" s="9">
        <f>'shaladarpan '!N176</f>
        <v>0</v>
      </c>
      <c r="P177" s="9" t="str">
        <f>'shaladarpan '!O176</f>
        <v>OBC</v>
      </c>
      <c r="Q177" s="9" t="str">
        <f>'shaladarpan '!P176</f>
        <v>Muslim</v>
      </c>
      <c r="R177" s="9">
        <f>'shaladarpan '!Q176</f>
        <v>0</v>
      </c>
      <c r="S177" s="9" t="str">
        <f>'shaladarpan '!R176</f>
        <v>GOVT. SENIOR SECONDARY SCHOOL ALNIYAWAS (219445)</v>
      </c>
      <c r="T177" s="9">
        <f>'shaladarpan '!S176</f>
        <v>8140200308</v>
      </c>
      <c r="U177" s="9" t="str">
        <f>'shaladarpan '!T176</f>
        <v>XXXX1629</v>
      </c>
      <c r="V177" s="9">
        <f>'shaladarpan '!U176</f>
        <v>0</v>
      </c>
      <c r="W177" s="9">
        <f>'shaladarpan '!V176</f>
        <v>9828120871</v>
      </c>
      <c r="X177" s="9" t="str">
        <f>'shaladarpan '!W176</f>
        <v>alniyawas175</v>
      </c>
      <c r="Y177" s="9">
        <f>'shaladarpan '!X176</f>
        <v>0</v>
      </c>
      <c r="Z177" s="9" t="str">
        <f>'shaladarpan '!Y176</f>
        <v>N</v>
      </c>
      <c r="AA177" s="9" t="str">
        <f>'shaladarpan '!Z176</f>
        <v>N</v>
      </c>
      <c r="AB177" s="9" t="str">
        <f>'shaladarpan '!AA176</f>
        <v>Yes</v>
      </c>
      <c r="AC177" s="9">
        <f>'shaladarpan '!AB176</f>
        <v>12</v>
      </c>
      <c r="AD177" s="9" t="str">
        <f>'shaladarpan '!AC176</f>
        <v>None</v>
      </c>
      <c r="AE177" s="9">
        <f>'shaladarpan '!AD176</f>
        <v>1</v>
      </c>
    </row>
    <row r="178" spans="1:31" s="8" customFormat="1" ht="13.5" customHeight="1">
      <c r="A178" s="8">
        <f>IF(F178=" "," ",ROWS($A$3:A178))</f>
        <v>176</v>
      </c>
      <c r="B178" s="9">
        <f>'shaladarpan '!A177</f>
        <v>6</v>
      </c>
      <c r="C178" s="9" t="str">
        <f>'shaladarpan '!B177</f>
        <v>A</v>
      </c>
      <c r="D178" s="9">
        <f>'shaladarpan '!C177</f>
        <v>4515</v>
      </c>
      <c r="E178" s="10">
        <f>'shaladarpan '!D177</f>
        <v>43288</v>
      </c>
      <c r="F178" s="9" t="str">
        <f>'shaladarpan '!E177</f>
        <v>manjeet176</v>
      </c>
      <c r="G178" s="10">
        <f>'shaladarpan '!F177</f>
        <v>0</v>
      </c>
      <c r="H178" s="9" t="str">
        <f>'shaladarpan '!G177</f>
        <v>vijay176</v>
      </c>
      <c r="I178" s="9" t="str">
        <f>'shaladarpan '!H177</f>
        <v>beautiful176</v>
      </c>
      <c r="J178" s="9" t="str">
        <f>'shaladarpan '!I177</f>
        <v>F</v>
      </c>
      <c r="K178" s="10">
        <f>'shaladarpan '!J177</f>
        <v>39995</v>
      </c>
      <c r="L178" s="9" t="str">
        <f>'shaladarpan '!K177</f>
        <v>yes</v>
      </c>
      <c r="M178" s="9">
        <f>'shaladarpan '!L177</f>
        <v>176</v>
      </c>
      <c r="N178" s="9">
        <f>'shaladarpan '!M177</f>
        <v>0</v>
      </c>
      <c r="O178" s="9">
        <f>'shaladarpan '!N177</f>
        <v>0</v>
      </c>
      <c r="P178" s="9" t="str">
        <f>'shaladarpan '!O177</f>
        <v>OBC</v>
      </c>
      <c r="Q178" s="9" t="str">
        <f>'shaladarpan '!P177</f>
        <v>Hindu</v>
      </c>
      <c r="R178" s="9">
        <f>'shaladarpan '!Q177</f>
        <v>0</v>
      </c>
      <c r="S178" s="9" t="str">
        <f>'shaladarpan '!R177</f>
        <v>GOVT. SENIOR SECONDARY SCHOOL ALNIYAWAS (219445)</v>
      </c>
      <c r="T178" s="9">
        <f>'shaladarpan '!S177</f>
        <v>8140200308</v>
      </c>
      <c r="U178" s="9" t="str">
        <f>'shaladarpan '!T177</f>
        <v>XXXX9569</v>
      </c>
      <c r="V178" s="9" t="str">
        <f>'shaladarpan '!U177</f>
        <v>VHTZJWJ</v>
      </c>
      <c r="W178" s="9">
        <f>'shaladarpan '!V177</f>
        <v>9828120872</v>
      </c>
      <c r="X178" s="9" t="str">
        <f>'shaladarpan '!W177</f>
        <v>alniyawas176</v>
      </c>
      <c r="Y178" s="9">
        <f>'shaladarpan '!X177</f>
        <v>40000</v>
      </c>
      <c r="Z178" s="9" t="str">
        <f>'shaladarpan '!Y177</f>
        <v>N</v>
      </c>
      <c r="AA178" s="9" t="str">
        <f>'shaladarpan '!Z177</f>
        <v>N</v>
      </c>
      <c r="AB178" s="9" t="str">
        <f>'shaladarpan '!AA177</f>
        <v>No</v>
      </c>
      <c r="AC178" s="9">
        <f>'shaladarpan '!AB177</f>
        <v>11</v>
      </c>
      <c r="AD178" s="9" t="str">
        <f>'shaladarpan '!AC177</f>
        <v>None</v>
      </c>
      <c r="AE178" s="9">
        <f>'shaladarpan '!AD177</f>
        <v>4</v>
      </c>
    </row>
    <row r="179" spans="1:31" s="8" customFormat="1" ht="13.5" customHeight="1">
      <c r="A179" s="8">
        <f>IF(F179=" "," ",ROWS($A$3:A179))</f>
        <v>177</v>
      </c>
      <c r="B179" s="9">
        <f>'shaladarpan '!A178</f>
        <v>6</v>
      </c>
      <c r="C179" s="9" t="str">
        <f>'shaladarpan '!B178</f>
        <v>A</v>
      </c>
      <c r="D179" s="9">
        <f>'shaladarpan '!C178</f>
        <v>4018</v>
      </c>
      <c r="E179" s="10">
        <f>'shaladarpan '!D178</f>
        <v>42194</v>
      </c>
      <c r="F179" s="9" t="str">
        <f>'shaladarpan '!E178</f>
        <v>manjeet177</v>
      </c>
      <c r="G179" s="10">
        <f>'shaladarpan '!F178</f>
        <v>0</v>
      </c>
      <c r="H179" s="9" t="str">
        <f>'shaladarpan '!G178</f>
        <v>vijay177</v>
      </c>
      <c r="I179" s="9" t="str">
        <f>'shaladarpan '!H178</f>
        <v>beautiful177</v>
      </c>
      <c r="J179" s="9" t="str">
        <f>'shaladarpan '!I178</f>
        <v>M</v>
      </c>
      <c r="K179" s="10">
        <f>'shaladarpan '!J178</f>
        <v>39644</v>
      </c>
      <c r="L179" s="9" t="str">
        <f>'shaladarpan '!K178</f>
        <v>no</v>
      </c>
      <c r="M179" s="9">
        <f>'shaladarpan '!L178</f>
        <v>177</v>
      </c>
      <c r="N179" s="9">
        <f>'shaladarpan '!M178</f>
        <v>0</v>
      </c>
      <c r="O179" s="9">
        <f>'shaladarpan '!N178</f>
        <v>0</v>
      </c>
      <c r="P179" s="9" t="str">
        <f>'shaladarpan '!O178</f>
        <v>SC</v>
      </c>
      <c r="Q179" s="9">
        <f>'shaladarpan '!P178</f>
        <v>0</v>
      </c>
      <c r="R179" s="9">
        <f>'shaladarpan '!Q178</f>
        <v>0</v>
      </c>
      <c r="S179" s="9" t="str">
        <f>'shaladarpan '!R178</f>
        <v>GOVT. SENIOR SECONDARY SCHOOL ALNIYAWAS (219445)</v>
      </c>
      <c r="T179" s="9">
        <f>'shaladarpan '!S178</f>
        <v>8140200308</v>
      </c>
      <c r="U179" s="9" t="str">
        <f>'shaladarpan '!T178</f>
        <v>XXXX7167</v>
      </c>
      <c r="V179" s="9">
        <f>'shaladarpan '!U178</f>
        <v>0</v>
      </c>
      <c r="W179" s="9">
        <f>'shaladarpan '!V178</f>
        <v>9828120873</v>
      </c>
      <c r="X179" s="9" t="str">
        <f>'shaladarpan '!W178</f>
        <v>alniyawas177</v>
      </c>
      <c r="Y179" s="9">
        <f>'shaladarpan '!X178</f>
        <v>0</v>
      </c>
      <c r="Z179" s="9" t="str">
        <f>'shaladarpan '!Y178</f>
        <v>N</v>
      </c>
      <c r="AA179" s="9" t="str">
        <f>'shaladarpan '!Z178</f>
        <v>N</v>
      </c>
      <c r="AB179" s="9">
        <f>'shaladarpan '!AA178</f>
        <v>0</v>
      </c>
      <c r="AC179" s="9">
        <f>'shaladarpan '!AB178</f>
        <v>12</v>
      </c>
      <c r="AD179" s="9" t="str">
        <f>'shaladarpan '!AC178</f>
        <v>None</v>
      </c>
      <c r="AE179" s="9">
        <f>'shaladarpan '!AD178</f>
        <v>1</v>
      </c>
    </row>
    <row r="180" spans="1:31" s="8" customFormat="1" ht="13.5" customHeight="1">
      <c r="A180" s="8">
        <f>IF(F180=" "," ",ROWS($A$3:A180))</f>
        <v>178</v>
      </c>
      <c r="B180" s="9">
        <f>'shaladarpan '!A179</f>
        <v>6</v>
      </c>
      <c r="C180" s="9" t="str">
        <f>'shaladarpan '!B179</f>
        <v>A</v>
      </c>
      <c r="D180" s="9">
        <f>'shaladarpan '!C179</f>
        <v>4697</v>
      </c>
      <c r="E180" s="10">
        <f>'shaladarpan '!D179</f>
        <v>43656</v>
      </c>
      <c r="F180" s="9" t="str">
        <f>'shaladarpan '!E179</f>
        <v>manjeet178</v>
      </c>
      <c r="G180" s="10">
        <f>'shaladarpan '!F179</f>
        <v>0</v>
      </c>
      <c r="H180" s="9" t="str">
        <f>'shaladarpan '!G179</f>
        <v>vijay178</v>
      </c>
      <c r="I180" s="9" t="str">
        <f>'shaladarpan '!H179</f>
        <v>beautiful178</v>
      </c>
      <c r="J180" s="9" t="str">
        <f>'shaladarpan '!I179</f>
        <v>M</v>
      </c>
      <c r="K180" s="10">
        <f>'shaladarpan '!J179</f>
        <v>40485</v>
      </c>
      <c r="L180" s="9" t="str">
        <f>'shaladarpan '!K179</f>
        <v>yes</v>
      </c>
      <c r="M180" s="9">
        <f>'shaladarpan '!L179</f>
        <v>178</v>
      </c>
      <c r="N180" s="9">
        <f>'shaladarpan '!M179</f>
        <v>0</v>
      </c>
      <c r="O180" s="9">
        <f>'shaladarpan '!N179</f>
        <v>0</v>
      </c>
      <c r="P180" s="9" t="str">
        <f>'shaladarpan '!O179</f>
        <v>OBC</v>
      </c>
      <c r="Q180" s="9" t="str">
        <f>'shaladarpan '!P179</f>
        <v>Hindu</v>
      </c>
      <c r="R180" s="9">
        <f>'shaladarpan '!Q179</f>
        <v>0</v>
      </c>
      <c r="S180" s="9" t="str">
        <f>'shaladarpan '!R179</f>
        <v>GOVT. SENIOR SECONDARY SCHOOL ALNIYAWAS (219445)</v>
      </c>
      <c r="T180" s="9">
        <f>'shaladarpan '!S179</f>
        <v>8140200308</v>
      </c>
      <c r="U180" s="9" t="str">
        <f>'shaladarpan '!T179</f>
        <v>XXXX5823</v>
      </c>
      <c r="V180" s="9" t="str">
        <f>'shaladarpan '!U179</f>
        <v>yoesuys</v>
      </c>
      <c r="W180" s="9">
        <f>'shaladarpan '!V179</f>
        <v>9828120874</v>
      </c>
      <c r="X180" s="9" t="str">
        <f>'shaladarpan '!W179</f>
        <v>alniyawas178</v>
      </c>
      <c r="Y180" s="9">
        <f>'shaladarpan '!X179</f>
        <v>500000</v>
      </c>
      <c r="Z180" s="9" t="str">
        <f>'shaladarpan '!Y179</f>
        <v>N</v>
      </c>
      <c r="AA180" s="9" t="str">
        <f>'shaladarpan '!Z179</f>
        <v>N</v>
      </c>
      <c r="AB180" s="9" t="str">
        <f>'shaladarpan '!AA179</f>
        <v>No</v>
      </c>
      <c r="AC180" s="9">
        <f>'shaladarpan '!AB179</f>
        <v>10</v>
      </c>
      <c r="AD180" s="9" t="str">
        <f>'shaladarpan '!AC179</f>
        <v>None</v>
      </c>
      <c r="AE180" s="9">
        <f>'shaladarpan '!AD179</f>
        <v>5</v>
      </c>
    </row>
    <row r="181" spans="1:31" s="8" customFormat="1" ht="13.5" customHeight="1">
      <c r="A181" s="8">
        <f>IF(F181=" "," ",ROWS($A$3:A181))</f>
        <v>179</v>
      </c>
      <c r="B181" s="9">
        <f>'shaladarpan '!A180</f>
        <v>6</v>
      </c>
      <c r="C181" s="9" t="str">
        <f>'shaladarpan '!B180</f>
        <v>A</v>
      </c>
      <c r="D181" s="9">
        <f>'shaladarpan '!C180</f>
        <v>4894</v>
      </c>
      <c r="E181" s="10">
        <f>'shaladarpan '!D180</f>
        <v>42916</v>
      </c>
      <c r="F181" s="9" t="str">
        <f>'shaladarpan '!E180</f>
        <v>manjeet179</v>
      </c>
      <c r="G181" s="10">
        <f>'shaladarpan '!F180</f>
        <v>0</v>
      </c>
      <c r="H181" s="9" t="str">
        <f>'shaladarpan '!G180</f>
        <v>vijay179</v>
      </c>
      <c r="I181" s="9" t="str">
        <f>'shaladarpan '!H180</f>
        <v>beautiful179</v>
      </c>
      <c r="J181" s="9" t="str">
        <f>'shaladarpan '!I180</f>
        <v>M</v>
      </c>
      <c r="K181" s="10">
        <f>'shaladarpan '!J180</f>
        <v>40725</v>
      </c>
      <c r="L181" s="9" t="str">
        <f>'shaladarpan '!K180</f>
        <v>yes</v>
      </c>
      <c r="M181" s="9">
        <f>'shaladarpan '!L180</f>
        <v>179</v>
      </c>
      <c r="N181" s="9">
        <f>'shaladarpan '!M180</f>
        <v>0</v>
      </c>
      <c r="O181" s="9">
        <f>'shaladarpan '!N180</f>
        <v>0</v>
      </c>
      <c r="P181" s="9" t="str">
        <f>'shaladarpan '!O180</f>
        <v>OBC</v>
      </c>
      <c r="Q181" s="9">
        <f>'shaladarpan '!P180</f>
        <v>0</v>
      </c>
      <c r="R181" s="9">
        <f>'shaladarpan '!Q180</f>
        <v>0</v>
      </c>
      <c r="S181" s="9" t="str">
        <f>'shaladarpan '!R180</f>
        <v>GOVT. SENIOR SECONDARY SCHOOL ALNIYAWAS (219445)</v>
      </c>
      <c r="T181" s="9">
        <f>'shaladarpan '!S180</f>
        <v>8140200308</v>
      </c>
      <c r="U181" s="9">
        <f>'shaladarpan '!T180</f>
        <v>0</v>
      </c>
      <c r="V181" s="9">
        <f>'shaladarpan '!U180</f>
        <v>0</v>
      </c>
      <c r="W181" s="9">
        <f>'shaladarpan '!V180</f>
        <v>9828120875</v>
      </c>
      <c r="X181" s="9" t="str">
        <f>'shaladarpan '!W180</f>
        <v>alniyawas179</v>
      </c>
      <c r="Y181" s="9">
        <f>'shaladarpan '!X180</f>
        <v>100000</v>
      </c>
      <c r="Z181" s="9" t="str">
        <f>'shaladarpan '!Y180</f>
        <v>N</v>
      </c>
      <c r="AA181" s="9" t="str">
        <f>'shaladarpan '!Z180</f>
        <v>N</v>
      </c>
      <c r="AB181" s="9">
        <f>'shaladarpan '!AA180</f>
        <v>0</v>
      </c>
      <c r="AC181" s="9">
        <f>'shaladarpan '!AB180</f>
        <v>9</v>
      </c>
      <c r="AD181" s="9" t="str">
        <f>'shaladarpan '!AC180</f>
        <v>None</v>
      </c>
      <c r="AE181" s="9">
        <f>'shaladarpan '!AD180</f>
        <v>0</v>
      </c>
    </row>
    <row r="182" spans="1:31" s="8" customFormat="1" ht="13.5" customHeight="1">
      <c r="A182" s="8">
        <f>IF(F182=" "," ",ROWS($A$3:A182))</f>
        <v>180</v>
      </c>
      <c r="B182" s="9">
        <f>'shaladarpan '!A181</f>
        <v>6</v>
      </c>
      <c r="C182" s="9" t="str">
        <f>'shaladarpan '!B181</f>
        <v>A</v>
      </c>
      <c r="D182" s="9">
        <f>'shaladarpan '!C181</f>
        <v>4892</v>
      </c>
      <c r="E182" s="10">
        <f>'shaladarpan '!D181</f>
        <v>42202</v>
      </c>
      <c r="F182" s="9" t="str">
        <f>'shaladarpan '!E181</f>
        <v>manjeet180</v>
      </c>
      <c r="G182" s="10">
        <f>'shaladarpan '!F181</f>
        <v>0</v>
      </c>
      <c r="H182" s="9" t="str">
        <f>'shaladarpan '!G181</f>
        <v>vijay180</v>
      </c>
      <c r="I182" s="9" t="str">
        <f>'shaladarpan '!H181</f>
        <v>beautiful180</v>
      </c>
      <c r="J182" s="9" t="str">
        <f>'shaladarpan '!I181</f>
        <v>F</v>
      </c>
      <c r="K182" s="10">
        <f>'shaladarpan '!J181</f>
        <v>40339</v>
      </c>
      <c r="L182" s="9" t="str">
        <f>'shaladarpan '!K181</f>
        <v>no</v>
      </c>
      <c r="M182" s="9">
        <f>'shaladarpan '!L181</f>
        <v>180</v>
      </c>
      <c r="N182" s="9">
        <f>'shaladarpan '!M181</f>
        <v>0</v>
      </c>
      <c r="O182" s="9">
        <f>'shaladarpan '!N181</f>
        <v>0</v>
      </c>
      <c r="P182" s="9" t="str">
        <f>'shaladarpan '!O181</f>
        <v>OBC</v>
      </c>
      <c r="Q182" s="9">
        <f>'shaladarpan '!P181</f>
        <v>0</v>
      </c>
      <c r="R182" s="9">
        <f>'shaladarpan '!Q181</f>
        <v>0</v>
      </c>
      <c r="S182" s="9" t="str">
        <f>'shaladarpan '!R181</f>
        <v>GOVT. SENIOR SECONDARY SCHOOL ALNIYAWAS (219445)</v>
      </c>
      <c r="T182" s="9">
        <f>'shaladarpan '!S181</f>
        <v>8140200308</v>
      </c>
      <c r="U182" s="9">
        <f>'shaladarpan '!T181</f>
        <v>0</v>
      </c>
      <c r="V182" s="9">
        <f>'shaladarpan '!U181</f>
        <v>0</v>
      </c>
      <c r="W182" s="9">
        <f>'shaladarpan '!V181</f>
        <v>9828120876</v>
      </c>
      <c r="X182" s="9" t="str">
        <f>'shaladarpan '!W181</f>
        <v>alniyawas180</v>
      </c>
      <c r="Y182" s="9">
        <f>'shaladarpan '!X181</f>
        <v>60000</v>
      </c>
      <c r="Z182" s="9" t="str">
        <f>'shaladarpan '!Y181</f>
        <v>N</v>
      </c>
      <c r="AA182" s="9" t="str">
        <f>'shaladarpan '!Z181</f>
        <v>N</v>
      </c>
      <c r="AB182" s="9">
        <f>'shaladarpan '!AA181</f>
        <v>0</v>
      </c>
      <c r="AC182" s="9">
        <f>'shaladarpan '!AB181</f>
        <v>10</v>
      </c>
      <c r="AD182" s="9" t="str">
        <f>'shaladarpan '!AC181</f>
        <v>None</v>
      </c>
      <c r="AE182" s="9">
        <f>'shaladarpan '!AD181</f>
        <v>0</v>
      </c>
    </row>
    <row r="183" spans="1:31" s="8" customFormat="1" ht="13.5" customHeight="1">
      <c r="A183" s="8">
        <f>IF(F183=" "," ",ROWS($A$3:A183))</f>
        <v>181</v>
      </c>
      <c r="B183" s="9">
        <f>'shaladarpan '!A182</f>
        <v>6</v>
      </c>
      <c r="C183" s="9" t="str">
        <f>'shaladarpan '!B182</f>
        <v>A</v>
      </c>
      <c r="D183" s="9">
        <f>'shaladarpan '!C182</f>
        <v>4792</v>
      </c>
      <c r="E183" s="10">
        <f>'shaladarpan '!D182</f>
        <v>42135</v>
      </c>
      <c r="F183" s="9" t="str">
        <f>'shaladarpan '!E182</f>
        <v>manjeet181</v>
      </c>
      <c r="G183" s="10">
        <f>'shaladarpan '!F182</f>
        <v>0</v>
      </c>
      <c r="H183" s="9" t="str">
        <f>'shaladarpan '!G182</f>
        <v>vijay181</v>
      </c>
      <c r="I183" s="9" t="str">
        <f>'shaladarpan '!H182</f>
        <v>beautiful181</v>
      </c>
      <c r="J183" s="9" t="str">
        <f>'shaladarpan '!I182</f>
        <v>M</v>
      </c>
      <c r="K183" s="10">
        <f>'shaladarpan '!J182</f>
        <v>39568</v>
      </c>
      <c r="L183" s="9" t="str">
        <f>'shaladarpan '!K182</f>
        <v>yes</v>
      </c>
      <c r="M183" s="9">
        <f>'shaladarpan '!L182</f>
        <v>181</v>
      </c>
      <c r="N183" s="9">
        <f>'shaladarpan '!M182</f>
        <v>0</v>
      </c>
      <c r="O183" s="9">
        <f>'shaladarpan '!N182</f>
        <v>0</v>
      </c>
      <c r="P183" s="9" t="str">
        <f>'shaladarpan '!O182</f>
        <v>SC</v>
      </c>
      <c r="Q183" s="9">
        <f>'shaladarpan '!P182</f>
        <v>0</v>
      </c>
      <c r="R183" s="9">
        <f>'shaladarpan '!Q182</f>
        <v>0</v>
      </c>
      <c r="S183" s="9" t="str">
        <f>'shaladarpan '!R182</f>
        <v>GOVT. SENIOR SECONDARY SCHOOL ALNIYAWAS (219445)</v>
      </c>
      <c r="T183" s="9">
        <f>'shaladarpan '!S182</f>
        <v>8140200308</v>
      </c>
      <c r="U183" s="9" t="str">
        <f>'shaladarpan '!T182</f>
        <v>XXXX1475</v>
      </c>
      <c r="V183" s="9">
        <f>'shaladarpan '!U182</f>
        <v>0</v>
      </c>
      <c r="W183" s="9">
        <f>'shaladarpan '!V182</f>
        <v>9828120877</v>
      </c>
      <c r="X183" s="9" t="str">
        <f>'shaladarpan '!W182</f>
        <v>alniyawas181</v>
      </c>
      <c r="Y183" s="9">
        <f>'shaladarpan '!X182</f>
        <v>0</v>
      </c>
      <c r="Z183" s="9" t="str">
        <f>'shaladarpan '!Y182</f>
        <v>N</v>
      </c>
      <c r="AA183" s="9" t="str">
        <f>'shaladarpan '!Z182</f>
        <v>N</v>
      </c>
      <c r="AB183" s="9">
        <f>'shaladarpan '!AA182</f>
        <v>0</v>
      </c>
      <c r="AC183" s="9">
        <f>'shaladarpan '!AB182</f>
        <v>12</v>
      </c>
      <c r="AD183" s="9" t="str">
        <f>'shaladarpan '!AC182</f>
        <v>None</v>
      </c>
      <c r="AE183" s="9">
        <f>'shaladarpan '!AD182</f>
        <v>0</v>
      </c>
    </row>
    <row r="184" spans="1:31" s="8" customFormat="1" ht="13.5" customHeight="1">
      <c r="A184" s="8">
        <f>IF(F184=" "," ",ROWS($A$3:A184))</f>
        <v>182</v>
      </c>
      <c r="B184" s="9">
        <f>'shaladarpan '!A183</f>
        <v>6</v>
      </c>
      <c r="C184" s="9" t="str">
        <f>'shaladarpan '!B183</f>
        <v>A</v>
      </c>
      <c r="D184" s="9">
        <f>'shaladarpan '!C183</f>
        <v>4579</v>
      </c>
      <c r="E184" s="10">
        <f>'shaladarpan '!D183</f>
        <v>43299</v>
      </c>
      <c r="F184" s="9" t="str">
        <f>'shaladarpan '!E183</f>
        <v>manjeet182</v>
      </c>
      <c r="G184" s="10">
        <f>'shaladarpan '!F183</f>
        <v>0</v>
      </c>
      <c r="H184" s="9" t="str">
        <f>'shaladarpan '!G183</f>
        <v>vijay182</v>
      </c>
      <c r="I184" s="9" t="str">
        <f>'shaladarpan '!H183</f>
        <v>beautiful182</v>
      </c>
      <c r="J184" s="9" t="str">
        <f>'shaladarpan '!I183</f>
        <v>M</v>
      </c>
      <c r="K184" s="10">
        <f>'shaladarpan '!J183</f>
        <v>40734</v>
      </c>
      <c r="L184" s="9" t="str">
        <f>'shaladarpan '!K183</f>
        <v>yes</v>
      </c>
      <c r="M184" s="9">
        <f>'shaladarpan '!L183</f>
        <v>182</v>
      </c>
      <c r="N184" s="9">
        <f>'shaladarpan '!M183</f>
        <v>0</v>
      </c>
      <c r="O184" s="9">
        <f>'shaladarpan '!N183</f>
        <v>0</v>
      </c>
      <c r="P184" s="9" t="str">
        <f>'shaladarpan '!O183</f>
        <v>SC</v>
      </c>
      <c r="Q184" s="9" t="str">
        <f>'shaladarpan '!P183</f>
        <v>Hindu</v>
      </c>
      <c r="R184" s="9">
        <f>'shaladarpan '!Q183</f>
        <v>0</v>
      </c>
      <c r="S184" s="9" t="str">
        <f>'shaladarpan '!R183</f>
        <v>GOVT. SENIOR SECONDARY SCHOOL ALNIYAWAS (219445)</v>
      </c>
      <c r="T184" s="9">
        <f>'shaladarpan '!S183</f>
        <v>8140200308</v>
      </c>
      <c r="U184" s="9" t="str">
        <f>'shaladarpan '!T183</f>
        <v>XXXX3266</v>
      </c>
      <c r="V184" s="9" t="str">
        <f>'shaladarpan '!U183</f>
        <v>YOHXTSP</v>
      </c>
      <c r="W184" s="9">
        <f>'shaladarpan '!V183</f>
        <v>9828120878</v>
      </c>
      <c r="X184" s="9" t="str">
        <f>'shaladarpan '!W183</f>
        <v>alniyawas182</v>
      </c>
      <c r="Y184" s="9">
        <f>'shaladarpan '!X183</f>
        <v>36000</v>
      </c>
      <c r="Z184" s="9" t="str">
        <f>'shaladarpan '!Y183</f>
        <v>N</v>
      </c>
      <c r="AA184" s="9" t="str">
        <f>'shaladarpan '!Z183</f>
        <v>N</v>
      </c>
      <c r="AB184" s="9" t="str">
        <f>'shaladarpan '!AA183</f>
        <v>No</v>
      </c>
      <c r="AC184" s="9">
        <f>'shaladarpan '!AB183</f>
        <v>9</v>
      </c>
      <c r="AD184" s="9" t="str">
        <f>'shaladarpan '!AC183</f>
        <v>None</v>
      </c>
      <c r="AE184" s="9">
        <f>'shaladarpan '!AD183</f>
        <v>0</v>
      </c>
    </row>
    <row r="185" spans="1:31" s="8" customFormat="1" ht="13.5" customHeight="1">
      <c r="A185" s="8">
        <f>IF(F185=" "," ",ROWS($A$3:A185))</f>
        <v>183</v>
      </c>
      <c r="B185" s="9">
        <f>'shaladarpan '!A184</f>
        <v>6</v>
      </c>
      <c r="C185" s="9" t="str">
        <f>'shaladarpan '!B184</f>
        <v>A</v>
      </c>
      <c r="D185" s="9">
        <f>'shaladarpan '!C184</f>
        <v>4696</v>
      </c>
      <c r="E185" s="10">
        <f>'shaladarpan '!D184</f>
        <v>43656</v>
      </c>
      <c r="F185" s="9" t="str">
        <f>'shaladarpan '!E184</f>
        <v>manjeet183</v>
      </c>
      <c r="G185" s="10">
        <f>'shaladarpan '!F184</f>
        <v>0</v>
      </c>
      <c r="H185" s="9" t="str">
        <f>'shaladarpan '!G184</f>
        <v>vijay183</v>
      </c>
      <c r="I185" s="9" t="str">
        <f>'shaladarpan '!H184</f>
        <v>beautiful183</v>
      </c>
      <c r="J185" s="9" t="str">
        <f>'shaladarpan '!I184</f>
        <v>M</v>
      </c>
      <c r="K185" s="10">
        <f>'shaladarpan '!J184</f>
        <v>39996</v>
      </c>
      <c r="L185" s="9" t="str">
        <f>'shaladarpan '!K184</f>
        <v>no</v>
      </c>
      <c r="M185" s="9">
        <f>'shaladarpan '!L184</f>
        <v>183</v>
      </c>
      <c r="N185" s="9">
        <f>'shaladarpan '!M184</f>
        <v>0</v>
      </c>
      <c r="O185" s="9">
        <f>'shaladarpan '!N184</f>
        <v>0</v>
      </c>
      <c r="P185" s="9" t="str">
        <f>'shaladarpan '!O184</f>
        <v>OBC</v>
      </c>
      <c r="Q185" s="9" t="str">
        <f>'shaladarpan '!P184</f>
        <v>Muslim</v>
      </c>
      <c r="R185" s="9">
        <f>'shaladarpan '!Q184</f>
        <v>0</v>
      </c>
      <c r="S185" s="9" t="str">
        <f>'shaladarpan '!R184</f>
        <v>GOVT. SENIOR SECONDARY SCHOOL ALNIYAWAS (219445)</v>
      </c>
      <c r="T185" s="9">
        <f>'shaladarpan '!S184</f>
        <v>8140200308</v>
      </c>
      <c r="U185" s="9">
        <f>'shaladarpan '!T184</f>
        <v>0</v>
      </c>
      <c r="V185" s="9" t="str">
        <f>'shaladarpan '!U184</f>
        <v>vwwrnvh</v>
      </c>
      <c r="W185" s="9">
        <f>'shaladarpan '!V184</f>
        <v>9828120879</v>
      </c>
      <c r="X185" s="9" t="str">
        <f>'shaladarpan '!W184</f>
        <v>alniyawas183</v>
      </c>
      <c r="Y185" s="9">
        <f>'shaladarpan '!X184</f>
        <v>60000</v>
      </c>
      <c r="Z185" s="9" t="str">
        <f>'shaladarpan '!Y184</f>
        <v>N</v>
      </c>
      <c r="AA185" s="9" t="str">
        <f>'shaladarpan '!Z184</f>
        <v>N</v>
      </c>
      <c r="AB185" s="9" t="str">
        <f>'shaladarpan '!AA184</f>
        <v>Yes</v>
      </c>
      <c r="AC185" s="9">
        <f>'shaladarpan '!AB184</f>
        <v>11</v>
      </c>
      <c r="AD185" s="9" t="str">
        <f>'shaladarpan '!AC184</f>
        <v>None</v>
      </c>
      <c r="AE185" s="9">
        <f>'shaladarpan '!AD184</f>
        <v>1</v>
      </c>
    </row>
    <row r="186" spans="1:31" s="8" customFormat="1" ht="13.5" customHeight="1">
      <c r="A186" s="8">
        <f>IF(F186=" "," ",ROWS($A$3:A186))</f>
        <v>184</v>
      </c>
      <c r="B186" s="9">
        <f>'shaladarpan '!A185</f>
        <v>6</v>
      </c>
      <c r="C186" s="9" t="str">
        <f>'shaladarpan '!B185</f>
        <v>A</v>
      </c>
      <c r="D186" s="9">
        <f>'shaladarpan '!C185</f>
        <v>3975</v>
      </c>
      <c r="E186" s="10">
        <f>'shaladarpan '!D185</f>
        <v>42188</v>
      </c>
      <c r="F186" s="9" t="str">
        <f>'shaladarpan '!E185</f>
        <v>manjeet184</v>
      </c>
      <c r="G186" s="10">
        <f>'shaladarpan '!F185</f>
        <v>0</v>
      </c>
      <c r="H186" s="9" t="str">
        <f>'shaladarpan '!G185</f>
        <v>vijay184</v>
      </c>
      <c r="I186" s="9" t="str">
        <f>'shaladarpan '!H185</f>
        <v>beautiful184</v>
      </c>
      <c r="J186" s="9" t="str">
        <f>'shaladarpan '!I185</f>
        <v>M</v>
      </c>
      <c r="K186" s="10">
        <f>'shaladarpan '!J185</f>
        <v>40009</v>
      </c>
      <c r="L186" s="9" t="str">
        <f>'shaladarpan '!K185</f>
        <v>yes</v>
      </c>
      <c r="M186" s="9">
        <f>'shaladarpan '!L185</f>
        <v>184</v>
      </c>
      <c r="N186" s="9">
        <f>'shaladarpan '!M185</f>
        <v>0</v>
      </c>
      <c r="O186" s="9">
        <f>'shaladarpan '!N185</f>
        <v>0</v>
      </c>
      <c r="P186" s="9" t="str">
        <f>'shaladarpan '!O185</f>
        <v>OBC</v>
      </c>
      <c r="Q186" s="9" t="str">
        <f>'shaladarpan '!P185</f>
        <v>Muslim</v>
      </c>
      <c r="R186" s="9">
        <f>'shaladarpan '!Q185</f>
        <v>0</v>
      </c>
      <c r="S186" s="9" t="str">
        <f>'shaladarpan '!R185</f>
        <v>GOVT. SENIOR SECONDARY SCHOOL ALNIYAWAS (219445)</v>
      </c>
      <c r="T186" s="9">
        <f>'shaladarpan '!S185</f>
        <v>8140200308</v>
      </c>
      <c r="U186" s="9" t="str">
        <f>'shaladarpan '!T185</f>
        <v>XXXX1743</v>
      </c>
      <c r="V186" s="9">
        <f>'shaladarpan '!U185</f>
        <v>0</v>
      </c>
      <c r="W186" s="9">
        <f>'shaladarpan '!V185</f>
        <v>9828120880</v>
      </c>
      <c r="X186" s="9" t="str">
        <f>'shaladarpan '!W185</f>
        <v>alniyawas184</v>
      </c>
      <c r="Y186" s="9">
        <f>'shaladarpan '!X185</f>
        <v>0</v>
      </c>
      <c r="Z186" s="9" t="str">
        <f>'shaladarpan '!Y185</f>
        <v>N</v>
      </c>
      <c r="AA186" s="9" t="str">
        <f>'shaladarpan '!Z185</f>
        <v>N</v>
      </c>
      <c r="AB186" s="9" t="str">
        <f>'shaladarpan '!AA185</f>
        <v>Yes</v>
      </c>
      <c r="AC186" s="9">
        <f>'shaladarpan '!AB185</f>
        <v>11</v>
      </c>
      <c r="AD186" s="9" t="str">
        <f>'shaladarpan '!AC185</f>
        <v>None</v>
      </c>
      <c r="AE186" s="9">
        <f>'shaladarpan '!AD185</f>
        <v>1</v>
      </c>
    </row>
    <row r="187" spans="1:31" s="8" customFormat="1" ht="13.5" customHeight="1">
      <c r="A187" s="8">
        <f>IF(F187=" "," ",ROWS($A$3:A187))</f>
        <v>185</v>
      </c>
      <c r="B187" s="9">
        <f>'shaladarpan '!A186</f>
        <v>6</v>
      </c>
      <c r="C187" s="9" t="str">
        <f>'shaladarpan '!B186</f>
        <v>A</v>
      </c>
      <c r="D187" s="9">
        <f>'shaladarpan '!C186</f>
        <v>4012</v>
      </c>
      <c r="E187" s="10">
        <f>'shaladarpan '!D186</f>
        <v>42192</v>
      </c>
      <c r="F187" s="9" t="str">
        <f>'shaladarpan '!E186</f>
        <v>manjeet185</v>
      </c>
      <c r="G187" s="10">
        <f>'shaladarpan '!F186</f>
        <v>0</v>
      </c>
      <c r="H187" s="9" t="str">
        <f>'shaladarpan '!G186</f>
        <v>vijay185</v>
      </c>
      <c r="I187" s="9" t="str">
        <f>'shaladarpan '!H186</f>
        <v>beautiful185</v>
      </c>
      <c r="J187" s="9" t="str">
        <f>'shaladarpan '!I186</f>
        <v>F</v>
      </c>
      <c r="K187" s="10">
        <f>'shaladarpan '!J186</f>
        <v>39726</v>
      </c>
      <c r="L187" s="9" t="str">
        <f>'shaladarpan '!K186</f>
        <v>yes</v>
      </c>
      <c r="M187" s="9">
        <f>'shaladarpan '!L186</f>
        <v>185</v>
      </c>
      <c r="N187" s="9">
        <f>'shaladarpan '!M186</f>
        <v>0</v>
      </c>
      <c r="O187" s="9">
        <f>'shaladarpan '!N186</f>
        <v>0</v>
      </c>
      <c r="P187" s="9" t="str">
        <f>'shaladarpan '!O186</f>
        <v>OBC</v>
      </c>
      <c r="Q187" s="9" t="str">
        <f>'shaladarpan '!P186</f>
        <v>Muslim</v>
      </c>
      <c r="R187" s="9">
        <f>'shaladarpan '!Q186</f>
        <v>0</v>
      </c>
      <c r="S187" s="9" t="str">
        <f>'shaladarpan '!R186</f>
        <v>GOVT. SENIOR SECONDARY SCHOOL ALNIYAWAS (219445)</v>
      </c>
      <c r="T187" s="9">
        <f>'shaladarpan '!S186</f>
        <v>8140200308</v>
      </c>
      <c r="U187" s="9" t="str">
        <f>'shaladarpan '!T186</f>
        <v>XXXX2886</v>
      </c>
      <c r="V187" s="9">
        <f>'shaladarpan '!U186</f>
        <v>0</v>
      </c>
      <c r="W187" s="9">
        <f>'shaladarpan '!V186</f>
        <v>9828120881</v>
      </c>
      <c r="X187" s="9" t="str">
        <f>'shaladarpan '!W186</f>
        <v>alniyawas185</v>
      </c>
      <c r="Y187" s="9">
        <f>'shaladarpan '!X186</f>
        <v>100000</v>
      </c>
      <c r="Z187" s="9" t="str">
        <f>'shaladarpan '!Y186</f>
        <v>Y</v>
      </c>
      <c r="AA187" s="9" t="str">
        <f>'shaladarpan '!Z186</f>
        <v>N</v>
      </c>
      <c r="AB187" s="9" t="str">
        <f>'shaladarpan '!AA186</f>
        <v>Yes</v>
      </c>
      <c r="AC187" s="9">
        <f>'shaladarpan '!AB186</f>
        <v>12</v>
      </c>
      <c r="AD187" s="9" t="str">
        <f>'shaladarpan '!AC186</f>
        <v>None</v>
      </c>
      <c r="AE187" s="9">
        <f>'shaladarpan '!AD186</f>
        <v>1</v>
      </c>
    </row>
    <row r="188" spans="1:31" s="8" customFormat="1" ht="13.5" customHeight="1">
      <c r="A188" s="8">
        <f>IF(F188=" "," ",ROWS($A$3:A188))</f>
        <v>186</v>
      </c>
      <c r="B188" s="9">
        <f>'shaladarpan '!A187</f>
        <v>6</v>
      </c>
      <c r="C188" s="9" t="str">
        <f>'shaladarpan '!B187</f>
        <v>A</v>
      </c>
      <c r="D188" s="9">
        <f>'shaladarpan '!C187</f>
        <v>3944</v>
      </c>
      <c r="E188" s="10">
        <f>'shaladarpan '!D187</f>
        <v>42140</v>
      </c>
      <c r="F188" s="9" t="str">
        <f>'shaladarpan '!E187</f>
        <v>manjeet186</v>
      </c>
      <c r="G188" s="10">
        <f>'shaladarpan '!F187</f>
        <v>0</v>
      </c>
      <c r="H188" s="9" t="str">
        <f>'shaladarpan '!G187</f>
        <v>vijay186</v>
      </c>
      <c r="I188" s="9" t="str">
        <f>'shaladarpan '!H187</f>
        <v>beautiful186</v>
      </c>
      <c r="J188" s="9" t="str">
        <f>'shaladarpan '!I187</f>
        <v>M</v>
      </c>
      <c r="K188" s="10">
        <f>'shaladarpan '!J187</f>
        <v>40319</v>
      </c>
      <c r="L188" s="9" t="str">
        <f>'shaladarpan '!K187</f>
        <v>no</v>
      </c>
      <c r="M188" s="9">
        <f>'shaladarpan '!L187</f>
        <v>186</v>
      </c>
      <c r="N188" s="9">
        <f>'shaladarpan '!M187</f>
        <v>0</v>
      </c>
      <c r="O188" s="9">
        <f>'shaladarpan '!N187</f>
        <v>0</v>
      </c>
      <c r="P188" s="9" t="str">
        <f>'shaladarpan '!O187</f>
        <v>OBC</v>
      </c>
      <c r="Q188" s="9" t="str">
        <f>'shaladarpan '!P187</f>
        <v>Muslim</v>
      </c>
      <c r="R188" s="9">
        <f>'shaladarpan '!Q187</f>
        <v>0</v>
      </c>
      <c r="S188" s="9" t="str">
        <f>'shaladarpan '!R187</f>
        <v>GOVT. SENIOR SECONDARY SCHOOL ALNIYAWAS (219445)</v>
      </c>
      <c r="T188" s="9">
        <f>'shaladarpan '!S187</f>
        <v>8140200308</v>
      </c>
      <c r="U188" s="9" t="str">
        <f>'shaladarpan '!T187</f>
        <v>XXXX3820</v>
      </c>
      <c r="V188" s="9">
        <f>'shaladarpan '!U187</f>
        <v>0</v>
      </c>
      <c r="W188" s="9">
        <f>'shaladarpan '!V187</f>
        <v>9828120882</v>
      </c>
      <c r="X188" s="9" t="str">
        <f>'shaladarpan '!W187</f>
        <v>alniyawas186</v>
      </c>
      <c r="Y188" s="9">
        <f>'shaladarpan '!X187</f>
        <v>100000</v>
      </c>
      <c r="Z188" s="9" t="str">
        <f>'shaladarpan '!Y187</f>
        <v>N</v>
      </c>
      <c r="AA188" s="9" t="str">
        <f>'shaladarpan '!Z187</f>
        <v>N</v>
      </c>
      <c r="AB188" s="9" t="str">
        <f>'shaladarpan '!AA187</f>
        <v>Yes</v>
      </c>
      <c r="AC188" s="9">
        <f>'shaladarpan '!AB187</f>
        <v>10</v>
      </c>
      <c r="AD188" s="9" t="str">
        <f>'shaladarpan '!AC187</f>
        <v>None</v>
      </c>
      <c r="AE188" s="9">
        <f>'shaladarpan '!AD187</f>
        <v>1</v>
      </c>
    </row>
    <row r="189" spans="1:31" s="8" customFormat="1" ht="13.5" customHeight="1">
      <c r="A189" s="8">
        <f>IF(F189=" "," ",ROWS($A$3:A189))</f>
        <v>187</v>
      </c>
      <c r="B189" s="9">
        <f>'shaladarpan '!A188</f>
        <v>6</v>
      </c>
      <c r="C189" s="9" t="str">
        <f>'shaladarpan '!B188</f>
        <v>A</v>
      </c>
      <c r="D189" s="9">
        <f>'shaladarpan '!C188</f>
        <v>4064</v>
      </c>
      <c r="E189" s="10">
        <f>'shaladarpan '!D188</f>
        <v>42200</v>
      </c>
      <c r="F189" s="9" t="str">
        <f>'shaladarpan '!E188</f>
        <v>manjeet187</v>
      </c>
      <c r="G189" s="10">
        <f>'shaladarpan '!F188</f>
        <v>0</v>
      </c>
      <c r="H189" s="9" t="str">
        <f>'shaladarpan '!G188</f>
        <v>vijay187</v>
      </c>
      <c r="I189" s="9" t="str">
        <f>'shaladarpan '!H188</f>
        <v>beautiful187</v>
      </c>
      <c r="J189" s="9" t="str">
        <f>'shaladarpan '!I188</f>
        <v>F</v>
      </c>
      <c r="K189" s="10">
        <f>'shaladarpan '!J188</f>
        <v>40152</v>
      </c>
      <c r="L189" s="9" t="str">
        <f>'shaladarpan '!K188</f>
        <v>yes</v>
      </c>
      <c r="M189" s="9">
        <f>'shaladarpan '!L188</f>
        <v>187</v>
      </c>
      <c r="N189" s="9">
        <f>'shaladarpan '!M188</f>
        <v>0</v>
      </c>
      <c r="O189" s="9">
        <f>'shaladarpan '!N188</f>
        <v>0</v>
      </c>
      <c r="P189" s="9" t="str">
        <f>'shaladarpan '!O188</f>
        <v>OBC</v>
      </c>
      <c r="Q189" s="9" t="str">
        <f>'shaladarpan '!P188</f>
        <v>Muslim</v>
      </c>
      <c r="R189" s="9">
        <f>'shaladarpan '!Q188</f>
        <v>0</v>
      </c>
      <c r="S189" s="9" t="str">
        <f>'shaladarpan '!R188</f>
        <v>GOVT. SENIOR SECONDARY SCHOOL ALNIYAWAS (219445)</v>
      </c>
      <c r="T189" s="9">
        <f>'shaladarpan '!S188</f>
        <v>8140200308</v>
      </c>
      <c r="U189" s="9" t="str">
        <f>'shaladarpan '!T188</f>
        <v>XXXX7397</v>
      </c>
      <c r="V189" s="9">
        <f>'shaladarpan '!U188</f>
        <v>0</v>
      </c>
      <c r="W189" s="9">
        <f>'shaladarpan '!V188</f>
        <v>9828120883</v>
      </c>
      <c r="X189" s="9" t="str">
        <f>'shaladarpan '!W188</f>
        <v>alniyawas187</v>
      </c>
      <c r="Y189" s="9">
        <f>'shaladarpan '!X188</f>
        <v>0</v>
      </c>
      <c r="Z189" s="9" t="str">
        <f>'shaladarpan '!Y188</f>
        <v>N</v>
      </c>
      <c r="AA189" s="9" t="str">
        <f>'shaladarpan '!Z188</f>
        <v>N</v>
      </c>
      <c r="AB189" s="9" t="str">
        <f>'shaladarpan '!AA188</f>
        <v>Yes</v>
      </c>
      <c r="AC189" s="9">
        <f>'shaladarpan '!AB188</f>
        <v>11</v>
      </c>
      <c r="AD189" s="9" t="str">
        <f>'shaladarpan '!AC188</f>
        <v>None</v>
      </c>
      <c r="AE189" s="9">
        <f>'shaladarpan '!AD188</f>
        <v>1</v>
      </c>
    </row>
    <row r="190" spans="1:31" s="8" customFormat="1" ht="13.5" customHeight="1">
      <c r="A190" s="8">
        <f>IF(F190=" "," ",ROWS($A$3:A190))</f>
        <v>188</v>
      </c>
      <c r="B190" s="9">
        <f>'shaladarpan '!A189</f>
        <v>6</v>
      </c>
      <c r="C190" s="9" t="str">
        <f>'shaladarpan '!B189</f>
        <v>A</v>
      </c>
      <c r="D190" s="9">
        <f>'shaladarpan '!C189</f>
        <v>3985</v>
      </c>
      <c r="E190" s="10">
        <f>'shaladarpan '!D189</f>
        <v>42189</v>
      </c>
      <c r="F190" s="9" t="str">
        <f>'shaladarpan '!E189</f>
        <v>manjeet188</v>
      </c>
      <c r="G190" s="10">
        <f>'shaladarpan '!F189</f>
        <v>0</v>
      </c>
      <c r="H190" s="9" t="str">
        <f>'shaladarpan '!G189</f>
        <v>vijay188</v>
      </c>
      <c r="I190" s="9" t="str">
        <f>'shaladarpan '!H189</f>
        <v>beautiful188</v>
      </c>
      <c r="J190" s="9" t="str">
        <f>'shaladarpan '!I189</f>
        <v>F</v>
      </c>
      <c r="K190" s="10">
        <f>'shaladarpan '!J189</f>
        <v>39969</v>
      </c>
      <c r="L190" s="9" t="str">
        <f>'shaladarpan '!K189</f>
        <v>yes</v>
      </c>
      <c r="M190" s="9">
        <f>'shaladarpan '!L189</f>
        <v>188</v>
      </c>
      <c r="N190" s="9">
        <f>'shaladarpan '!M189</f>
        <v>0</v>
      </c>
      <c r="O190" s="9">
        <f>'shaladarpan '!N189</f>
        <v>0</v>
      </c>
      <c r="P190" s="9" t="str">
        <f>'shaladarpan '!O189</f>
        <v>OBC</v>
      </c>
      <c r="Q190" s="9" t="str">
        <f>'shaladarpan '!P189</f>
        <v>Muslim</v>
      </c>
      <c r="R190" s="9">
        <f>'shaladarpan '!Q189</f>
        <v>0</v>
      </c>
      <c r="S190" s="9" t="str">
        <f>'shaladarpan '!R189</f>
        <v>GOVT. SENIOR SECONDARY SCHOOL ALNIYAWAS (219445)</v>
      </c>
      <c r="T190" s="9">
        <f>'shaladarpan '!S189</f>
        <v>8140200308</v>
      </c>
      <c r="U190" s="9" t="str">
        <f>'shaladarpan '!T189</f>
        <v>XXXX5696</v>
      </c>
      <c r="V190" s="9">
        <f>'shaladarpan '!U189</f>
        <v>0</v>
      </c>
      <c r="W190" s="9">
        <f>'shaladarpan '!V189</f>
        <v>9828120884</v>
      </c>
      <c r="X190" s="9" t="str">
        <f>'shaladarpan '!W189</f>
        <v>alniyawas188</v>
      </c>
      <c r="Y190" s="9">
        <f>'shaladarpan '!X189</f>
        <v>0</v>
      </c>
      <c r="Z190" s="9" t="str">
        <f>'shaladarpan '!Y189</f>
        <v>N</v>
      </c>
      <c r="AA190" s="9" t="str">
        <f>'shaladarpan '!Z189</f>
        <v>N</v>
      </c>
      <c r="AB190" s="9" t="str">
        <f>'shaladarpan '!AA189</f>
        <v>Yes</v>
      </c>
      <c r="AC190" s="9">
        <f>'shaladarpan '!AB189</f>
        <v>11</v>
      </c>
      <c r="AD190" s="9" t="str">
        <f>'shaladarpan '!AC189</f>
        <v>None</v>
      </c>
      <c r="AE190" s="9">
        <f>'shaladarpan '!AD189</f>
        <v>1</v>
      </c>
    </row>
    <row r="191" spans="1:31" s="8" customFormat="1" ht="13.5" customHeight="1">
      <c r="A191" s="8">
        <f>IF(F191=" "," ",ROWS($A$3:A191))</f>
        <v>189</v>
      </c>
      <c r="B191" s="9">
        <f>'shaladarpan '!A190</f>
        <v>6</v>
      </c>
      <c r="C191" s="9" t="str">
        <f>'shaladarpan '!B190</f>
        <v>A</v>
      </c>
      <c r="D191" s="9">
        <f>'shaladarpan '!C190</f>
        <v>3866</v>
      </c>
      <c r="E191" s="10">
        <f>'shaladarpan '!D190</f>
        <v>42135</v>
      </c>
      <c r="F191" s="9" t="str">
        <f>'shaladarpan '!E190</f>
        <v>manjeet189</v>
      </c>
      <c r="G191" s="10">
        <f>'shaladarpan '!F190</f>
        <v>0</v>
      </c>
      <c r="H191" s="9" t="str">
        <f>'shaladarpan '!G190</f>
        <v>vijay189</v>
      </c>
      <c r="I191" s="9" t="str">
        <f>'shaladarpan '!H190</f>
        <v>beautiful189</v>
      </c>
      <c r="J191" s="9" t="str">
        <f>'shaladarpan '!I190</f>
        <v>M</v>
      </c>
      <c r="K191" s="10">
        <f>'shaladarpan '!J190</f>
        <v>39209</v>
      </c>
      <c r="L191" s="9" t="str">
        <f>'shaladarpan '!K190</f>
        <v>no</v>
      </c>
      <c r="M191" s="9">
        <f>'shaladarpan '!L190</f>
        <v>189</v>
      </c>
      <c r="N191" s="9">
        <f>'shaladarpan '!M190</f>
        <v>0</v>
      </c>
      <c r="O191" s="9">
        <f>'shaladarpan '!N190</f>
        <v>0</v>
      </c>
      <c r="P191" s="9" t="str">
        <f>'shaladarpan '!O190</f>
        <v>OBC</v>
      </c>
      <c r="Q191" s="9" t="str">
        <f>'shaladarpan '!P190</f>
        <v>Muslim</v>
      </c>
      <c r="R191" s="9">
        <f>'shaladarpan '!Q190</f>
        <v>0</v>
      </c>
      <c r="S191" s="9" t="str">
        <f>'shaladarpan '!R190</f>
        <v>GOVT. SENIOR SECONDARY SCHOOL ALNIYAWAS (219445)</v>
      </c>
      <c r="T191" s="9">
        <f>'shaladarpan '!S190</f>
        <v>8140200308</v>
      </c>
      <c r="U191" s="9" t="str">
        <f>'shaladarpan '!T190</f>
        <v>XXXX4575</v>
      </c>
      <c r="V191" s="9">
        <f>'shaladarpan '!U190</f>
        <v>0</v>
      </c>
      <c r="W191" s="9">
        <f>'shaladarpan '!V190</f>
        <v>9828120885</v>
      </c>
      <c r="X191" s="9" t="str">
        <f>'shaladarpan '!W190</f>
        <v>alniyawas189</v>
      </c>
      <c r="Y191" s="9">
        <f>'shaladarpan '!X190</f>
        <v>0</v>
      </c>
      <c r="Z191" s="9" t="str">
        <f>'shaladarpan '!Y190</f>
        <v>N</v>
      </c>
      <c r="AA191" s="9" t="str">
        <f>'shaladarpan '!Z190</f>
        <v>N</v>
      </c>
      <c r="AB191" s="9" t="str">
        <f>'shaladarpan '!AA190</f>
        <v>Yes</v>
      </c>
      <c r="AC191" s="9">
        <f>'shaladarpan '!AB190</f>
        <v>13</v>
      </c>
      <c r="AD191" s="9" t="str">
        <f>'shaladarpan '!AC190</f>
        <v>None</v>
      </c>
      <c r="AE191" s="9">
        <f>'shaladarpan '!AD190</f>
        <v>0</v>
      </c>
    </row>
    <row r="192" spans="1:31" s="8" customFormat="1" ht="13.5" customHeight="1">
      <c r="A192" s="8">
        <f>IF(F192=" "," ",ROWS($A$3:A192))</f>
        <v>190</v>
      </c>
      <c r="B192" s="9">
        <f>'shaladarpan '!A191</f>
        <v>6</v>
      </c>
      <c r="C192" s="9" t="str">
        <f>'shaladarpan '!B191</f>
        <v>A</v>
      </c>
      <c r="D192" s="9">
        <f>'shaladarpan '!C191</f>
        <v>4013</v>
      </c>
      <c r="E192" s="10">
        <f>'shaladarpan '!D191</f>
        <v>42193</v>
      </c>
      <c r="F192" s="9" t="str">
        <f>'shaladarpan '!E191</f>
        <v>manjeet190</v>
      </c>
      <c r="G192" s="10">
        <f>'shaladarpan '!F191</f>
        <v>0</v>
      </c>
      <c r="H192" s="9" t="str">
        <f>'shaladarpan '!G191</f>
        <v>vijay190</v>
      </c>
      <c r="I192" s="9" t="str">
        <f>'shaladarpan '!H191</f>
        <v>beautiful190</v>
      </c>
      <c r="J192" s="9" t="str">
        <f>'shaladarpan '!I191</f>
        <v>M</v>
      </c>
      <c r="K192" s="10">
        <f>'shaladarpan '!J191</f>
        <v>40009</v>
      </c>
      <c r="L192" s="9" t="str">
        <f>'shaladarpan '!K191</f>
        <v>yes</v>
      </c>
      <c r="M192" s="9">
        <f>'shaladarpan '!L191</f>
        <v>190</v>
      </c>
      <c r="N192" s="9">
        <f>'shaladarpan '!M191</f>
        <v>0</v>
      </c>
      <c r="O192" s="9">
        <f>'shaladarpan '!N191</f>
        <v>0</v>
      </c>
      <c r="P192" s="9" t="str">
        <f>'shaladarpan '!O191</f>
        <v>OBC</v>
      </c>
      <c r="Q192" s="9" t="str">
        <f>'shaladarpan '!P191</f>
        <v>Muslim</v>
      </c>
      <c r="R192" s="9">
        <f>'shaladarpan '!Q191</f>
        <v>0</v>
      </c>
      <c r="S192" s="9" t="str">
        <f>'shaladarpan '!R191</f>
        <v>GOVT. SENIOR SECONDARY SCHOOL ALNIYAWAS (219445)</v>
      </c>
      <c r="T192" s="9">
        <f>'shaladarpan '!S191</f>
        <v>8140200308</v>
      </c>
      <c r="U192" s="9" t="str">
        <f>'shaladarpan '!T191</f>
        <v>XXXX8999</v>
      </c>
      <c r="V192" s="9">
        <f>'shaladarpan '!U191</f>
        <v>0</v>
      </c>
      <c r="W192" s="9">
        <f>'shaladarpan '!V191</f>
        <v>9828120886</v>
      </c>
      <c r="X192" s="9" t="str">
        <f>'shaladarpan '!W191</f>
        <v>alniyawas190</v>
      </c>
      <c r="Y192" s="9">
        <f>'shaladarpan '!X191</f>
        <v>60000</v>
      </c>
      <c r="Z192" s="9" t="str">
        <f>'shaladarpan '!Y191</f>
        <v>N</v>
      </c>
      <c r="AA192" s="9" t="str">
        <f>'shaladarpan '!Z191</f>
        <v>N</v>
      </c>
      <c r="AB192" s="9" t="str">
        <f>'shaladarpan '!AA191</f>
        <v>Yes</v>
      </c>
      <c r="AC192" s="9">
        <f>'shaladarpan '!AB191</f>
        <v>11</v>
      </c>
      <c r="AD192" s="9" t="str">
        <f>'shaladarpan '!AC191</f>
        <v>None</v>
      </c>
      <c r="AE192" s="9">
        <f>'shaladarpan '!AD191</f>
        <v>1</v>
      </c>
    </row>
    <row r="193" spans="1:31" s="8" customFormat="1" ht="13.5" customHeight="1">
      <c r="A193" s="8">
        <f>IF(F193=" "," ",ROWS($A$3:A193))</f>
        <v>191</v>
      </c>
      <c r="B193" s="9">
        <f>'shaladarpan '!A192</f>
        <v>6</v>
      </c>
      <c r="C193" s="9" t="str">
        <f>'shaladarpan '!B192</f>
        <v>A</v>
      </c>
      <c r="D193" s="9">
        <f>'shaladarpan '!C192</f>
        <v>3973</v>
      </c>
      <c r="E193" s="10">
        <f>'shaladarpan '!D192</f>
        <v>42187</v>
      </c>
      <c r="F193" s="9" t="str">
        <f>'shaladarpan '!E192</f>
        <v>manjeet191</v>
      </c>
      <c r="G193" s="10">
        <f>'shaladarpan '!F192</f>
        <v>0</v>
      </c>
      <c r="H193" s="9" t="str">
        <f>'shaladarpan '!G192</f>
        <v>vijay191</v>
      </c>
      <c r="I193" s="9" t="str">
        <f>'shaladarpan '!H192</f>
        <v>beautiful191</v>
      </c>
      <c r="J193" s="9" t="str">
        <f>'shaladarpan '!I192</f>
        <v>M</v>
      </c>
      <c r="K193" s="10">
        <f>'shaladarpan '!J192</f>
        <v>40303</v>
      </c>
      <c r="L193" s="9" t="str">
        <f>'shaladarpan '!K192</f>
        <v>yes</v>
      </c>
      <c r="M193" s="9">
        <f>'shaladarpan '!L192</f>
        <v>191</v>
      </c>
      <c r="N193" s="9">
        <f>'shaladarpan '!M192</f>
        <v>0</v>
      </c>
      <c r="O193" s="9">
        <f>'shaladarpan '!N192</f>
        <v>0</v>
      </c>
      <c r="P193" s="9" t="str">
        <f>'shaladarpan '!O192</f>
        <v>OBC</v>
      </c>
      <c r="Q193" s="9" t="str">
        <f>'shaladarpan '!P192</f>
        <v>Muslim</v>
      </c>
      <c r="R193" s="9">
        <f>'shaladarpan '!Q192</f>
        <v>0</v>
      </c>
      <c r="S193" s="9" t="str">
        <f>'shaladarpan '!R192</f>
        <v>GOVT. SENIOR SECONDARY SCHOOL ALNIYAWAS (219445)</v>
      </c>
      <c r="T193" s="9">
        <f>'shaladarpan '!S192</f>
        <v>8140200308</v>
      </c>
      <c r="U193" s="9" t="str">
        <f>'shaladarpan '!T192</f>
        <v>XXXX6735</v>
      </c>
      <c r="V193" s="9">
        <f>'shaladarpan '!U192</f>
        <v>0</v>
      </c>
      <c r="W193" s="9">
        <f>'shaladarpan '!V192</f>
        <v>9828120887</v>
      </c>
      <c r="X193" s="9" t="str">
        <f>'shaladarpan '!W192</f>
        <v>alniyawas191</v>
      </c>
      <c r="Y193" s="9">
        <f>'shaladarpan '!X192</f>
        <v>0</v>
      </c>
      <c r="Z193" s="9" t="str">
        <f>'shaladarpan '!Y192</f>
        <v>N</v>
      </c>
      <c r="AA193" s="9" t="str">
        <f>'shaladarpan '!Z192</f>
        <v>N</v>
      </c>
      <c r="AB193" s="9" t="str">
        <f>'shaladarpan '!AA192</f>
        <v>Yes</v>
      </c>
      <c r="AC193" s="9">
        <f>'shaladarpan '!AB192</f>
        <v>10</v>
      </c>
      <c r="AD193" s="9" t="str">
        <f>'shaladarpan '!AC192</f>
        <v>None</v>
      </c>
      <c r="AE193" s="9">
        <f>'shaladarpan '!AD192</f>
        <v>1</v>
      </c>
    </row>
    <row r="194" spans="1:31" s="8" customFormat="1" ht="13.5" customHeight="1">
      <c r="A194" s="8">
        <f>IF(F194=" "," ",ROWS($A$3:A194))</f>
        <v>192</v>
      </c>
      <c r="B194" s="9">
        <f>'shaladarpan '!A193</f>
        <v>6</v>
      </c>
      <c r="C194" s="9" t="str">
        <f>'shaladarpan '!B193</f>
        <v>A</v>
      </c>
      <c r="D194" s="9">
        <f>'shaladarpan '!C193</f>
        <v>4516</v>
      </c>
      <c r="E194" s="10">
        <f>'shaladarpan '!D193</f>
        <v>43288</v>
      </c>
      <c r="F194" s="9" t="str">
        <f>'shaladarpan '!E193</f>
        <v>manjeet192</v>
      </c>
      <c r="G194" s="10">
        <f>'shaladarpan '!F193</f>
        <v>0</v>
      </c>
      <c r="H194" s="9" t="str">
        <f>'shaladarpan '!G193</f>
        <v>vijay192</v>
      </c>
      <c r="I194" s="9" t="str">
        <f>'shaladarpan '!H193</f>
        <v>beautiful192</v>
      </c>
      <c r="J194" s="9" t="str">
        <f>'shaladarpan '!I193</f>
        <v>F</v>
      </c>
      <c r="K194" s="10">
        <f>'shaladarpan '!J193</f>
        <v>40303</v>
      </c>
      <c r="L194" s="9" t="str">
        <f>'shaladarpan '!K193</f>
        <v>no</v>
      </c>
      <c r="M194" s="9">
        <f>'shaladarpan '!L193</f>
        <v>192</v>
      </c>
      <c r="N194" s="9">
        <f>'shaladarpan '!M193</f>
        <v>0</v>
      </c>
      <c r="O194" s="9">
        <f>'shaladarpan '!N193</f>
        <v>0</v>
      </c>
      <c r="P194" s="9" t="str">
        <f>'shaladarpan '!O193</f>
        <v>OBC</v>
      </c>
      <c r="Q194" s="9" t="str">
        <f>'shaladarpan '!P193</f>
        <v>Muslim</v>
      </c>
      <c r="R194" s="9">
        <f>'shaladarpan '!Q193</f>
        <v>0</v>
      </c>
      <c r="S194" s="9" t="str">
        <f>'shaladarpan '!R193</f>
        <v>GOVT. SENIOR SECONDARY SCHOOL ALNIYAWAS (219445)</v>
      </c>
      <c r="T194" s="9">
        <f>'shaladarpan '!S193</f>
        <v>8140200308</v>
      </c>
      <c r="U194" s="9" t="str">
        <f>'shaladarpan '!T193</f>
        <v>XXXX7140</v>
      </c>
      <c r="V194" s="9">
        <f>'shaladarpan '!U193</f>
        <v>0</v>
      </c>
      <c r="W194" s="9">
        <f>'shaladarpan '!V193</f>
        <v>9828120888</v>
      </c>
      <c r="X194" s="9" t="str">
        <f>'shaladarpan '!W193</f>
        <v>alniyawas192</v>
      </c>
      <c r="Y194" s="9">
        <f>'shaladarpan '!X193</f>
        <v>36000</v>
      </c>
      <c r="Z194" s="9" t="str">
        <f>'shaladarpan '!Y193</f>
        <v>N</v>
      </c>
      <c r="AA194" s="9" t="str">
        <f>'shaladarpan '!Z193</f>
        <v>N</v>
      </c>
      <c r="AB194" s="9" t="str">
        <f>'shaladarpan '!AA193</f>
        <v>Yes</v>
      </c>
      <c r="AC194" s="9">
        <f>'shaladarpan '!AB193</f>
        <v>10</v>
      </c>
      <c r="AD194" s="9" t="str">
        <f>'shaladarpan '!AC193</f>
        <v>None</v>
      </c>
      <c r="AE194" s="9">
        <f>'shaladarpan '!AD193</f>
        <v>0</v>
      </c>
    </row>
    <row r="195" spans="1:31" s="8" customFormat="1" ht="13.5" customHeight="1">
      <c r="A195" s="8">
        <f>IF(F195=" "," ",ROWS($A$3:A195))</f>
        <v>193</v>
      </c>
      <c r="B195" s="9">
        <f>'shaladarpan '!A194</f>
        <v>6</v>
      </c>
      <c r="C195" s="9" t="str">
        <f>'shaladarpan '!B194</f>
        <v>A</v>
      </c>
      <c r="D195" s="9">
        <f>'shaladarpan '!C194</f>
        <v>3997</v>
      </c>
      <c r="E195" s="10">
        <f>'shaladarpan '!D194</f>
        <v>42191</v>
      </c>
      <c r="F195" s="9" t="str">
        <f>'shaladarpan '!E194</f>
        <v>manjeet193</v>
      </c>
      <c r="G195" s="10">
        <f>'shaladarpan '!F194</f>
        <v>0</v>
      </c>
      <c r="H195" s="9" t="str">
        <f>'shaladarpan '!G194</f>
        <v>vijay193</v>
      </c>
      <c r="I195" s="9" t="str">
        <f>'shaladarpan '!H194</f>
        <v>beautiful193</v>
      </c>
      <c r="J195" s="9" t="str">
        <f>'shaladarpan '!I194</f>
        <v>F</v>
      </c>
      <c r="K195" s="10">
        <f>'shaladarpan '!J194</f>
        <v>39999</v>
      </c>
      <c r="L195" s="9" t="str">
        <f>'shaladarpan '!K194</f>
        <v>yes</v>
      </c>
      <c r="M195" s="9">
        <f>'shaladarpan '!L194</f>
        <v>193</v>
      </c>
      <c r="N195" s="9">
        <f>'shaladarpan '!M194</f>
        <v>0</v>
      </c>
      <c r="O195" s="9">
        <f>'shaladarpan '!N194</f>
        <v>0</v>
      </c>
      <c r="P195" s="9" t="str">
        <f>'shaladarpan '!O194</f>
        <v>OBC</v>
      </c>
      <c r="Q195" s="9" t="str">
        <f>'shaladarpan '!P194</f>
        <v>Muslim</v>
      </c>
      <c r="R195" s="9">
        <f>'shaladarpan '!Q194</f>
        <v>0</v>
      </c>
      <c r="S195" s="9" t="str">
        <f>'shaladarpan '!R194</f>
        <v>GOVT. SENIOR SECONDARY SCHOOL ALNIYAWAS (219445)</v>
      </c>
      <c r="T195" s="9">
        <f>'shaladarpan '!S194</f>
        <v>8140200308</v>
      </c>
      <c r="U195" s="9" t="str">
        <f>'shaladarpan '!T194</f>
        <v>XXXX4946</v>
      </c>
      <c r="V195" s="9">
        <f>'shaladarpan '!U194</f>
        <v>0</v>
      </c>
      <c r="W195" s="9">
        <f>'shaladarpan '!V194</f>
        <v>9828120889</v>
      </c>
      <c r="X195" s="9" t="str">
        <f>'shaladarpan '!W194</f>
        <v>alniyawas193</v>
      </c>
      <c r="Y195" s="9">
        <f>'shaladarpan '!X194</f>
        <v>0</v>
      </c>
      <c r="Z195" s="9" t="str">
        <f>'shaladarpan '!Y194</f>
        <v>N</v>
      </c>
      <c r="AA195" s="9" t="str">
        <f>'shaladarpan '!Z194</f>
        <v>N</v>
      </c>
      <c r="AB195" s="9" t="str">
        <f>'shaladarpan '!AA194</f>
        <v>Yes</v>
      </c>
      <c r="AC195" s="9">
        <f>'shaladarpan '!AB194</f>
        <v>11</v>
      </c>
      <c r="AD195" s="9" t="str">
        <f>'shaladarpan '!AC194</f>
        <v>None</v>
      </c>
      <c r="AE195" s="9">
        <f>'shaladarpan '!AD194</f>
        <v>1</v>
      </c>
    </row>
    <row r="196" spans="1:31" s="8" customFormat="1" ht="13.5" customHeight="1">
      <c r="A196" s="8">
        <f>IF(F196=" "," ",ROWS($A$3:A196))</f>
        <v>194</v>
      </c>
      <c r="B196" s="9">
        <f>'shaladarpan '!A195</f>
        <v>7</v>
      </c>
      <c r="C196" s="9" t="str">
        <f>'shaladarpan '!B195</f>
        <v>A</v>
      </c>
      <c r="D196" s="9">
        <f>'shaladarpan '!C195</f>
        <v>4609</v>
      </c>
      <c r="E196" s="10">
        <f>'shaladarpan '!D195</f>
        <v>43313</v>
      </c>
      <c r="F196" s="9" t="str">
        <f>'shaladarpan '!E195</f>
        <v>manjeet194</v>
      </c>
      <c r="G196" s="10">
        <f>'shaladarpan '!F195</f>
        <v>0</v>
      </c>
      <c r="H196" s="9" t="str">
        <f>'shaladarpan '!G195</f>
        <v>vijay194</v>
      </c>
      <c r="I196" s="9" t="str">
        <f>'shaladarpan '!H195</f>
        <v>beautiful194</v>
      </c>
      <c r="J196" s="9" t="str">
        <f>'shaladarpan '!I195</f>
        <v>F</v>
      </c>
      <c r="K196" s="10">
        <f>'shaladarpan '!J195</f>
        <v>39792</v>
      </c>
      <c r="L196" s="9" t="str">
        <f>'shaladarpan '!K195</f>
        <v>yes</v>
      </c>
      <c r="M196" s="9">
        <f>'shaladarpan '!L195</f>
        <v>194</v>
      </c>
      <c r="N196" s="9">
        <f>'shaladarpan '!M195</f>
        <v>0</v>
      </c>
      <c r="O196" s="9">
        <f>'shaladarpan '!N195</f>
        <v>0</v>
      </c>
      <c r="P196" s="9" t="str">
        <f>'shaladarpan '!O195</f>
        <v>OBC</v>
      </c>
      <c r="Q196" s="9" t="str">
        <f>'shaladarpan '!P195</f>
        <v>Muslim</v>
      </c>
      <c r="R196" s="9">
        <f>'shaladarpan '!Q195</f>
        <v>0</v>
      </c>
      <c r="S196" s="9" t="str">
        <f>'shaladarpan '!R195</f>
        <v>GOVT. SENIOR SECONDARY SCHOOL ALNIYAWAS (219445)</v>
      </c>
      <c r="T196" s="9">
        <f>'shaladarpan '!S195</f>
        <v>8140200308</v>
      </c>
      <c r="U196" s="9" t="str">
        <f>'shaladarpan '!T195</f>
        <v>XXXX9364</v>
      </c>
      <c r="V196" s="9" t="str">
        <f>'shaladarpan '!U195</f>
        <v>WXVJHNV</v>
      </c>
      <c r="W196" s="9">
        <f>'shaladarpan '!V195</f>
        <v>9828120890</v>
      </c>
      <c r="X196" s="9" t="str">
        <f>'shaladarpan '!W195</f>
        <v>alniyawas194</v>
      </c>
      <c r="Y196" s="9">
        <f>'shaladarpan '!X195</f>
        <v>40000</v>
      </c>
      <c r="Z196" s="9" t="str">
        <f>'shaladarpan '!Y195</f>
        <v>N</v>
      </c>
      <c r="AA196" s="9" t="str">
        <f>'shaladarpan '!Z195</f>
        <v>N</v>
      </c>
      <c r="AB196" s="9" t="str">
        <f>'shaladarpan '!AA195</f>
        <v>Yes</v>
      </c>
      <c r="AC196" s="9">
        <f>'shaladarpan '!AB195</f>
        <v>12</v>
      </c>
      <c r="AD196" s="9" t="str">
        <f>'shaladarpan '!AC195</f>
        <v>None</v>
      </c>
      <c r="AE196" s="9">
        <f>'shaladarpan '!AD195</f>
        <v>0</v>
      </c>
    </row>
    <row r="197" spans="1:31" s="8" customFormat="1" ht="13.5" customHeight="1">
      <c r="A197" s="8">
        <f>IF(F197=" "," ",ROWS($A$3:A197))</f>
        <v>195</v>
      </c>
      <c r="B197" s="9">
        <f>'shaladarpan '!A196</f>
        <v>7</v>
      </c>
      <c r="C197" s="9" t="str">
        <f>'shaladarpan '!B196</f>
        <v>A</v>
      </c>
      <c r="D197" s="9">
        <f>'shaladarpan '!C196</f>
        <v>3921</v>
      </c>
      <c r="E197" s="10">
        <f>'shaladarpan '!D196</f>
        <v>42135</v>
      </c>
      <c r="F197" s="9" t="str">
        <f>'shaladarpan '!E196</f>
        <v>manjeet195</v>
      </c>
      <c r="G197" s="10">
        <f>'shaladarpan '!F196</f>
        <v>0</v>
      </c>
      <c r="H197" s="9" t="str">
        <f>'shaladarpan '!G196</f>
        <v>vijay195</v>
      </c>
      <c r="I197" s="9" t="str">
        <f>'shaladarpan '!H196</f>
        <v>beautiful195</v>
      </c>
      <c r="J197" s="9" t="str">
        <f>'shaladarpan '!I196</f>
        <v>M</v>
      </c>
      <c r="K197" s="10">
        <f>'shaladarpan '!J196</f>
        <v>39639</v>
      </c>
      <c r="L197" s="9" t="str">
        <f>'shaladarpan '!K196</f>
        <v>no</v>
      </c>
      <c r="M197" s="9">
        <f>'shaladarpan '!L196</f>
        <v>195</v>
      </c>
      <c r="N197" s="9">
        <f>'shaladarpan '!M196</f>
        <v>0</v>
      </c>
      <c r="O197" s="9">
        <f>'shaladarpan '!N196</f>
        <v>0</v>
      </c>
      <c r="P197" s="9" t="str">
        <f>'shaladarpan '!O196</f>
        <v>OBC</v>
      </c>
      <c r="Q197" s="9">
        <f>'shaladarpan '!P196</f>
        <v>0</v>
      </c>
      <c r="R197" s="9">
        <f>'shaladarpan '!Q196</f>
        <v>0</v>
      </c>
      <c r="S197" s="9" t="str">
        <f>'shaladarpan '!R196</f>
        <v>GOVT. SENIOR SECONDARY SCHOOL ALNIYAWAS (219445)</v>
      </c>
      <c r="T197" s="9">
        <f>'shaladarpan '!S196</f>
        <v>8140200308</v>
      </c>
      <c r="U197" s="9" t="str">
        <f>'shaladarpan '!T196</f>
        <v>XXXX6032</v>
      </c>
      <c r="V197" s="9">
        <f>'shaladarpan '!U196</f>
        <v>0</v>
      </c>
      <c r="W197" s="9">
        <f>'shaladarpan '!V196</f>
        <v>9828120891</v>
      </c>
      <c r="X197" s="9" t="str">
        <f>'shaladarpan '!W196</f>
        <v>alniyawas195</v>
      </c>
      <c r="Y197" s="9">
        <f>'shaladarpan '!X196</f>
        <v>0</v>
      </c>
      <c r="Z197" s="9" t="str">
        <f>'shaladarpan '!Y196</f>
        <v>N</v>
      </c>
      <c r="AA197" s="9" t="str">
        <f>'shaladarpan '!Z196</f>
        <v>N</v>
      </c>
      <c r="AB197" s="9">
        <f>'shaladarpan '!AA196</f>
        <v>0</v>
      </c>
      <c r="AC197" s="9">
        <f>'shaladarpan '!AB196</f>
        <v>12</v>
      </c>
      <c r="AD197" s="9" t="str">
        <f>'shaladarpan '!AC196</f>
        <v>None</v>
      </c>
      <c r="AE197" s="9">
        <f>'shaladarpan '!AD196</f>
        <v>1</v>
      </c>
    </row>
    <row r="198" spans="1:31" s="8" customFormat="1" ht="13.5" customHeight="1">
      <c r="A198" s="8">
        <f>IF(F198=" "," ",ROWS($A$3:A198))</f>
        <v>196</v>
      </c>
      <c r="B198" s="9">
        <f>'shaladarpan '!A197</f>
        <v>7</v>
      </c>
      <c r="C198" s="9" t="str">
        <f>'shaladarpan '!B197</f>
        <v>A</v>
      </c>
      <c r="D198" s="9">
        <f>'shaladarpan '!C197</f>
        <v>4779</v>
      </c>
      <c r="E198" s="10">
        <f>'shaladarpan '!D197</f>
        <v>43676</v>
      </c>
      <c r="F198" s="9" t="str">
        <f>'shaladarpan '!E197</f>
        <v>manjeet196</v>
      </c>
      <c r="G198" s="10">
        <f>'shaladarpan '!F197</f>
        <v>0</v>
      </c>
      <c r="H198" s="9" t="str">
        <f>'shaladarpan '!G197</f>
        <v>vijay196</v>
      </c>
      <c r="I198" s="9" t="str">
        <f>'shaladarpan '!H197</f>
        <v>beautiful196</v>
      </c>
      <c r="J198" s="9" t="str">
        <f>'shaladarpan '!I197</f>
        <v>F</v>
      </c>
      <c r="K198" s="10">
        <f>'shaladarpan '!J197</f>
        <v>40062</v>
      </c>
      <c r="L198" s="9" t="str">
        <f>'shaladarpan '!K197</f>
        <v>yes</v>
      </c>
      <c r="M198" s="9">
        <f>'shaladarpan '!L197</f>
        <v>196</v>
      </c>
      <c r="N198" s="9">
        <f>'shaladarpan '!M197</f>
        <v>0</v>
      </c>
      <c r="O198" s="9">
        <f>'shaladarpan '!N197</f>
        <v>0</v>
      </c>
      <c r="P198" s="9" t="str">
        <f>'shaladarpan '!O197</f>
        <v>SBC</v>
      </c>
      <c r="Q198" s="9" t="str">
        <f>'shaladarpan '!P197</f>
        <v>Hindu</v>
      </c>
      <c r="R198" s="9">
        <f>'shaladarpan '!Q197</f>
        <v>0</v>
      </c>
      <c r="S198" s="9" t="str">
        <f>'shaladarpan '!R197</f>
        <v>GOVT. SENIOR SECONDARY SCHOOL ALNIYAWAS (219445)</v>
      </c>
      <c r="T198" s="9">
        <f>'shaladarpan '!S197</f>
        <v>8140200308</v>
      </c>
      <c r="U198" s="9" t="str">
        <f>'shaladarpan '!T197</f>
        <v>XXXX5129</v>
      </c>
      <c r="V198" s="9" t="str">
        <f>'shaladarpan '!U197</f>
        <v>yqkfwmf</v>
      </c>
      <c r="W198" s="9">
        <f>'shaladarpan '!V197</f>
        <v>9828120892</v>
      </c>
      <c r="X198" s="9" t="str">
        <f>'shaladarpan '!W197</f>
        <v>alniyawas196</v>
      </c>
      <c r="Y198" s="9">
        <f>'shaladarpan '!X197</f>
        <v>60000</v>
      </c>
      <c r="Z198" s="9" t="str">
        <f>'shaladarpan '!Y197</f>
        <v>N</v>
      </c>
      <c r="AA198" s="9" t="str">
        <f>'shaladarpan '!Z197</f>
        <v>N</v>
      </c>
      <c r="AB198" s="9" t="str">
        <f>'shaladarpan '!AA197</f>
        <v>No</v>
      </c>
      <c r="AC198" s="9">
        <f>'shaladarpan '!AB197</f>
        <v>11</v>
      </c>
      <c r="AD198" s="9" t="str">
        <f>'shaladarpan '!AC197</f>
        <v>None</v>
      </c>
      <c r="AE198" s="9">
        <f>'shaladarpan '!AD197</f>
        <v>0</v>
      </c>
    </row>
    <row r="199" spans="1:31" s="8" customFormat="1" ht="13.5" customHeight="1">
      <c r="A199" s="8">
        <f>IF(F199=" "," ",ROWS($A$3:A199))</f>
        <v>197</v>
      </c>
      <c r="B199" s="9">
        <f>'shaladarpan '!A198</f>
        <v>7</v>
      </c>
      <c r="C199" s="9" t="str">
        <f>'shaladarpan '!B198</f>
        <v>A</v>
      </c>
      <c r="D199" s="9">
        <f>'shaladarpan '!C198</f>
        <v>4786</v>
      </c>
      <c r="E199" s="10">
        <f>'shaladarpan '!D198</f>
        <v>43797</v>
      </c>
      <c r="F199" s="9" t="str">
        <f>'shaladarpan '!E198</f>
        <v>manjeet197</v>
      </c>
      <c r="G199" s="10">
        <f>'shaladarpan '!F198</f>
        <v>0</v>
      </c>
      <c r="H199" s="9" t="str">
        <f>'shaladarpan '!G198</f>
        <v>vijay197</v>
      </c>
      <c r="I199" s="9" t="str">
        <f>'shaladarpan '!H198</f>
        <v>beautiful197</v>
      </c>
      <c r="J199" s="9" t="str">
        <f>'shaladarpan '!I198</f>
        <v>M</v>
      </c>
      <c r="K199" s="10">
        <f>'shaladarpan '!J198</f>
        <v>38903</v>
      </c>
      <c r="L199" s="9" t="str">
        <f>'shaladarpan '!K198</f>
        <v>yes</v>
      </c>
      <c r="M199" s="9">
        <f>'shaladarpan '!L198</f>
        <v>197</v>
      </c>
      <c r="N199" s="9">
        <f>'shaladarpan '!M198</f>
        <v>0</v>
      </c>
      <c r="O199" s="9">
        <f>'shaladarpan '!N198</f>
        <v>0</v>
      </c>
      <c r="P199" s="9" t="str">
        <f>'shaladarpan '!O198</f>
        <v>OBC</v>
      </c>
      <c r="Q199" s="9" t="str">
        <f>'shaladarpan '!P198</f>
        <v>Muslim</v>
      </c>
      <c r="R199" s="9">
        <f>'shaladarpan '!Q198</f>
        <v>0</v>
      </c>
      <c r="S199" s="9" t="str">
        <f>'shaladarpan '!R198</f>
        <v>GOVT. SENIOR SECONDARY SCHOOL ALNIYAWAS (219445)</v>
      </c>
      <c r="T199" s="9">
        <f>'shaladarpan '!S198</f>
        <v>8140200308</v>
      </c>
      <c r="U199" s="9" t="str">
        <f>'shaladarpan '!T198</f>
        <v>XXXX5901</v>
      </c>
      <c r="V199" s="9" t="str">
        <f>'shaladarpan '!U198</f>
        <v>YMWEGOC</v>
      </c>
      <c r="W199" s="9">
        <f>'shaladarpan '!V198</f>
        <v>9828120893</v>
      </c>
      <c r="X199" s="9" t="str">
        <f>'shaladarpan '!W198</f>
        <v>alniyawas197</v>
      </c>
      <c r="Y199" s="9">
        <f>'shaladarpan '!X198</f>
        <v>60000</v>
      </c>
      <c r="Z199" s="9" t="str">
        <f>'shaladarpan '!Y198</f>
        <v>N</v>
      </c>
      <c r="AA199" s="9" t="str">
        <f>'shaladarpan '!Z198</f>
        <v>N</v>
      </c>
      <c r="AB199" s="9" t="str">
        <f>'shaladarpan '!AA198</f>
        <v>Yes</v>
      </c>
      <c r="AC199" s="9">
        <f>'shaladarpan '!AB198</f>
        <v>14</v>
      </c>
      <c r="AD199" s="9" t="str">
        <f>'shaladarpan '!AC198</f>
        <v>None</v>
      </c>
      <c r="AE199" s="9">
        <f>'shaladarpan '!AD198</f>
        <v>1</v>
      </c>
    </row>
    <row r="200" spans="1:31" s="8" customFormat="1" ht="13.5" customHeight="1">
      <c r="A200" s="8">
        <f>IF(F200=" "," ",ROWS($A$3:A200))</f>
        <v>198</v>
      </c>
      <c r="B200" s="9">
        <f>'shaladarpan '!A199</f>
        <v>7</v>
      </c>
      <c r="C200" s="9" t="str">
        <f>'shaladarpan '!B199</f>
        <v>A</v>
      </c>
      <c r="D200" s="9">
        <f>'shaladarpan '!C199</f>
        <v>3923</v>
      </c>
      <c r="E200" s="10">
        <f>'shaladarpan '!D199</f>
        <v>42135</v>
      </c>
      <c r="F200" s="9" t="str">
        <f>'shaladarpan '!E199</f>
        <v>manjeet198</v>
      </c>
      <c r="G200" s="10">
        <f>'shaladarpan '!F199</f>
        <v>0</v>
      </c>
      <c r="H200" s="9" t="str">
        <f>'shaladarpan '!G199</f>
        <v>vijay198</v>
      </c>
      <c r="I200" s="9" t="str">
        <f>'shaladarpan '!H199</f>
        <v>beautiful198</v>
      </c>
      <c r="J200" s="9" t="str">
        <f>'shaladarpan '!I199</f>
        <v>M</v>
      </c>
      <c r="K200" s="10">
        <f>'shaladarpan '!J199</f>
        <v>39268</v>
      </c>
      <c r="L200" s="9" t="str">
        <f>'shaladarpan '!K199</f>
        <v>no</v>
      </c>
      <c r="M200" s="9">
        <f>'shaladarpan '!L199</f>
        <v>198</v>
      </c>
      <c r="N200" s="9">
        <f>'shaladarpan '!M199</f>
        <v>0</v>
      </c>
      <c r="O200" s="9">
        <f>'shaladarpan '!N199</f>
        <v>0</v>
      </c>
      <c r="P200" s="9" t="str">
        <f>'shaladarpan '!O199</f>
        <v>SC</v>
      </c>
      <c r="Q200" s="9" t="str">
        <f>'shaladarpan '!P199</f>
        <v>Hindu</v>
      </c>
      <c r="R200" s="9">
        <f>'shaladarpan '!Q199</f>
        <v>0</v>
      </c>
      <c r="S200" s="9" t="str">
        <f>'shaladarpan '!R199</f>
        <v>GOVT. SENIOR SECONDARY SCHOOL ALNIYAWAS (219445)</v>
      </c>
      <c r="T200" s="9">
        <f>'shaladarpan '!S199</f>
        <v>8140200308</v>
      </c>
      <c r="U200" s="9" t="str">
        <f>'shaladarpan '!T199</f>
        <v>XXXX8024</v>
      </c>
      <c r="V200" s="9">
        <f>'shaladarpan '!U199</f>
        <v>0</v>
      </c>
      <c r="W200" s="9">
        <f>'shaladarpan '!V199</f>
        <v>9828120894</v>
      </c>
      <c r="X200" s="9" t="str">
        <f>'shaladarpan '!W199</f>
        <v>alniyawas198</v>
      </c>
      <c r="Y200" s="9">
        <f>'shaladarpan '!X199</f>
        <v>0</v>
      </c>
      <c r="Z200" s="9" t="str">
        <f>'shaladarpan '!Y199</f>
        <v>N</v>
      </c>
      <c r="AA200" s="9" t="str">
        <f>'shaladarpan '!Z199</f>
        <v>N</v>
      </c>
      <c r="AB200" s="9" t="str">
        <f>'shaladarpan '!AA199</f>
        <v>No</v>
      </c>
      <c r="AC200" s="9">
        <f>'shaladarpan '!AB199</f>
        <v>13</v>
      </c>
      <c r="AD200" s="9" t="str">
        <f>'shaladarpan '!AC199</f>
        <v>None</v>
      </c>
      <c r="AE200" s="9">
        <f>'shaladarpan '!AD199</f>
        <v>1</v>
      </c>
    </row>
    <row r="201" spans="1:31" s="8" customFormat="1" ht="13.5" customHeight="1">
      <c r="A201" s="8">
        <f>IF(F201=" "," ",ROWS($A$3:A201))</f>
        <v>199</v>
      </c>
      <c r="B201" s="9">
        <f>'shaladarpan '!A200</f>
        <v>7</v>
      </c>
      <c r="C201" s="9" t="str">
        <f>'shaladarpan '!B200</f>
        <v>A</v>
      </c>
      <c r="D201" s="9">
        <f>'shaladarpan '!C200</f>
        <v>3903</v>
      </c>
      <c r="E201" s="10">
        <f>'shaladarpan '!D200</f>
        <v>42135</v>
      </c>
      <c r="F201" s="9" t="str">
        <f>'shaladarpan '!E200</f>
        <v>manjeet199</v>
      </c>
      <c r="G201" s="10">
        <f>'shaladarpan '!F200</f>
        <v>0</v>
      </c>
      <c r="H201" s="9" t="str">
        <f>'shaladarpan '!G200</f>
        <v>vijay199</v>
      </c>
      <c r="I201" s="9" t="str">
        <f>'shaladarpan '!H200</f>
        <v>beautiful199</v>
      </c>
      <c r="J201" s="9" t="str">
        <f>'shaladarpan '!I200</f>
        <v>M</v>
      </c>
      <c r="K201" s="10">
        <f>'shaladarpan '!J200</f>
        <v>39583</v>
      </c>
      <c r="L201" s="9" t="str">
        <f>'shaladarpan '!K200</f>
        <v>yes</v>
      </c>
      <c r="M201" s="9">
        <f>'shaladarpan '!L200</f>
        <v>199</v>
      </c>
      <c r="N201" s="9">
        <f>'shaladarpan '!M200</f>
        <v>0</v>
      </c>
      <c r="O201" s="9">
        <f>'shaladarpan '!N200</f>
        <v>0</v>
      </c>
      <c r="P201" s="9" t="str">
        <f>'shaladarpan '!O200</f>
        <v>SC</v>
      </c>
      <c r="Q201" s="9" t="str">
        <f>'shaladarpan '!P200</f>
        <v>Hindu</v>
      </c>
      <c r="R201" s="9">
        <f>'shaladarpan '!Q200</f>
        <v>0</v>
      </c>
      <c r="S201" s="9" t="str">
        <f>'shaladarpan '!R200</f>
        <v>GOVT. SENIOR SECONDARY SCHOOL ALNIYAWAS (219445)</v>
      </c>
      <c r="T201" s="9">
        <f>'shaladarpan '!S200</f>
        <v>8140200308</v>
      </c>
      <c r="U201" s="9" t="str">
        <f>'shaladarpan '!T200</f>
        <v>XXXX7165</v>
      </c>
      <c r="V201" s="9">
        <f>'shaladarpan '!U200</f>
        <v>0</v>
      </c>
      <c r="W201" s="9">
        <f>'shaladarpan '!V200</f>
        <v>9828120895</v>
      </c>
      <c r="X201" s="9" t="str">
        <f>'shaladarpan '!W200</f>
        <v>alniyawas199</v>
      </c>
      <c r="Y201" s="9">
        <f>'shaladarpan '!X200</f>
        <v>0</v>
      </c>
      <c r="Z201" s="9" t="str">
        <f>'shaladarpan '!Y200</f>
        <v>N</v>
      </c>
      <c r="AA201" s="9" t="str">
        <f>'shaladarpan '!Z200</f>
        <v>N</v>
      </c>
      <c r="AB201" s="9" t="str">
        <f>'shaladarpan '!AA200</f>
        <v>No</v>
      </c>
      <c r="AC201" s="9">
        <f>'shaladarpan '!AB200</f>
        <v>12</v>
      </c>
      <c r="AD201" s="9" t="str">
        <f>'shaladarpan '!AC200</f>
        <v>None</v>
      </c>
      <c r="AE201" s="9">
        <f>'shaladarpan '!AD200</f>
        <v>1</v>
      </c>
    </row>
    <row r="202" spans="1:31" s="8" customFormat="1" ht="13.5" customHeight="1">
      <c r="A202" s="8">
        <f>IF(F202=" "," ",ROWS($A$3:A202))</f>
        <v>200</v>
      </c>
      <c r="B202" s="9">
        <f>'shaladarpan '!A201</f>
        <v>7</v>
      </c>
      <c r="C202" s="9" t="str">
        <f>'shaladarpan '!B201</f>
        <v>A</v>
      </c>
      <c r="D202" s="9">
        <f>'shaladarpan '!C201</f>
        <v>4717</v>
      </c>
      <c r="E202" s="10">
        <f>'shaladarpan '!D201</f>
        <v>41821</v>
      </c>
      <c r="F202" s="9" t="str">
        <f>'shaladarpan '!E201</f>
        <v>manjeet200</v>
      </c>
      <c r="G202" s="10">
        <f>'shaladarpan '!F201</f>
        <v>0</v>
      </c>
      <c r="H202" s="9" t="str">
        <f>'shaladarpan '!G201</f>
        <v>vijay200</v>
      </c>
      <c r="I202" s="9" t="str">
        <f>'shaladarpan '!H201</f>
        <v>beautiful200</v>
      </c>
      <c r="J202" s="9" t="str">
        <f>'shaladarpan '!I201</f>
        <v>M</v>
      </c>
      <c r="K202" s="10">
        <f>'shaladarpan '!J201</f>
        <v>40340</v>
      </c>
      <c r="L202" s="9" t="str">
        <f>'shaladarpan '!K201</f>
        <v>yes</v>
      </c>
      <c r="M202" s="9">
        <f>'shaladarpan '!L201</f>
        <v>200</v>
      </c>
      <c r="N202" s="9">
        <f>'shaladarpan '!M201</f>
        <v>0</v>
      </c>
      <c r="O202" s="9">
        <f>'shaladarpan '!N201</f>
        <v>0</v>
      </c>
      <c r="P202" s="9" t="str">
        <f>'shaladarpan '!O201</f>
        <v>SC</v>
      </c>
      <c r="Q202" s="9">
        <f>'shaladarpan '!P201</f>
        <v>0</v>
      </c>
      <c r="R202" s="9">
        <f>'shaladarpan '!Q201</f>
        <v>0</v>
      </c>
      <c r="S202" s="9" t="str">
        <f>'shaladarpan '!R201</f>
        <v>GOVT. SENIOR SECONDARY SCHOOL ALNIYAWAS (219445)</v>
      </c>
      <c r="T202" s="9">
        <f>'shaladarpan '!S201</f>
        <v>8140200308</v>
      </c>
      <c r="U202" s="9" t="str">
        <f>'shaladarpan '!T201</f>
        <v>XXXX0828</v>
      </c>
      <c r="V202" s="9">
        <f>'shaladarpan '!U201</f>
        <v>0</v>
      </c>
      <c r="W202" s="9">
        <f>'shaladarpan '!V201</f>
        <v>9828120896</v>
      </c>
      <c r="X202" s="9" t="str">
        <f>'shaladarpan '!W201</f>
        <v>alniyawas200</v>
      </c>
      <c r="Y202" s="9">
        <f>'shaladarpan '!X201</f>
        <v>60000</v>
      </c>
      <c r="Z202" s="9" t="str">
        <f>'shaladarpan '!Y201</f>
        <v>N</v>
      </c>
      <c r="AA202" s="9" t="str">
        <f>'shaladarpan '!Z201</f>
        <v>N</v>
      </c>
      <c r="AB202" s="9">
        <f>'shaladarpan '!AA201</f>
        <v>0</v>
      </c>
      <c r="AC202" s="9">
        <f>'shaladarpan '!AB201</f>
        <v>10</v>
      </c>
      <c r="AD202" s="9" t="str">
        <f>'shaladarpan '!AC201</f>
        <v>None</v>
      </c>
      <c r="AE202" s="9">
        <f>'shaladarpan '!AD201</f>
        <v>4</v>
      </c>
    </row>
    <row r="203" spans="1:31" s="8" customFormat="1" ht="13.5" customHeight="1">
      <c r="A203" s="8">
        <f>IF(F203=" "," ",ROWS($A$3:A203))</f>
        <v>201</v>
      </c>
      <c r="B203" s="9">
        <f>'shaladarpan '!A202</f>
        <v>7</v>
      </c>
      <c r="C203" s="9" t="str">
        <f>'shaladarpan '!B202</f>
        <v>A</v>
      </c>
      <c r="D203" s="9">
        <f>'shaladarpan '!C202</f>
        <v>4712</v>
      </c>
      <c r="E203" s="10">
        <f>'shaladarpan '!D202</f>
        <v>43657</v>
      </c>
      <c r="F203" s="9" t="str">
        <f>'shaladarpan '!E202</f>
        <v>manjeet201</v>
      </c>
      <c r="G203" s="10">
        <f>'shaladarpan '!F202</f>
        <v>0</v>
      </c>
      <c r="H203" s="9" t="str">
        <f>'shaladarpan '!G202</f>
        <v>vijay201</v>
      </c>
      <c r="I203" s="9" t="str">
        <f>'shaladarpan '!H202</f>
        <v>beautiful201</v>
      </c>
      <c r="J203" s="9" t="str">
        <f>'shaladarpan '!I202</f>
        <v>M</v>
      </c>
      <c r="K203" s="10">
        <f>'shaladarpan '!J202</f>
        <v>39818</v>
      </c>
      <c r="L203" s="9" t="str">
        <f>'shaladarpan '!K202</f>
        <v>no</v>
      </c>
      <c r="M203" s="9">
        <f>'shaladarpan '!L202</f>
        <v>201</v>
      </c>
      <c r="N203" s="9">
        <f>'shaladarpan '!M202</f>
        <v>0</v>
      </c>
      <c r="O203" s="9">
        <f>'shaladarpan '!N202</f>
        <v>0</v>
      </c>
      <c r="P203" s="9" t="str">
        <f>'shaladarpan '!O202</f>
        <v>OBC</v>
      </c>
      <c r="Q203" s="9" t="str">
        <f>'shaladarpan '!P202</f>
        <v>Hindu</v>
      </c>
      <c r="R203" s="9">
        <f>'shaladarpan '!Q202</f>
        <v>0</v>
      </c>
      <c r="S203" s="9" t="str">
        <f>'shaladarpan '!R202</f>
        <v>GOVT. SENIOR SECONDARY SCHOOL ALNIYAWAS (219445)</v>
      </c>
      <c r="T203" s="9">
        <f>'shaladarpan '!S202</f>
        <v>8140200308</v>
      </c>
      <c r="U203" s="9" t="str">
        <f>'shaladarpan '!T202</f>
        <v>XXXX5021</v>
      </c>
      <c r="V203" s="9">
        <f>'shaladarpan '!U202</f>
        <v>0</v>
      </c>
      <c r="W203" s="9">
        <f>'shaladarpan '!V202</f>
        <v>9828120897</v>
      </c>
      <c r="X203" s="9" t="str">
        <f>'shaladarpan '!W202</f>
        <v>alniyawas201</v>
      </c>
      <c r="Y203" s="9">
        <f>'shaladarpan '!X202</f>
        <v>60000</v>
      </c>
      <c r="Z203" s="9" t="str">
        <f>'shaladarpan '!Y202</f>
        <v>N</v>
      </c>
      <c r="AA203" s="9" t="str">
        <f>'shaladarpan '!Z202</f>
        <v>N</v>
      </c>
      <c r="AB203" s="9" t="str">
        <f>'shaladarpan '!AA202</f>
        <v>No</v>
      </c>
      <c r="AC203" s="9">
        <f>'shaladarpan '!AB202</f>
        <v>11</v>
      </c>
      <c r="AD203" s="9" t="str">
        <f>'shaladarpan '!AC202</f>
        <v>None</v>
      </c>
      <c r="AE203" s="9">
        <f>'shaladarpan '!AD202</f>
        <v>1</v>
      </c>
    </row>
    <row r="204" spans="1:31" s="8" customFormat="1" ht="13.5" customHeight="1">
      <c r="A204" s="8">
        <f>IF(F204=" "," ",ROWS($A$3:A204))</f>
        <v>202</v>
      </c>
      <c r="B204" s="9">
        <f>'shaladarpan '!A203</f>
        <v>7</v>
      </c>
      <c r="C204" s="9" t="str">
        <f>'shaladarpan '!B203</f>
        <v>A</v>
      </c>
      <c r="D204" s="9">
        <f>'shaladarpan '!C203</f>
        <v>4766</v>
      </c>
      <c r="E204" s="10">
        <f>'shaladarpan '!D203</f>
        <v>41828</v>
      </c>
      <c r="F204" s="9" t="str">
        <f>'shaladarpan '!E203</f>
        <v>manjeet202</v>
      </c>
      <c r="G204" s="10">
        <f>'shaladarpan '!F203</f>
        <v>0</v>
      </c>
      <c r="H204" s="9" t="str">
        <f>'shaladarpan '!G203</f>
        <v>vijay202</v>
      </c>
      <c r="I204" s="9" t="str">
        <f>'shaladarpan '!H203</f>
        <v>beautiful202</v>
      </c>
      <c r="J204" s="9" t="str">
        <f>'shaladarpan '!I203</f>
        <v>M</v>
      </c>
      <c r="K204" s="10">
        <f>'shaladarpan '!J203</f>
        <v>39486</v>
      </c>
      <c r="L204" s="9" t="str">
        <f>'shaladarpan '!K203</f>
        <v>yes</v>
      </c>
      <c r="M204" s="9">
        <f>'shaladarpan '!L203</f>
        <v>202</v>
      </c>
      <c r="N204" s="9">
        <f>'shaladarpan '!M203</f>
        <v>0</v>
      </c>
      <c r="O204" s="9">
        <f>'shaladarpan '!N203</f>
        <v>0</v>
      </c>
      <c r="P204" s="9" t="str">
        <f>'shaladarpan '!O203</f>
        <v>SC</v>
      </c>
      <c r="Q204" s="9" t="str">
        <f>'shaladarpan '!P203</f>
        <v>Hindu</v>
      </c>
      <c r="R204" s="9">
        <f>'shaladarpan '!Q203</f>
        <v>0</v>
      </c>
      <c r="S204" s="9" t="str">
        <f>'shaladarpan '!R203</f>
        <v>GOVT. SENIOR SECONDARY SCHOOL ALNIYAWAS (219445)</v>
      </c>
      <c r="T204" s="9">
        <f>'shaladarpan '!S203</f>
        <v>8140200308</v>
      </c>
      <c r="U204" s="9" t="str">
        <f>'shaladarpan '!T203</f>
        <v>XXXX3524</v>
      </c>
      <c r="V204" s="9">
        <f>'shaladarpan '!U203</f>
        <v>0</v>
      </c>
      <c r="W204" s="9">
        <f>'shaladarpan '!V203</f>
        <v>9828120898</v>
      </c>
      <c r="X204" s="9" t="str">
        <f>'shaladarpan '!W203</f>
        <v>alniyawas202</v>
      </c>
      <c r="Y204" s="9">
        <f>'shaladarpan '!X203</f>
        <v>40000</v>
      </c>
      <c r="Z204" s="9" t="str">
        <f>'shaladarpan '!Y203</f>
        <v>N</v>
      </c>
      <c r="AA204" s="9" t="str">
        <f>'shaladarpan '!Z203</f>
        <v>N</v>
      </c>
      <c r="AB204" s="9" t="str">
        <f>'shaladarpan '!AA203</f>
        <v>No</v>
      </c>
      <c r="AC204" s="9">
        <f>'shaladarpan '!AB203</f>
        <v>12</v>
      </c>
      <c r="AD204" s="9" t="str">
        <f>'shaladarpan '!AC203</f>
        <v>None</v>
      </c>
      <c r="AE204" s="9">
        <f>'shaladarpan '!AD203</f>
        <v>2</v>
      </c>
    </row>
    <row r="205" spans="1:31" s="8" customFormat="1" ht="13.5" customHeight="1">
      <c r="A205" s="8">
        <f>IF(F205=" "," ",ROWS($A$3:A205))</f>
        <v>203</v>
      </c>
      <c r="B205" s="9">
        <f>'shaladarpan '!A204</f>
        <v>7</v>
      </c>
      <c r="C205" s="9" t="str">
        <f>'shaladarpan '!B204</f>
        <v>A</v>
      </c>
      <c r="D205" s="9">
        <f>'shaladarpan '!C204</f>
        <v>3934</v>
      </c>
      <c r="E205" s="10">
        <f>'shaladarpan '!D204</f>
        <v>42135</v>
      </c>
      <c r="F205" s="9" t="str">
        <f>'shaladarpan '!E204</f>
        <v>manjeet203</v>
      </c>
      <c r="G205" s="10">
        <f>'shaladarpan '!F204</f>
        <v>0</v>
      </c>
      <c r="H205" s="9" t="str">
        <f>'shaladarpan '!G204</f>
        <v>vijay203</v>
      </c>
      <c r="I205" s="9" t="str">
        <f>'shaladarpan '!H204</f>
        <v>beautiful203</v>
      </c>
      <c r="J205" s="9" t="str">
        <f>'shaladarpan '!I204</f>
        <v>M</v>
      </c>
      <c r="K205" s="10">
        <f>'shaladarpan '!J204</f>
        <v>39644</v>
      </c>
      <c r="L205" s="9" t="str">
        <f>'shaladarpan '!K204</f>
        <v>yes</v>
      </c>
      <c r="M205" s="9">
        <f>'shaladarpan '!L204</f>
        <v>203</v>
      </c>
      <c r="N205" s="9">
        <f>'shaladarpan '!M204</f>
        <v>0</v>
      </c>
      <c r="O205" s="9">
        <f>'shaladarpan '!N204</f>
        <v>0</v>
      </c>
      <c r="P205" s="9" t="str">
        <f>'shaladarpan '!O204</f>
        <v>OBC</v>
      </c>
      <c r="Q205" s="9" t="str">
        <f>'shaladarpan '!P204</f>
        <v>Muslim</v>
      </c>
      <c r="R205" s="9">
        <f>'shaladarpan '!Q204</f>
        <v>0</v>
      </c>
      <c r="S205" s="9" t="str">
        <f>'shaladarpan '!R204</f>
        <v>GOVT. SENIOR SECONDARY SCHOOL ALNIYAWAS (219445)</v>
      </c>
      <c r="T205" s="9">
        <f>'shaladarpan '!S204</f>
        <v>8140200308</v>
      </c>
      <c r="U205" s="9" t="str">
        <f>'shaladarpan '!T204</f>
        <v>XXXX4784</v>
      </c>
      <c r="V205" s="9">
        <f>'shaladarpan '!U204</f>
        <v>0</v>
      </c>
      <c r="W205" s="9">
        <f>'shaladarpan '!V204</f>
        <v>9828120899</v>
      </c>
      <c r="X205" s="9" t="str">
        <f>'shaladarpan '!W204</f>
        <v>alniyawas203</v>
      </c>
      <c r="Y205" s="9">
        <f>'shaladarpan '!X204</f>
        <v>0</v>
      </c>
      <c r="Z205" s="9" t="str">
        <f>'shaladarpan '!Y204</f>
        <v>N</v>
      </c>
      <c r="AA205" s="9" t="str">
        <f>'shaladarpan '!Z204</f>
        <v>N</v>
      </c>
      <c r="AB205" s="9" t="str">
        <f>'shaladarpan '!AA204</f>
        <v>Yes</v>
      </c>
      <c r="AC205" s="9">
        <f>'shaladarpan '!AB204</f>
        <v>12</v>
      </c>
      <c r="AD205" s="9" t="str">
        <f>'shaladarpan '!AC204</f>
        <v>None</v>
      </c>
      <c r="AE205" s="9">
        <f>'shaladarpan '!AD204</f>
        <v>1</v>
      </c>
    </row>
    <row r="206" spans="1:31" s="8" customFormat="1" ht="13.5" customHeight="1">
      <c r="A206" s="8">
        <f>IF(F206=" "," ",ROWS($A$3:A206))</f>
        <v>204</v>
      </c>
      <c r="B206" s="9">
        <f>'shaladarpan '!A205</f>
        <v>7</v>
      </c>
      <c r="C206" s="9" t="str">
        <f>'shaladarpan '!B205</f>
        <v>A</v>
      </c>
      <c r="D206" s="9">
        <f>'shaladarpan '!C205</f>
        <v>3928</v>
      </c>
      <c r="E206" s="10">
        <f>'shaladarpan '!D205</f>
        <v>42135</v>
      </c>
      <c r="F206" s="9" t="str">
        <f>'shaladarpan '!E205</f>
        <v>manjeet204</v>
      </c>
      <c r="G206" s="10">
        <f>'shaladarpan '!F205</f>
        <v>0</v>
      </c>
      <c r="H206" s="9" t="str">
        <f>'shaladarpan '!G205</f>
        <v>vijay204</v>
      </c>
      <c r="I206" s="9" t="str">
        <f>'shaladarpan '!H205</f>
        <v>beautiful204</v>
      </c>
      <c r="J206" s="9" t="str">
        <f>'shaladarpan '!I205</f>
        <v>M</v>
      </c>
      <c r="K206" s="10">
        <f>'shaladarpan '!J205</f>
        <v>39662</v>
      </c>
      <c r="L206" s="9" t="str">
        <f>'shaladarpan '!K205</f>
        <v>no</v>
      </c>
      <c r="M206" s="9">
        <f>'shaladarpan '!L205</f>
        <v>204</v>
      </c>
      <c r="N206" s="9">
        <f>'shaladarpan '!M205</f>
        <v>0</v>
      </c>
      <c r="O206" s="9">
        <f>'shaladarpan '!N205</f>
        <v>0</v>
      </c>
      <c r="P206" s="9" t="str">
        <f>'shaladarpan '!O205</f>
        <v>OBC</v>
      </c>
      <c r="Q206" s="9" t="str">
        <f>'shaladarpan '!P205</f>
        <v>Muslim</v>
      </c>
      <c r="R206" s="9">
        <f>'shaladarpan '!Q205</f>
        <v>0</v>
      </c>
      <c r="S206" s="9" t="str">
        <f>'shaladarpan '!R205</f>
        <v>GOVT. SENIOR SECONDARY SCHOOL ALNIYAWAS (219445)</v>
      </c>
      <c r="T206" s="9">
        <f>'shaladarpan '!S205</f>
        <v>8140200308</v>
      </c>
      <c r="U206" s="9" t="str">
        <f>'shaladarpan '!T205</f>
        <v>XXXX5190</v>
      </c>
      <c r="V206" s="9">
        <f>'shaladarpan '!U205</f>
        <v>0</v>
      </c>
      <c r="W206" s="9">
        <f>'shaladarpan '!V205</f>
        <v>9828120900</v>
      </c>
      <c r="X206" s="9" t="str">
        <f>'shaladarpan '!W205</f>
        <v>alniyawas204</v>
      </c>
      <c r="Y206" s="9">
        <f>'shaladarpan '!X205</f>
        <v>0</v>
      </c>
      <c r="Z206" s="9" t="str">
        <f>'shaladarpan '!Y205</f>
        <v>N</v>
      </c>
      <c r="AA206" s="9" t="str">
        <f>'shaladarpan '!Z205</f>
        <v>N</v>
      </c>
      <c r="AB206" s="9" t="str">
        <f>'shaladarpan '!AA205</f>
        <v>Yes</v>
      </c>
      <c r="AC206" s="9">
        <f>'shaladarpan '!AB205</f>
        <v>12</v>
      </c>
      <c r="AD206" s="9" t="str">
        <f>'shaladarpan '!AC205</f>
        <v>None</v>
      </c>
      <c r="AE206" s="9">
        <f>'shaladarpan '!AD205</f>
        <v>0</v>
      </c>
    </row>
    <row r="207" spans="1:31" s="8" customFormat="1" ht="13.5" customHeight="1">
      <c r="A207" s="8">
        <f>IF(F207=" "," ",ROWS($A$3:A207))</f>
        <v>205</v>
      </c>
      <c r="B207" s="9">
        <f>'shaladarpan '!A206</f>
        <v>7</v>
      </c>
      <c r="C207" s="9" t="str">
        <f>'shaladarpan '!B206</f>
        <v>A</v>
      </c>
      <c r="D207" s="9">
        <f>'shaladarpan '!C206</f>
        <v>4632</v>
      </c>
      <c r="E207" s="10">
        <f>'shaladarpan '!D206</f>
        <v>43648</v>
      </c>
      <c r="F207" s="9" t="str">
        <f>'shaladarpan '!E206</f>
        <v>manjeet205</v>
      </c>
      <c r="G207" s="10">
        <f>'shaladarpan '!F206</f>
        <v>0</v>
      </c>
      <c r="H207" s="9" t="str">
        <f>'shaladarpan '!G206</f>
        <v>vijay205</v>
      </c>
      <c r="I207" s="9" t="str">
        <f>'shaladarpan '!H206</f>
        <v>beautiful205</v>
      </c>
      <c r="J207" s="9" t="str">
        <f>'shaladarpan '!I206</f>
        <v>M</v>
      </c>
      <c r="K207" s="10">
        <f>'shaladarpan '!J206</f>
        <v>39744</v>
      </c>
      <c r="L207" s="9" t="str">
        <f>'shaladarpan '!K206</f>
        <v>yes</v>
      </c>
      <c r="M207" s="9">
        <f>'shaladarpan '!L206</f>
        <v>205</v>
      </c>
      <c r="N207" s="9">
        <f>'shaladarpan '!M206</f>
        <v>0</v>
      </c>
      <c r="O207" s="9">
        <f>'shaladarpan '!N206</f>
        <v>0</v>
      </c>
      <c r="P207" s="9" t="str">
        <f>'shaladarpan '!O206</f>
        <v>OBC</v>
      </c>
      <c r="Q207" s="9" t="str">
        <f>'shaladarpan '!P206</f>
        <v>Hindu</v>
      </c>
      <c r="R207" s="9">
        <f>'shaladarpan '!Q206</f>
        <v>0</v>
      </c>
      <c r="S207" s="9" t="str">
        <f>'shaladarpan '!R206</f>
        <v>GOVT. SENIOR SECONDARY SCHOOL ALNIYAWAS (219445)</v>
      </c>
      <c r="T207" s="9">
        <f>'shaladarpan '!S206</f>
        <v>8140200308</v>
      </c>
      <c r="U207" s="9" t="str">
        <f>'shaladarpan '!T206</f>
        <v>XXXX3939</v>
      </c>
      <c r="V207" s="9" t="str">
        <f>'shaladarpan '!U206</f>
        <v>vxpkbpx</v>
      </c>
      <c r="W207" s="9">
        <f>'shaladarpan '!V206</f>
        <v>9828120901</v>
      </c>
      <c r="X207" s="9" t="str">
        <f>'shaladarpan '!W206</f>
        <v>alniyawas205</v>
      </c>
      <c r="Y207" s="9">
        <f>'shaladarpan '!X206</f>
        <v>72000</v>
      </c>
      <c r="Z207" s="9" t="str">
        <f>'shaladarpan '!Y206</f>
        <v>N</v>
      </c>
      <c r="AA207" s="9" t="str">
        <f>'shaladarpan '!Z206</f>
        <v>N</v>
      </c>
      <c r="AB207" s="9" t="str">
        <f>'shaladarpan '!AA206</f>
        <v>No</v>
      </c>
      <c r="AC207" s="9">
        <f>'shaladarpan '!AB206</f>
        <v>12</v>
      </c>
      <c r="AD207" s="9" t="str">
        <f>'shaladarpan '!AC206</f>
        <v>None</v>
      </c>
      <c r="AE207" s="9">
        <f>'shaladarpan '!AD206</f>
        <v>0</v>
      </c>
    </row>
    <row r="208" spans="1:31" s="8" customFormat="1" ht="13.5" customHeight="1">
      <c r="A208" s="8">
        <f>IF(F208=" "," ",ROWS($A$3:A208))</f>
        <v>206</v>
      </c>
      <c r="B208" s="9">
        <f>'shaladarpan '!A207</f>
        <v>7</v>
      </c>
      <c r="C208" s="9" t="str">
        <f>'shaladarpan '!B207</f>
        <v>A</v>
      </c>
      <c r="D208" s="9">
        <f>'shaladarpan '!C207</f>
        <v>3898</v>
      </c>
      <c r="E208" s="10">
        <f>'shaladarpan '!D207</f>
        <v>42135</v>
      </c>
      <c r="F208" s="9" t="str">
        <f>'shaladarpan '!E207</f>
        <v>manjeet206</v>
      </c>
      <c r="G208" s="10">
        <f>'shaladarpan '!F207</f>
        <v>0</v>
      </c>
      <c r="H208" s="9" t="str">
        <f>'shaladarpan '!G207</f>
        <v>vijay206</v>
      </c>
      <c r="I208" s="9" t="str">
        <f>'shaladarpan '!H207</f>
        <v>beautiful206</v>
      </c>
      <c r="J208" s="9" t="str">
        <f>'shaladarpan '!I207</f>
        <v>M</v>
      </c>
      <c r="K208" s="10">
        <f>'shaladarpan '!J207</f>
        <v>39662</v>
      </c>
      <c r="L208" s="9" t="str">
        <f>'shaladarpan '!K207</f>
        <v>yes</v>
      </c>
      <c r="M208" s="9">
        <f>'shaladarpan '!L207</f>
        <v>206</v>
      </c>
      <c r="N208" s="9">
        <f>'shaladarpan '!M207</f>
        <v>0</v>
      </c>
      <c r="O208" s="9">
        <f>'shaladarpan '!N207</f>
        <v>0</v>
      </c>
      <c r="P208" s="9" t="str">
        <f>'shaladarpan '!O207</f>
        <v>SC</v>
      </c>
      <c r="Q208" s="9" t="str">
        <f>'shaladarpan '!P207</f>
        <v>Hindu</v>
      </c>
      <c r="R208" s="9">
        <f>'shaladarpan '!Q207</f>
        <v>0</v>
      </c>
      <c r="S208" s="9" t="str">
        <f>'shaladarpan '!R207</f>
        <v>GOVT. SENIOR SECONDARY SCHOOL ALNIYAWAS (219445)</v>
      </c>
      <c r="T208" s="9">
        <f>'shaladarpan '!S207</f>
        <v>8140200308</v>
      </c>
      <c r="U208" s="9" t="str">
        <f>'shaladarpan '!T207</f>
        <v>XXXX0222</v>
      </c>
      <c r="V208" s="9">
        <f>'shaladarpan '!U207</f>
        <v>0</v>
      </c>
      <c r="W208" s="9">
        <f>'shaladarpan '!V207</f>
        <v>9828120902</v>
      </c>
      <c r="X208" s="9" t="str">
        <f>'shaladarpan '!W207</f>
        <v>alniyawas206</v>
      </c>
      <c r="Y208" s="9">
        <f>'shaladarpan '!X207</f>
        <v>0</v>
      </c>
      <c r="Z208" s="9" t="str">
        <f>'shaladarpan '!Y207</f>
        <v>N</v>
      </c>
      <c r="AA208" s="9" t="str">
        <f>'shaladarpan '!Z207</f>
        <v>N</v>
      </c>
      <c r="AB208" s="9" t="str">
        <f>'shaladarpan '!AA207</f>
        <v>No</v>
      </c>
      <c r="AC208" s="9">
        <f>'shaladarpan '!AB207</f>
        <v>12</v>
      </c>
      <c r="AD208" s="9" t="str">
        <f>'shaladarpan '!AC207</f>
        <v>None</v>
      </c>
      <c r="AE208" s="9">
        <f>'shaladarpan '!AD207</f>
        <v>1</v>
      </c>
    </row>
    <row r="209" spans="1:31" s="8" customFormat="1" ht="13.5" customHeight="1">
      <c r="A209" s="8">
        <f>IF(F209=" "," ",ROWS($A$3:A209))</f>
        <v>207</v>
      </c>
      <c r="B209" s="9">
        <f>'shaladarpan '!A208</f>
        <v>7</v>
      </c>
      <c r="C209" s="9" t="str">
        <f>'shaladarpan '!B208</f>
        <v>A</v>
      </c>
      <c r="D209" s="9">
        <f>'shaladarpan '!C208</f>
        <v>4517</v>
      </c>
      <c r="E209" s="10">
        <f>'shaladarpan '!D208</f>
        <v>43288</v>
      </c>
      <c r="F209" s="9" t="str">
        <f>'shaladarpan '!E208</f>
        <v>manjeet207</v>
      </c>
      <c r="G209" s="10">
        <f>'shaladarpan '!F208</f>
        <v>0</v>
      </c>
      <c r="H209" s="9" t="str">
        <f>'shaladarpan '!G208</f>
        <v>vijay207</v>
      </c>
      <c r="I209" s="9" t="str">
        <f>'shaladarpan '!H208</f>
        <v>beautiful207</v>
      </c>
      <c r="J209" s="9" t="str">
        <f>'shaladarpan '!I208</f>
        <v>M</v>
      </c>
      <c r="K209" s="10">
        <f>'shaladarpan '!J208</f>
        <v>39295</v>
      </c>
      <c r="L209" s="9" t="str">
        <f>'shaladarpan '!K208</f>
        <v>no</v>
      </c>
      <c r="M209" s="9">
        <f>'shaladarpan '!L208</f>
        <v>207</v>
      </c>
      <c r="N209" s="9">
        <f>'shaladarpan '!M208</f>
        <v>0</v>
      </c>
      <c r="O209" s="9">
        <f>'shaladarpan '!N208</f>
        <v>0</v>
      </c>
      <c r="P209" s="9" t="str">
        <f>'shaladarpan '!O208</f>
        <v>GEN</v>
      </c>
      <c r="Q209" s="9" t="str">
        <f>'shaladarpan '!P208</f>
        <v>Hindu</v>
      </c>
      <c r="R209" s="9">
        <f>'shaladarpan '!Q208</f>
        <v>0</v>
      </c>
      <c r="S209" s="9" t="str">
        <f>'shaladarpan '!R208</f>
        <v>GOVT. SENIOR SECONDARY SCHOOL ALNIYAWAS (219445)</v>
      </c>
      <c r="T209" s="9">
        <f>'shaladarpan '!S208</f>
        <v>8140200308</v>
      </c>
      <c r="U209" s="9" t="str">
        <f>'shaladarpan '!T208</f>
        <v>XXXX2669</v>
      </c>
      <c r="V209" s="9">
        <f>'shaladarpan '!U208</f>
        <v>0</v>
      </c>
      <c r="W209" s="9">
        <f>'shaladarpan '!V208</f>
        <v>9828120903</v>
      </c>
      <c r="X209" s="9" t="str">
        <f>'shaladarpan '!W208</f>
        <v>alniyawas207</v>
      </c>
      <c r="Y209" s="9">
        <f>'shaladarpan '!X208</f>
        <v>42000</v>
      </c>
      <c r="Z209" s="9" t="str">
        <f>'shaladarpan '!Y208</f>
        <v>N</v>
      </c>
      <c r="AA209" s="9" t="str">
        <f>'shaladarpan '!Z208</f>
        <v>N</v>
      </c>
      <c r="AB209" s="9" t="str">
        <f>'shaladarpan '!AA208</f>
        <v>No</v>
      </c>
      <c r="AC209" s="9">
        <f>'shaladarpan '!AB208</f>
        <v>13</v>
      </c>
      <c r="AD209" s="9" t="str">
        <f>'shaladarpan '!AC208</f>
        <v>None</v>
      </c>
      <c r="AE209" s="9">
        <f>'shaladarpan '!AD208</f>
        <v>5</v>
      </c>
    </row>
    <row r="210" spans="1:31" s="8" customFormat="1" ht="13.5" customHeight="1">
      <c r="A210" s="8">
        <f>IF(F210=" "," ",ROWS($A$3:A210))</f>
        <v>208</v>
      </c>
      <c r="B210" s="9">
        <f>'shaladarpan '!A209</f>
        <v>7</v>
      </c>
      <c r="C210" s="9" t="str">
        <f>'shaladarpan '!B209</f>
        <v>A</v>
      </c>
      <c r="D210" s="9">
        <f>'shaladarpan '!C209</f>
        <v>3911</v>
      </c>
      <c r="E210" s="10">
        <f>'shaladarpan '!D209</f>
        <v>42135</v>
      </c>
      <c r="F210" s="9" t="str">
        <f>'shaladarpan '!E209</f>
        <v>manjeet208</v>
      </c>
      <c r="G210" s="10">
        <f>'shaladarpan '!F209</f>
        <v>0</v>
      </c>
      <c r="H210" s="9" t="str">
        <f>'shaladarpan '!G209</f>
        <v>vijay208</v>
      </c>
      <c r="I210" s="9" t="str">
        <f>'shaladarpan '!H209</f>
        <v>beautiful208</v>
      </c>
      <c r="J210" s="9" t="str">
        <f>'shaladarpan '!I209</f>
        <v>M</v>
      </c>
      <c r="K210" s="10">
        <f>'shaladarpan '!J209</f>
        <v>39563</v>
      </c>
      <c r="L210" s="9" t="str">
        <f>'shaladarpan '!K209</f>
        <v>yes</v>
      </c>
      <c r="M210" s="9">
        <f>'shaladarpan '!L209</f>
        <v>208</v>
      </c>
      <c r="N210" s="9">
        <f>'shaladarpan '!M209</f>
        <v>0</v>
      </c>
      <c r="O210" s="9">
        <f>'shaladarpan '!N209</f>
        <v>0</v>
      </c>
      <c r="P210" s="9" t="str">
        <f>'shaladarpan '!O209</f>
        <v>SC</v>
      </c>
      <c r="Q210" s="9" t="str">
        <f>'shaladarpan '!P209</f>
        <v>Hindu</v>
      </c>
      <c r="R210" s="9">
        <f>'shaladarpan '!Q209</f>
        <v>0</v>
      </c>
      <c r="S210" s="9" t="str">
        <f>'shaladarpan '!R209</f>
        <v>GOVT. SENIOR SECONDARY SCHOOL ALNIYAWAS (219445)</v>
      </c>
      <c r="T210" s="9">
        <f>'shaladarpan '!S209</f>
        <v>8140200308</v>
      </c>
      <c r="U210" s="9" t="str">
        <f>'shaladarpan '!T209</f>
        <v>XXXX0880</v>
      </c>
      <c r="V210" s="9">
        <f>'shaladarpan '!U209</f>
        <v>0</v>
      </c>
      <c r="W210" s="9">
        <f>'shaladarpan '!V209</f>
        <v>9828120904</v>
      </c>
      <c r="X210" s="9" t="str">
        <f>'shaladarpan '!W209</f>
        <v>alniyawas208</v>
      </c>
      <c r="Y210" s="9">
        <f>'shaladarpan '!X209</f>
        <v>0</v>
      </c>
      <c r="Z210" s="9" t="str">
        <f>'shaladarpan '!Y209</f>
        <v>N</v>
      </c>
      <c r="AA210" s="9" t="str">
        <f>'shaladarpan '!Z209</f>
        <v>N</v>
      </c>
      <c r="AB210" s="9" t="str">
        <f>'shaladarpan '!AA209</f>
        <v>No</v>
      </c>
      <c r="AC210" s="9">
        <f>'shaladarpan '!AB209</f>
        <v>12</v>
      </c>
      <c r="AD210" s="9" t="str">
        <f>'shaladarpan '!AC209</f>
        <v>None</v>
      </c>
      <c r="AE210" s="9">
        <f>'shaladarpan '!AD209</f>
        <v>1</v>
      </c>
    </row>
    <row r="211" spans="1:31" s="8" customFormat="1" ht="13.5" customHeight="1">
      <c r="A211" s="8">
        <f>IF(F211=" "," ",ROWS($A$3:A211))</f>
        <v>209</v>
      </c>
      <c r="B211" s="9">
        <f>'shaladarpan '!A210</f>
        <v>7</v>
      </c>
      <c r="C211" s="9" t="str">
        <f>'shaladarpan '!B210</f>
        <v>A</v>
      </c>
      <c r="D211" s="9">
        <f>'shaladarpan '!C210</f>
        <v>4748</v>
      </c>
      <c r="E211" s="10">
        <f>'shaladarpan '!D210</f>
        <v>41484</v>
      </c>
      <c r="F211" s="9" t="str">
        <f>'shaladarpan '!E210</f>
        <v>manjeet209</v>
      </c>
      <c r="G211" s="10">
        <f>'shaladarpan '!F210</f>
        <v>0</v>
      </c>
      <c r="H211" s="9" t="str">
        <f>'shaladarpan '!G210</f>
        <v>vijay209</v>
      </c>
      <c r="I211" s="9" t="str">
        <f>'shaladarpan '!H210</f>
        <v>beautiful209</v>
      </c>
      <c r="J211" s="9" t="str">
        <f>'shaladarpan '!I210</f>
        <v>M</v>
      </c>
      <c r="K211" s="10">
        <f>'shaladarpan '!J210</f>
        <v>39248</v>
      </c>
      <c r="L211" s="9" t="str">
        <f>'shaladarpan '!K210</f>
        <v>yes</v>
      </c>
      <c r="M211" s="9">
        <f>'shaladarpan '!L210</f>
        <v>209</v>
      </c>
      <c r="N211" s="9">
        <f>'shaladarpan '!M210</f>
        <v>0</v>
      </c>
      <c r="O211" s="9">
        <f>'shaladarpan '!N210</f>
        <v>0</v>
      </c>
      <c r="P211" s="9" t="str">
        <f>'shaladarpan '!O210</f>
        <v>OBC</v>
      </c>
      <c r="Q211" s="9" t="str">
        <f>'shaladarpan '!P210</f>
        <v>Hindu</v>
      </c>
      <c r="R211" s="9">
        <f>'shaladarpan '!Q210</f>
        <v>0</v>
      </c>
      <c r="S211" s="9" t="str">
        <f>'shaladarpan '!R210</f>
        <v>GOVT. SENIOR SECONDARY SCHOOL ALNIYAWAS (219445)</v>
      </c>
      <c r="T211" s="9">
        <f>'shaladarpan '!S210</f>
        <v>8140200308</v>
      </c>
      <c r="U211" s="9" t="str">
        <f>'shaladarpan '!T210</f>
        <v>XXXX7303</v>
      </c>
      <c r="V211" s="9">
        <f>'shaladarpan '!U210</f>
        <v>0</v>
      </c>
      <c r="W211" s="9">
        <f>'shaladarpan '!V210</f>
        <v>9828120905</v>
      </c>
      <c r="X211" s="9" t="str">
        <f>'shaladarpan '!W210</f>
        <v>alniyawas209</v>
      </c>
      <c r="Y211" s="9">
        <f>'shaladarpan '!X210</f>
        <v>55000</v>
      </c>
      <c r="Z211" s="9" t="str">
        <f>'shaladarpan '!Y210</f>
        <v>N</v>
      </c>
      <c r="AA211" s="9" t="str">
        <f>'shaladarpan '!Z210</f>
        <v>N</v>
      </c>
      <c r="AB211" s="9" t="str">
        <f>'shaladarpan '!AA210</f>
        <v>No</v>
      </c>
      <c r="AC211" s="9">
        <f>'shaladarpan '!AB210</f>
        <v>13</v>
      </c>
      <c r="AD211" s="9" t="str">
        <f>'shaladarpan '!AC210</f>
        <v>None</v>
      </c>
      <c r="AE211" s="9">
        <f>'shaladarpan '!AD210</f>
        <v>2</v>
      </c>
    </row>
    <row r="212" spans="1:31" s="8" customFormat="1" ht="13.5" customHeight="1">
      <c r="A212" s="8">
        <f>IF(F212=" "," ",ROWS($A$3:A212))</f>
        <v>210</v>
      </c>
      <c r="B212" s="9">
        <f>'shaladarpan '!A211</f>
        <v>7</v>
      </c>
      <c r="C212" s="9" t="str">
        <f>'shaladarpan '!B211</f>
        <v>A</v>
      </c>
      <c r="D212" s="9">
        <f>'shaladarpan '!C211</f>
        <v>3936</v>
      </c>
      <c r="E212" s="10">
        <f>'shaladarpan '!D211</f>
        <v>42135</v>
      </c>
      <c r="F212" s="9" t="str">
        <f>'shaladarpan '!E211</f>
        <v>manjeet210</v>
      </c>
      <c r="G212" s="10">
        <f>'shaladarpan '!F211</f>
        <v>0</v>
      </c>
      <c r="H212" s="9" t="str">
        <f>'shaladarpan '!G211</f>
        <v>vijay210</v>
      </c>
      <c r="I212" s="9" t="str">
        <f>'shaladarpan '!H211</f>
        <v>beautiful210</v>
      </c>
      <c r="J212" s="9" t="str">
        <f>'shaladarpan '!I211</f>
        <v>M</v>
      </c>
      <c r="K212" s="10">
        <f>'shaladarpan '!J211</f>
        <v>39569</v>
      </c>
      <c r="L212" s="9" t="str">
        <f>'shaladarpan '!K211</f>
        <v>no</v>
      </c>
      <c r="M212" s="9">
        <f>'shaladarpan '!L211</f>
        <v>210</v>
      </c>
      <c r="N212" s="9">
        <f>'shaladarpan '!M211</f>
        <v>0</v>
      </c>
      <c r="O212" s="9">
        <f>'shaladarpan '!N211</f>
        <v>0</v>
      </c>
      <c r="P212" s="9" t="str">
        <f>'shaladarpan '!O211</f>
        <v>SC</v>
      </c>
      <c r="Q212" s="9" t="str">
        <f>'shaladarpan '!P211</f>
        <v>Hindu</v>
      </c>
      <c r="R212" s="9">
        <f>'shaladarpan '!Q211</f>
        <v>0</v>
      </c>
      <c r="S212" s="9" t="str">
        <f>'shaladarpan '!R211</f>
        <v>GOVT. SENIOR SECONDARY SCHOOL ALNIYAWAS (219445)</v>
      </c>
      <c r="T212" s="9">
        <f>'shaladarpan '!S211</f>
        <v>8140200308</v>
      </c>
      <c r="U212" s="9" t="str">
        <f>'shaladarpan '!T211</f>
        <v>XXXX8796</v>
      </c>
      <c r="V212" s="9">
        <f>'shaladarpan '!U211</f>
        <v>0</v>
      </c>
      <c r="W212" s="9">
        <f>'shaladarpan '!V211</f>
        <v>9828120906</v>
      </c>
      <c r="X212" s="9" t="str">
        <f>'shaladarpan '!W211</f>
        <v>alniyawas210</v>
      </c>
      <c r="Y212" s="9">
        <f>'shaladarpan '!X211</f>
        <v>0</v>
      </c>
      <c r="Z212" s="9" t="str">
        <f>'shaladarpan '!Y211</f>
        <v>N</v>
      </c>
      <c r="AA212" s="9" t="str">
        <f>'shaladarpan '!Z211</f>
        <v>N</v>
      </c>
      <c r="AB212" s="9" t="str">
        <f>'shaladarpan '!AA211</f>
        <v>No</v>
      </c>
      <c r="AC212" s="9">
        <f>'shaladarpan '!AB211</f>
        <v>12</v>
      </c>
      <c r="AD212" s="9" t="str">
        <f>'shaladarpan '!AC211</f>
        <v>None</v>
      </c>
      <c r="AE212" s="9">
        <f>'shaladarpan '!AD211</f>
        <v>1</v>
      </c>
    </row>
    <row r="213" spans="1:31" s="8" customFormat="1" ht="13.5" customHeight="1">
      <c r="A213" s="8">
        <f>IF(F213=" "," ",ROWS($A$3:A213))</f>
        <v>211</v>
      </c>
      <c r="B213" s="9">
        <f>'shaladarpan '!A212</f>
        <v>7</v>
      </c>
      <c r="C213" s="9" t="str">
        <f>'shaladarpan '!B212</f>
        <v>A</v>
      </c>
      <c r="D213" s="9">
        <f>'shaladarpan '!C212</f>
        <v>4745</v>
      </c>
      <c r="E213" s="10">
        <f>'shaladarpan '!D212</f>
        <v>41824</v>
      </c>
      <c r="F213" s="9" t="str">
        <f>'shaladarpan '!E212</f>
        <v>manjeet211</v>
      </c>
      <c r="G213" s="10">
        <f>'shaladarpan '!F212</f>
        <v>0</v>
      </c>
      <c r="H213" s="9" t="str">
        <f>'shaladarpan '!G212</f>
        <v>vijay211</v>
      </c>
      <c r="I213" s="9" t="str">
        <f>'shaladarpan '!H212</f>
        <v>beautiful211</v>
      </c>
      <c r="J213" s="9" t="str">
        <f>'shaladarpan '!I212</f>
        <v>F</v>
      </c>
      <c r="K213" s="10">
        <f>'shaladarpan '!J212</f>
        <v>39575</v>
      </c>
      <c r="L213" s="9" t="str">
        <f>'shaladarpan '!K212</f>
        <v>yes</v>
      </c>
      <c r="M213" s="9">
        <f>'shaladarpan '!L212</f>
        <v>211</v>
      </c>
      <c r="N213" s="9">
        <f>'shaladarpan '!M212</f>
        <v>0</v>
      </c>
      <c r="O213" s="9">
        <f>'shaladarpan '!N212</f>
        <v>0</v>
      </c>
      <c r="P213" s="9" t="str">
        <f>'shaladarpan '!O212</f>
        <v>SC</v>
      </c>
      <c r="Q213" s="9" t="str">
        <f>'shaladarpan '!P212</f>
        <v>Hindu</v>
      </c>
      <c r="R213" s="9">
        <f>'shaladarpan '!Q212</f>
        <v>0</v>
      </c>
      <c r="S213" s="9" t="str">
        <f>'shaladarpan '!R212</f>
        <v>GOVT. SENIOR SECONDARY SCHOOL ALNIYAWAS (219445)</v>
      </c>
      <c r="T213" s="9">
        <f>'shaladarpan '!S212</f>
        <v>8140200308</v>
      </c>
      <c r="U213" s="9" t="str">
        <f>'shaladarpan '!T212</f>
        <v>XXXX0496</v>
      </c>
      <c r="V213" s="9">
        <f>'shaladarpan '!U212</f>
        <v>0</v>
      </c>
      <c r="W213" s="9">
        <f>'shaladarpan '!V212</f>
        <v>9828120907</v>
      </c>
      <c r="X213" s="9" t="str">
        <f>'shaladarpan '!W212</f>
        <v>alniyawas211</v>
      </c>
      <c r="Y213" s="9">
        <f>'shaladarpan '!X212</f>
        <v>40000</v>
      </c>
      <c r="Z213" s="9" t="str">
        <f>'shaladarpan '!Y212</f>
        <v>N</v>
      </c>
      <c r="AA213" s="9" t="str">
        <f>'shaladarpan '!Z212</f>
        <v>N</v>
      </c>
      <c r="AB213" s="9" t="str">
        <f>'shaladarpan '!AA212</f>
        <v>No</v>
      </c>
      <c r="AC213" s="9">
        <f>'shaladarpan '!AB212</f>
        <v>12</v>
      </c>
      <c r="AD213" s="9" t="str">
        <f>'shaladarpan '!AC212</f>
        <v>None</v>
      </c>
      <c r="AE213" s="9">
        <f>'shaladarpan '!AD212</f>
        <v>2</v>
      </c>
    </row>
    <row r="214" spans="1:31" s="8" customFormat="1" ht="13.5" customHeight="1">
      <c r="A214" s="8">
        <f>IF(F214=" "," ",ROWS($A$3:A214))</f>
        <v>212</v>
      </c>
      <c r="B214" s="9">
        <f>'shaladarpan '!A213</f>
        <v>7</v>
      </c>
      <c r="C214" s="9" t="str">
        <f>'shaladarpan '!B213</f>
        <v>A</v>
      </c>
      <c r="D214" s="9">
        <f>'shaladarpan '!C213</f>
        <v>4736</v>
      </c>
      <c r="E214" s="10">
        <f>'shaladarpan '!D213</f>
        <v>42929</v>
      </c>
      <c r="F214" s="9" t="str">
        <f>'shaladarpan '!E213</f>
        <v>manjeet212</v>
      </c>
      <c r="G214" s="10">
        <f>'shaladarpan '!F213</f>
        <v>0</v>
      </c>
      <c r="H214" s="9" t="str">
        <f>'shaladarpan '!G213</f>
        <v>vijay212</v>
      </c>
      <c r="I214" s="9" t="str">
        <f>'shaladarpan '!H213</f>
        <v>beautiful212</v>
      </c>
      <c r="J214" s="9" t="str">
        <f>'shaladarpan '!I213</f>
        <v>F</v>
      </c>
      <c r="K214" s="10">
        <f>'shaladarpan '!J213</f>
        <v>39602</v>
      </c>
      <c r="L214" s="9" t="str">
        <f>'shaladarpan '!K213</f>
        <v>yes</v>
      </c>
      <c r="M214" s="9">
        <f>'shaladarpan '!L213</f>
        <v>212</v>
      </c>
      <c r="N214" s="9">
        <f>'shaladarpan '!M213</f>
        <v>0</v>
      </c>
      <c r="O214" s="9">
        <f>'shaladarpan '!N213</f>
        <v>0</v>
      </c>
      <c r="P214" s="9" t="str">
        <f>'shaladarpan '!O213</f>
        <v>OBC</v>
      </c>
      <c r="Q214" s="9" t="str">
        <f>'shaladarpan '!P213</f>
        <v>Hindu</v>
      </c>
      <c r="R214" s="9">
        <f>'shaladarpan '!Q213</f>
        <v>0</v>
      </c>
      <c r="S214" s="9" t="str">
        <f>'shaladarpan '!R213</f>
        <v>GOVT. SENIOR SECONDARY SCHOOL ALNIYAWAS (219445)</v>
      </c>
      <c r="T214" s="9">
        <f>'shaladarpan '!S213</f>
        <v>8140200308</v>
      </c>
      <c r="U214" s="9" t="str">
        <f>'shaladarpan '!T213</f>
        <v>XXXX6670</v>
      </c>
      <c r="V214" s="9">
        <f>'shaladarpan '!U213</f>
        <v>0</v>
      </c>
      <c r="W214" s="9">
        <f>'shaladarpan '!V213</f>
        <v>9828120908</v>
      </c>
      <c r="X214" s="9" t="str">
        <f>'shaladarpan '!W213</f>
        <v>alniyawas212</v>
      </c>
      <c r="Y214" s="9">
        <f>'shaladarpan '!X213</f>
        <v>45000</v>
      </c>
      <c r="Z214" s="9" t="str">
        <f>'shaladarpan '!Y213</f>
        <v>N</v>
      </c>
      <c r="AA214" s="9" t="str">
        <f>'shaladarpan '!Z213</f>
        <v>N</v>
      </c>
      <c r="AB214" s="9" t="str">
        <f>'shaladarpan '!AA213</f>
        <v>No</v>
      </c>
      <c r="AC214" s="9">
        <f>'shaladarpan '!AB213</f>
        <v>12</v>
      </c>
      <c r="AD214" s="9" t="str">
        <f>'shaladarpan '!AC213</f>
        <v>None</v>
      </c>
      <c r="AE214" s="9">
        <f>'shaladarpan '!AD213</f>
        <v>2</v>
      </c>
    </row>
    <row r="215" spans="1:31" s="8" customFormat="1" ht="13.5" customHeight="1">
      <c r="A215" s="8">
        <f>IF(F215=" "," ",ROWS($A$3:A215))</f>
        <v>213</v>
      </c>
      <c r="B215" s="9">
        <f>'shaladarpan '!A214</f>
        <v>7</v>
      </c>
      <c r="C215" s="9" t="str">
        <f>'shaladarpan '!B214</f>
        <v>A</v>
      </c>
      <c r="D215" s="9">
        <f>'shaladarpan '!C214</f>
        <v>4650</v>
      </c>
      <c r="E215" s="10">
        <f>'shaladarpan '!D214</f>
        <v>43312</v>
      </c>
      <c r="F215" s="9" t="str">
        <f>'shaladarpan '!E214</f>
        <v>manjeet213</v>
      </c>
      <c r="G215" s="10">
        <f>'shaladarpan '!F214</f>
        <v>0</v>
      </c>
      <c r="H215" s="9" t="str">
        <f>'shaladarpan '!G214</f>
        <v>vijay213</v>
      </c>
      <c r="I215" s="9" t="str">
        <f>'shaladarpan '!H214</f>
        <v>beautiful213</v>
      </c>
      <c r="J215" s="9" t="str">
        <f>'shaladarpan '!I214</f>
        <v>M</v>
      </c>
      <c r="K215" s="10">
        <f>'shaladarpan '!J214</f>
        <v>39920</v>
      </c>
      <c r="L215" s="9" t="str">
        <f>'shaladarpan '!K214</f>
        <v>no</v>
      </c>
      <c r="M215" s="9">
        <f>'shaladarpan '!L214</f>
        <v>213</v>
      </c>
      <c r="N215" s="9">
        <f>'shaladarpan '!M214</f>
        <v>0</v>
      </c>
      <c r="O215" s="9">
        <f>'shaladarpan '!N214</f>
        <v>0</v>
      </c>
      <c r="P215" s="9" t="str">
        <f>'shaladarpan '!O214</f>
        <v>OBC</v>
      </c>
      <c r="Q215" s="9" t="str">
        <f>'shaladarpan '!P214</f>
        <v>Hindu</v>
      </c>
      <c r="R215" s="9">
        <f>'shaladarpan '!Q214</f>
        <v>0</v>
      </c>
      <c r="S215" s="9" t="str">
        <f>'shaladarpan '!R214</f>
        <v>GOVT. SENIOR SECONDARY SCHOOL ALNIYAWAS (219445)</v>
      </c>
      <c r="T215" s="9">
        <f>'shaladarpan '!S214</f>
        <v>8140200308</v>
      </c>
      <c r="U215" s="9" t="str">
        <f>'shaladarpan '!T214</f>
        <v>XXXX5861</v>
      </c>
      <c r="V215" s="9">
        <f>'shaladarpan '!U214</f>
        <v>0</v>
      </c>
      <c r="W215" s="9">
        <f>'shaladarpan '!V214</f>
        <v>9828120909</v>
      </c>
      <c r="X215" s="9" t="str">
        <f>'shaladarpan '!W214</f>
        <v>alniyawas213</v>
      </c>
      <c r="Y215" s="9">
        <f>'shaladarpan '!X214</f>
        <v>36000</v>
      </c>
      <c r="Z215" s="9" t="str">
        <f>'shaladarpan '!Y214</f>
        <v>N</v>
      </c>
      <c r="AA215" s="9" t="str">
        <f>'shaladarpan '!Z214</f>
        <v>N</v>
      </c>
      <c r="AB215" s="9" t="str">
        <f>'shaladarpan '!AA214</f>
        <v>No</v>
      </c>
      <c r="AC215" s="9">
        <f>'shaladarpan '!AB214</f>
        <v>11</v>
      </c>
      <c r="AD215" s="9" t="str">
        <f>'shaladarpan '!AC214</f>
        <v>None</v>
      </c>
      <c r="AE215" s="9">
        <f>'shaladarpan '!AD214</f>
        <v>4</v>
      </c>
    </row>
    <row r="216" spans="1:31" s="8" customFormat="1" ht="13.5" customHeight="1">
      <c r="A216" s="8">
        <f>IF(F216=" "," ",ROWS($A$3:A216))</f>
        <v>214</v>
      </c>
      <c r="B216" s="9">
        <f>'shaladarpan '!A215</f>
        <v>7</v>
      </c>
      <c r="C216" s="9" t="str">
        <f>'shaladarpan '!B215</f>
        <v>A</v>
      </c>
      <c r="D216" s="9">
        <f>'shaladarpan '!C215</f>
        <v>3917</v>
      </c>
      <c r="E216" s="10">
        <f>'shaladarpan '!D215</f>
        <v>42135</v>
      </c>
      <c r="F216" s="9" t="str">
        <f>'shaladarpan '!E215</f>
        <v>manjeet214</v>
      </c>
      <c r="G216" s="10">
        <f>'shaladarpan '!F215</f>
        <v>0</v>
      </c>
      <c r="H216" s="9" t="str">
        <f>'shaladarpan '!G215</f>
        <v>vijay214</v>
      </c>
      <c r="I216" s="9" t="str">
        <f>'shaladarpan '!H215</f>
        <v>beautiful214</v>
      </c>
      <c r="J216" s="9" t="str">
        <f>'shaladarpan '!I215</f>
        <v>F</v>
      </c>
      <c r="K216" s="10">
        <f>'shaladarpan '!J215</f>
        <v>39636</v>
      </c>
      <c r="L216" s="9" t="str">
        <f>'shaladarpan '!K215</f>
        <v>yes</v>
      </c>
      <c r="M216" s="9">
        <f>'shaladarpan '!L215</f>
        <v>214</v>
      </c>
      <c r="N216" s="9">
        <f>'shaladarpan '!M215</f>
        <v>0</v>
      </c>
      <c r="O216" s="9">
        <f>'shaladarpan '!N215</f>
        <v>0</v>
      </c>
      <c r="P216" s="9" t="str">
        <f>'shaladarpan '!O215</f>
        <v>OBC</v>
      </c>
      <c r="Q216" s="9" t="str">
        <f>'shaladarpan '!P215</f>
        <v>Muslim</v>
      </c>
      <c r="R216" s="9">
        <f>'shaladarpan '!Q215</f>
        <v>0</v>
      </c>
      <c r="S216" s="9" t="str">
        <f>'shaladarpan '!R215</f>
        <v>GOVT. SENIOR SECONDARY SCHOOL ALNIYAWAS (219445)</v>
      </c>
      <c r="T216" s="9">
        <f>'shaladarpan '!S215</f>
        <v>8140200308</v>
      </c>
      <c r="U216" s="9" t="str">
        <f>'shaladarpan '!T215</f>
        <v>XXXX2375</v>
      </c>
      <c r="V216" s="9">
        <f>'shaladarpan '!U215</f>
        <v>0</v>
      </c>
      <c r="W216" s="9">
        <f>'shaladarpan '!V215</f>
        <v>9828120910</v>
      </c>
      <c r="X216" s="9" t="str">
        <f>'shaladarpan '!W215</f>
        <v>alniyawas214</v>
      </c>
      <c r="Y216" s="9">
        <f>'shaladarpan '!X215</f>
        <v>0</v>
      </c>
      <c r="Z216" s="9" t="str">
        <f>'shaladarpan '!Y215</f>
        <v>N</v>
      </c>
      <c r="AA216" s="9" t="str">
        <f>'shaladarpan '!Z215</f>
        <v>N</v>
      </c>
      <c r="AB216" s="9" t="str">
        <f>'shaladarpan '!AA215</f>
        <v>Yes</v>
      </c>
      <c r="AC216" s="9">
        <f>'shaladarpan '!AB215</f>
        <v>12</v>
      </c>
      <c r="AD216" s="9" t="str">
        <f>'shaladarpan '!AC215</f>
        <v>None</v>
      </c>
      <c r="AE216" s="9">
        <f>'shaladarpan '!AD215</f>
        <v>1</v>
      </c>
    </row>
    <row r="217" spans="1:31" s="8" customFormat="1" ht="13.5" customHeight="1">
      <c r="A217" s="8">
        <f>IF(F217=" "," ",ROWS($A$3:A217))</f>
        <v>215</v>
      </c>
      <c r="B217" s="9">
        <f>'shaladarpan '!A216</f>
        <v>7</v>
      </c>
      <c r="C217" s="9" t="str">
        <f>'shaladarpan '!B216</f>
        <v>A</v>
      </c>
      <c r="D217" s="9">
        <f>'shaladarpan '!C216</f>
        <v>3909</v>
      </c>
      <c r="E217" s="10">
        <f>'shaladarpan '!D216</f>
        <v>42135</v>
      </c>
      <c r="F217" s="9" t="str">
        <f>'shaladarpan '!E216</f>
        <v>manjeet215</v>
      </c>
      <c r="G217" s="10">
        <f>'shaladarpan '!F216</f>
        <v>0</v>
      </c>
      <c r="H217" s="9" t="str">
        <f>'shaladarpan '!G216</f>
        <v>vijay215</v>
      </c>
      <c r="I217" s="9" t="str">
        <f>'shaladarpan '!H216</f>
        <v>beautiful215</v>
      </c>
      <c r="J217" s="9" t="str">
        <f>'shaladarpan '!I216</f>
        <v>M</v>
      </c>
      <c r="K217" s="10">
        <f>'shaladarpan '!J216</f>
        <v>39602</v>
      </c>
      <c r="L217" s="9" t="str">
        <f>'shaladarpan '!K216</f>
        <v>yes</v>
      </c>
      <c r="M217" s="9">
        <f>'shaladarpan '!L216</f>
        <v>215</v>
      </c>
      <c r="N217" s="9">
        <f>'shaladarpan '!M216</f>
        <v>0</v>
      </c>
      <c r="O217" s="9">
        <f>'shaladarpan '!N216</f>
        <v>0</v>
      </c>
      <c r="P217" s="9" t="str">
        <f>'shaladarpan '!O216</f>
        <v>OBC</v>
      </c>
      <c r="Q217" s="9" t="str">
        <f>'shaladarpan '!P216</f>
        <v>Muslim</v>
      </c>
      <c r="R217" s="9">
        <f>'shaladarpan '!Q216</f>
        <v>0</v>
      </c>
      <c r="S217" s="9" t="str">
        <f>'shaladarpan '!R216</f>
        <v>GOVT. SENIOR SECONDARY SCHOOL ALNIYAWAS (219445)</v>
      </c>
      <c r="T217" s="9">
        <f>'shaladarpan '!S216</f>
        <v>8140200308</v>
      </c>
      <c r="U217" s="9">
        <f>'shaladarpan '!T216</f>
        <v>0</v>
      </c>
      <c r="V217" s="9">
        <f>'shaladarpan '!U216</f>
        <v>0</v>
      </c>
      <c r="W217" s="9">
        <f>'shaladarpan '!V216</f>
        <v>9828120911</v>
      </c>
      <c r="X217" s="9" t="str">
        <f>'shaladarpan '!W216</f>
        <v>alniyawas215</v>
      </c>
      <c r="Y217" s="9">
        <f>'shaladarpan '!X216</f>
        <v>0</v>
      </c>
      <c r="Z217" s="9" t="str">
        <f>'shaladarpan '!Y216</f>
        <v>N</v>
      </c>
      <c r="AA217" s="9" t="str">
        <f>'shaladarpan '!Z216</f>
        <v>N</v>
      </c>
      <c r="AB217" s="9" t="str">
        <f>'shaladarpan '!AA216</f>
        <v>Yes</v>
      </c>
      <c r="AC217" s="9">
        <f>'shaladarpan '!AB216</f>
        <v>12</v>
      </c>
      <c r="AD217" s="9" t="str">
        <f>'shaladarpan '!AC216</f>
        <v>None</v>
      </c>
      <c r="AE217" s="9">
        <f>'shaladarpan '!AD216</f>
        <v>1</v>
      </c>
    </row>
    <row r="218" spans="1:31" s="8" customFormat="1" ht="13.5" customHeight="1">
      <c r="A218" s="8">
        <f>IF(F218=" "," ",ROWS($A$3:A218))</f>
        <v>216</v>
      </c>
      <c r="B218" s="9">
        <f>'shaladarpan '!A217</f>
        <v>7</v>
      </c>
      <c r="C218" s="9" t="str">
        <f>'shaladarpan '!B217</f>
        <v>A</v>
      </c>
      <c r="D218" s="9">
        <f>'shaladarpan '!C217</f>
        <v>4066</v>
      </c>
      <c r="E218" s="10">
        <f>'shaladarpan '!D217</f>
        <v>42200</v>
      </c>
      <c r="F218" s="9" t="str">
        <f>'shaladarpan '!E217</f>
        <v>manjeet216</v>
      </c>
      <c r="G218" s="10">
        <f>'shaladarpan '!F217</f>
        <v>0</v>
      </c>
      <c r="H218" s="9" t="str">
        <f>'shaladarpan '!G217</f>
        <v>vijay216</v>
      </c>
      <c r="I218" s="9" t="str">
        <f>'shaladarpan '!H217</f>
        <v>beautiful216</v>
      </c>
      <c r="J218" s="9" t="str">
        <f>'shaladarpan '!I217</f>
        <v>F</v>
      </c>
      <c r="K218" s="10">
        <f>'shaladarpan '!J217</f>
        <v>39288</v>
      </c>
      <c r="L218" s="9" t="str">
        <f>'shaladarpan '!K217</f>
        <v>no</v>
      </c>
      <c r="M218" s="9">
        <f>'shaladarpan '!L217</f>
        <v>216</v>
      </c>
      <c r="N218" s="9">
        <f>'shaladarpan '!M217</f>
        <v>0</v>
      </c>
      <c r="O218" s="9">
        <f>'shaladarpan '!N217</f>
        <v>0</v>
      </c>
      <c r="P218" s="9" t="str">
        <f>'shaladarpan '!O217</f>
        <v>OBC</v>
      </c>
      <c r="Q218" s="9" t="str">
        <f>'shaladarpan '!P217</f>
        <v>Muslim</v>
      </c>
      <c r="R218" s="9">
        <f>'shaladarpan '!Q217</f>
        <v>0</v>
      </c>
      <c r="S218" s="9" t="str">
        <f>'shaladarpan '!R217</f>
        <v>GOVT. SENIOR SECONDARY SCHOOL ALNIYAWAS (219445)</v>
      </c>
      <c r="T218" s="9">
        <f>'shaladarpan '!S217</f>
        <v>8140200308</v>
      </c>
      <c r="U218" s="9">
        <f>'shaladarpan '!T217</f>
        <v>0</v>
      </c>
      <c r="V218" s="9">
        <f>'shaladarpan '!U217</f>
        <v>0</v>
      </c>
      <c r="W218" s="9">
        <f>'shaladarpan '!V217</f>
        <v>9828120912</v>
      </c>
      <c r="X218" s="9" t="str">
        <f>'shaladarpan '!W217</f>
        <v>alniyawas216</v>
      </c>
      <c r="Y218" s="9">
        <f>'shaladarpan '!X217</f>
        <v>0</v>
      </c>
      <c r="Z218" s="9" t="str">
        <f>'shaladarpan '!Y217</f>
        <v>N</v>
      </c>
      <c r="AA218" s="9" t="str">
        <f>'shaladarpan '!Z217</f>
        <v>N</v>
      </c>
      <c r="AB218" s="9" t="str">
        <f>'shaladarpan '!AA217</f>
        <v>Yes</v>
      </c>
      <c r="AC218" s="9">
        <f>'shaladarpan '!AB217</f>
        <v>13</v>
      </c>
      <c r="AD218" s="9" t="str">
        <f>'shaladarpan '!AC217</f>
        <v>None</v>
      </c>
      <c r="AE218" s="9">
        <f>'shaladarpan '!AD217</f>
        <v>1</v>
      </c>
    </row>
    <row r="219" spans="1:31" s="8" customFormat="1" ht="13.5" customHeight="1">
      <c r="A219" s="8">
        <f>IF(F219=" "," ",ROWS($A$3:A219))</f>
        <v>217</v>
      </c>
      <c r="B219" s="9">
        <f>'shaladarpan '!A218</f>
        <v>7</v>
      </c>
      <c r="C219" s="9" t="str">
        <f>'shaladarpan '!B218</f>
        <v>A</v>
      </c>
      <c r="D219" s="9">
        <f>'shaladarpan '!C218</f>
        <v>4518</v>
      </c>
      <c r="E219" s="10">
        <f>'shaladarpan '!D218</f>
        <v>43288</v>
      </c>
      <c r="F219" s="9" t="str">
        <f>'shaladarpan '!E218</f>
        <v>manjeet217</v>
      </c>
      <c r="G219" s="10">
        <f>'shaladarpan '!F218</f>
        <v>0</v>
      </c>
      <c r="H219" s="9" t="str">
        <f>'shaladarpan '!G218</f>
        <v>vijay217</v>
      </c>
      <c r="I219" s="9" t="str">
        <f>'shaladarpan '!H218</f>
        <v>beautiful217</v>
      </c>
      <c r="J219" s="9" t="str">
        <f>'shaladarpan '!I218</f>
        <v>M</v>
      </c>
      <c r="K219" s="10">
        <f>'shaladarpan '!J218</f>
        <v>39263</v>
      </c>
      <c r="L219" s="9" t="str">
        <f>'shaladarpan '!K218</f>
        <v>yes</v>
      </c>
      <c r="M219" s="9">
        <f>'shaladarpan '!L218</f>
        <v>217</v>
      </c>
      <c r="N219" s="9">
        <f>'shaladarpan '!M218</f>
        <v>0</v>
      </c>
      <c r="O219" s="9">
        <f>'shaladarpan '!N218</f>
        <v>0</v>
      </c>
      <c r="P219" s="9" t="str">
        <f>'shaladarpan '!O218</f>
        <v>OBC</v>
      </c>
      <c r="Q219" s="9" t="str">
        <f>'shaladarpan '!P218</f>
        <v>Hindu</v>
      </c>
      <c r="R219" s="9">
        <f>'shaladarpan '!Q218</f>
        <v>0</v>
      </c>
      <c r="S219" s="9" t="str">
        <f>'shaladarpan '!R218</f>
        <v>GOVT. SENIOR SECONDARY SCHOOL ALNIYAWAS (219445)</v>
      </c>
      <c r="T219" s="9">
        <f>'shaladarpan '!S218</f>
        <v>8140200308</v>
      </c>
      <c r="U219" s="9" t="str">
        <f>'shaladarpan '!T218</f>
        <v>XXXX8437</v>
      </c>
      <c r="V219" s="9" t="str">
        <f>'shaladarpan '!U218</f>
        <v>VZWCSSN</v>
      </c>
      <c r="W219" s="9">
        <f>'shaladarpan '!V218</f>
        <v>9828120913</v>
      </c>
      <c r="X219" s="9" t="str">
        <f>'shaladarpan '!W218</f>
        <v>alniyawas217</v>
      </c>
      <c r="Y219" s="9">
        <f>'shaladarpan '!X218</f>
        <v>40000</v>
      </c>
      <c r="Z219" s="9" t="str">
        <f>'shaladarpan '!Y218</f>
        <v>N</v>
      </c>
      <c r="AA219" s="9" t="str">
        <f>'shaladarpan '!Z218</f>
        <v>N</v>
      </c>
      <c r="AB219" s="9" t="str">
        <f>'shaladarpan '!AA218</f>
        <v>No</v>
      </c>
      <c r="AC219" s="9">
        <f>'shaladarpan '!AB218</f>
        <v>13</v>
      </c>
      <c r="AD219" s="9" t="str">
        <f>'shaladarpan '!AC218</f>
        <v>None</v>
      </c>
      <c r="AE219" s="9">
        <f>'shaladarpan '!AD218</f>
        <v>0</v>
      </c>
    </row>
    <row r="220" spans="1:31" s="8" customFormat="1" ht="13.5" customHeight="1">
      <c r="A220" s="8">
        <f>IF(F220=" "," ",ROWS($A$3:A220))</f>
        <v>218</v>
      </c>
      <c r="B220" s="9">
        <f>'shaladarpan '!A219</f>
        <v>7</v>
      </c>
      <c r="C220" s="9" t="str">
        <f>'shaladarpan '!B219</f>
        <v>A</v>
      </c>
      <c r="D220" s="9">
        <f>'shaladarpan '!C219</f>
        <v>4097</v>
      </c>
      <c r="E220" s="10">
        <f>'shaladarpan '!D219</f>
        <v>42499</v>
      </c>
      <c r="F220" s="9" t="str">
        <f>'shaladarpan '!E219</f>
        <v>manjeet218</v>
      </c>
      <c r="G220" s="10">
        <f>'shaladarpan '!F219</f>
        <v>0</v>
      </c>
      <c r="H220" s="9" t="str">
        <f>'shaladarpan '!G219</f>
        <v>vijay218</v>
      </c>
      <c r="I220" s="9" t="str">
        <f>'shaladarpan '!H219</f>
        <v>beautiful218</v>
      </c>
      <c r="J220" s="9" t="str">
        <f>'shaladarpan '!I219</f>
        <v>M</v>
      </c>
      <c r="K220" s="10">
        <f>'shaladarpan '!J219</f>
        <v>39401</v>
      </c>
      <c r="L220" s="9" t="str">
        <f>'shaladarpan '!K219</f>
        <v>yes</v>
      </c>
      <c r="M220" s="9">
        <f>'shaladarpan '!L219</f>
        <v>218</v>
      </c>
      <c r="N220" s="9">
        <f>'shaladarpan '!M219</f>
        <v>0</v>
      </c>
      <c r="O220" s="9">
        <f>'shaladarpan '!N219</f>
        <v>0</v>
      </c>
      <c r="P220" s="9" t="str">
        <f>'shaladarpan '!O219</f>
        <v>OBC</v>
      </c>
      <c r="Q220" s="9" t="str">
        <f>'shaladarpan '!P219</f>
        <v>Hindu</v>
      </c>
      <c r="R220" s="9">
        <f>'shaladarpan '!Q219</f>
        <v>0</v>
      </c>
      <c r="S220" s="9" t="str">
        <f>'shaladarpan '!R219</f>
        <v>GOVT. SENIOR SECONDARY SCHOOL ALNIYAWAS (219445)</v>
      </c>
      <c r="T220" s="9">
        <f>'shaladarpan '!S219</f>
        <v>8140200308</v>
      </c>
      <c r="U220" s="9" t="str">
        <f>'shaladarpan '!T219</f>
        <v>XXXX4420</v>
      </c>
      <c r="V220" s="9">
        <f>'shaladarpan '!U219</f>
        <v>0</v>
      </c>
      <c r="W220" s="9">
        <f>'shaladarpan '!V219</f>
        <v>9828120914</v>
      </c>
      <c r="X220" s="9" t="str">
        <f>'shaladarpan '!W219</f>
        <v>alniyawas218</v>
      </c>
      <c r="Y220" s="9">
        <f>'shaladarpan '!X219</f>
        <v>0</v>
      </c>
      <c r="Z220" s="9" t="str">
        <f>'shaladarpan '!Y219</f>
        <v>N</v>
      </c>
      <c r="AA220" s="9" t="str">
        <f>'shaladarpan '!Z219</f>
        <v>N</v>
      </c>
      <c r="AB220" s="9" t="str">
        <f>'shaladarpan '!AA219</f>
        <v>No</v>
      </c>
      <c r="AC220" s="9">
        <f>'shaladarpan '!AB219</f>
        <v>13</v>
      </c>
      <c r="AD220" s="9" t="str">
        <f>'shaladarpan '!AC219</f>
        <v>None</v>
      </c>
      <c r="AE220" s="9">
        <f>'shaladarpan '!AD219</f>
        <v>1</v>
      </c>
    </row>
    <row r="221" spans="1:31" s="8" customFormat="1" ht="13.5" customHeight="1">
      <c r="A221" s="8">
        <f>IF(F221=" "," ",ROWS($A$3:A221))</f>
        <v>219</v>
      </c>
      <c r="B221" s="9">
        <f>'shaladarpan '!A220</f>
        <v>7</v>
      </c>
      <c r="C221" s="9" t="str">
        <f>'shaladarpan '!B220</f>
        <v>A</v>
      </c>
      <c r="D221" s="9">
        <f>'shaladarpan '!C220</f>
        <v>4756</v>
      </c>
      <c r="E221" s="10">
        <f>'shaladarpan '!D220</f>
        <v>43665</v>
      </c>
      <c r="F221" s="9" t="str">
        <f>'shaladarpan '!E220</f>
        <v>manjeet219</v>
      </c>
      <c r="G221" s="10">
        <f>'shaladarpan '!F220</f>
        <v>0</v>
      </c>
      <c r="H221" s="9" t="str">
        <f>'shaladarpan '!G220</f>
        <v>vijay219</v>
      </c>
      <c r="I221" s="9" t="str">
        <f>'shaladarpan '!H220</f>
        <v>beautiful219</v>
      </c>
      <c r="J221" s="9" t="str">
        <f>'shaladarpan '!I220</f>
        <v>M</v>
      </c>
      <c r="K221" s="10">
        <f>'shaladarpan '!J220</f>
        <v>39676</v>
      </c>
      <c r="L221" s="9" t="str">
        <f>'shaladarpan '!K220</f>
        <v>no</v>
      </c>
      <c r="M221" s="9">
        <f>'shaladarpan '!L220</f>
        <v>219</v>
      </c>
      <c r="N221" s="9">
        <f>'shaladarpan '!M220</f>
        <v>0</v>
      </c>
      <c r="O221" s="9">
        <f>'shaladarpan '!N220</f>
        <v>0</v>
      </c>
      <c r="P221" s="9" t="str">
        <f>'shaladarpan '!O220</f>
        <v>OBC</v>
      </c>
      <c r="Q221" s="9" t="str">
        <f>'shaladarpan '!P220</f>
        <v>Hindu</v>
      </c>
      <c r="R221" s="9">
        <f>'shaladarpan '!Q220</f>
        <v>0</v>
      </c>
      <c r="S221" s="9" t="str">
        <f>'shaladarpan '!R220</f>
        <v>GOVT. SENIOR SECONDARY SCHOOL ALNIYAWAS (219445)</v>
      </c>
      <c r="T221" s="9">
        <f>'shaladarpan '!S220</f>
        <v>8140200308</v>
      </c>
      <c r="U221" s="9" t="str">
        <f>'shaladarpan '!T220</f>
        <v>XXXX9122</v>
      </c>
      <c r="V221" s="9" t="str">
        <f>'shaladarpan '!U220</f>
        <v>ymkiawg</v>
      </c>
      <c r="W221" s="9">
        <f>'shaladarpan '!V220</f>
        <v>9828120915</v>
      </c>
      <c r="X221" s="9" t="str">
        <f>'shaladarpan '!W220</f>
        <v>alniyawas219</v>
      </c>
      <c r="Y221" s="9">
        <f>'shaladarpan '!X220</f>
        <v>60000</v>
      </c>
      <c r="Z221" s="9" t="str">
        <f>'shaladarpan '!Y220</f>
        <v>N</v>
      </c>
      <c r="AA221" s="9" t="str">
        <f>'shaladarpan '!Z220</f>
        <v>N</v>
      </c>
      <c r="AB221" s="9" t="str">
        <f>'shaladarpan '!AA220</f>
        <v>No</v>
      </c>
      <c r="AC221" s="9">
        <f>'shaladarpan '!AB220</f>
        <v>12</v>
      </c>
      <c r="AD221" s="9" t="str">
        <f>'shaladarpan '!AC220</f>
        <v>None</v>
      </c>
      <c r="AE221" s="9">
        <f>'shaladarpan '!AD220</f>
        <v>3</v>
      </c>
    </row>
    <row r="222" spans="1:31" s="8" customFormat="1" ht="13.5" customHeight="1">
      <c r="A222" s="8">
        <f>IF(F222=" "," ",ROWS($A$3:A222))</f>
        <v>220</v>
      </c>
      <c r="B222" s="9">
        <f>'shaladarpan '!A221</f>
        <v>7</v>
      </c>
      <c r="C222" s="9" t="str">
        <f>'shaladarpan '!B221</f>
        <v>A</v>
      </c>
      <c r="D222" s="9">
        <f>'shaladarpan '!C221</f>
        <v>4747</v>
      </c>
      <c r="E222" s="10">
        <f>'shaladarpan '!D221</f>
        <v>43662</v>
      </c>
      <c r="F222" s="9" t="str">
        <f>'shaladarpan '!E221</f>
        <v>manjeet220</v>
      </c>
      <c r="G222" s="10">
        <f>'shaladarpan '!F221</f>
        <v>0</v>
      </c>
      <c r="H222" s="9" t="str">
        <f>'shaladarpan '!G221</f>
        <v>vijay220</v>
      </c>
      <c r="I222" s="9" t="str">
        <f>'shaladarpan '!H221</f>
        <v>beautiful220</v>
      </c>
      <c r="J222" s="9" t="str">
        <f>'shaladarpan '!I221</f>
        <v>F</v>
      </c>
      <c r="K222" s="10">
        <f>'shaladarpan '!J221</f>
        <v>39578</v>
      </c>
      <c r="L222" s="9" t="str">
        <f>'shaladarpan '!K221</f>
        <v>yes</v>
      </c>
      <c r="M222" s="9">
        <f>'shaladarpan '!L221</f>
        <v>220</v>
      </c>
      <c r="N222" s="9">
        <f>'shaladarpan '!M221</f>
        <v>0</v>
      </c>
      <c r="O222" s="9">
        <f>'shaladarpan '!N221</f>
        <v>0</v>
      </c>
      <c r="P222" s="9" t="str">
        <f>'shaladarpan '!O221</f>
        <v>SC</v>
      </c>
      <c r="Q222" s="9" t="str">
        <f>'shaladarpan '!P221</f>
        <v>Hindu</v>
      </c>
      <c r="R222" s="9">
        <f>'shaladarpan '!Q221</f>
        <v>0</v>
      </c>
      <c r="S222" s="9" t="str">
        <f>'shaladarpan '!R221</f>
        <v>GOVT. SENIOR SECONDARY SCHOOL ALNIYAWAS (219445)</v>
      </c>
      <c r="T222" s="9">
        <f>'shaladarpan '!S221</f>
        <v>8140200308</v>
      </c>
      <c r="U222" s="9" t="str">
        <f>'shaladarpan '!T221</f>
        <v>XXXX9110</v>
      </c>
      <c r="V222" s="9" t="str">
        <f>'shaladarpan '!U221</f>
        <v>VOHCSOH</v>
      </c>
      <c r="W222" s="9">
        <f>'shaladarpan '!V221</f>
        <v>9828120916</v>
      </c>
      <c r="X222" s="9" t="str">
        <f>'shaladarpan '!W221</f>
        <v>alniyawas220</v>
      </c>
      <c r="Y222" s="9">
        <f>'shaladarpan '!X221</f>
        <v>40000</v>
      </c>
      <c r="Z222" s="9" t="str">
        <f>'shaladarpan '!Y221</f>
        <v>N</v>
      </c>
      <c r="AA222" s="9" t="str">
        <f>'shaladarpan '!Z221</f>
        <v>N</v>
      </c>
      <c r="AB222" s="9" t="str">
        <f>'shaladarpan '!AA221</f>
        <v>No</v>
      </c>
      <c r="AC222" s="9">
        <f>'shaladarpan '!AB221</f>
        <v>12</v>
      </c>
      <c r="AD222" s="9" t="str">
        <f>'shaladarpan '!AC221</f>
        <v>None</v>
      </c>
      <c r="AE222" s="9">
        <f>'shaladarpan '!AD221</f>
        <v>5</v>
      </c>
    </row>
    <row r="223" spans="1:31" s="8" customFormat="1" ht="13.5" customHeight="1">
      <c r="A223" s="8">
        <f>IF(F223=" "," ",ROWS($A$3:A223))</f>
        <v>221</v>
      </c>
      <c r="B223" s="9">
        <f>'shaladarpan '!A222</f>
        <v>7</v>
      </c>
      <c r="C223" s="9" t="str">
        <f>'shaladarpan '!B222</f>
        <v>A</v>
      </c>
      <c r="D223" s="9">
        <f>'shaladarpan '!C222</f>
        <v>4743</v>
      </c>
      <c r="E223" s="10">
        <f>'shaladarpan '!D222</f>
        <v>41832</v>
      </c>
      <c r="F223" s="9" t="str">
        <f>'shaladarpan '!E222</f>
        <v>manjeet221</v>
      </c>
      <c r="G223" s="10">
        <f>'shaladarpan '!F222</f>
        <v>0</v>
      </c>
      <c r="H223" s="9" t="str">
        <f>'shaladarpan '!G222</f>
        <v>vijay221</v>
      </c>
      <c r="I223" s="9" t="str">
        <f>'shaladarpan '!H222</f>
        <v>beautiful221</v>
      </c>
      <c r="J223" s="9" t="str">
        <f>'shaladarpan '!I222</f>
        <v>F</v>
      </c>
      <c r="K223" s="10">
        <f>'shaladarpan '!J222</f>
        <v>39650</v>
      </c>
      <c r="L223" s="9" t="str">
        <f>'shaladarpan '!K222</f>
        <v>yes</v>
      </c>
      <c r="M223" s="9">
        <f>'shaladarpan '!L222</f>
        <v>221</v>
      </c>
      <c r="N223" s="9">
        <f>'shaladarpan '!M222</f>
        <v>0</v>
      </c>
      <c r="O223" s="9">
        <f>'shaladarpan '!N222</f>
        <v>0</v>
      </c>
      <c r="P223" s="9" t="str">
        <f>'shaladarpan '!O222</f>
        <v>SC</v>
      </c>
      <c r="Q223" s="9" t="str">
        <f>'shaladarpan '!P222</f>
        <v>Hindu</v>
      </c>
      <c r="R223" s="9">
        <f>'shaladarpan '!Q222</f>
        <v>0</v>
      </c>
      <c r="S223" s="9" t="str">
        <f>'shaladarpan '!R222</f>
        <v>GOVT. SENIOR SECONDARY SCHOOL ALNIYAWAS (219445)</v>
      </c>
      <c r="T223" s="9">
        <f>'shaladarpan '!S222</f>
        <v>8140200308</v>
      </c>
      <c r="U223" s="9" t="str">
        <f>'shaladarpan '!T222</f>
        <v>XXXX7525</v>
      </c>
      <c r="V223" s="9" t="str">
        <f>'shaladarpan '!U222</f>
        <v>VBKWWZX</v>
      </c>
      <c r="W223" s="9">
        <f>'shaladarpan '!V222</f>
        <v>9828120917</v>
      </c>
      <c r="X223" s="9" t="str">
        <f>'shaladarpan '!W222</f>
        <v>alniyawas221</v>
      </c>
      <c r="Y223" s="9">
        <f>'shaladarpan '!X222</f>
        <v>40000</v>
      </c>
      <c r="Z223" s="9" t="str">
        <f>'shaladarpan '!Y222</f>
        <v>N</v>
      </c>
      <c r="AA223" s="9" t="str">
        <f>'shaladarpan '!Z222</f>
        <v>N</v>
      </c>
      <c r="AB223" s="9" t="str">
        <f>'shaladarpan '!AA222</f>
        <v>No</v>
      </c>
      <c r="AC223" s="9">
        <f>'shaladarpan '!AB222</f>
        <v>12</v>
      </c>
      <c r="AD223" s="9" t="str">
        <f>'shaladarpan '!AC222</f>
        <v>None</v>
      </c>
      <c r="AE223" s="9">
        <f>'shaladarpan '!AD222</f>
        <v>5</v>
      </c>
    </row>
    <row r="224" spans="1:31" s="8" customFormat="1" ht="13.5" customHeight="1">
      <c r="A224" s="8">
        <f>IF(F224=" "," ",ROWS($A$3:A224))</f>
        <v>222</v>
      </c>
      <c r="B224" s="9">
        <f>'shaladarpan '!A223</f>
        <v>7</v>
      </c>
      <c r="C224" s="9" t="str">
        <f>'shaladarpan '!B223</f>
        <v>A</v>
      </c>
      <c r="D224" s="9">
        <f>'shaladarpan '!C223</f>
        <v>4744</v>
      </c>
      <c r="E224" s="10">
        <f>'shaladarpan '!D223</f>
        <v>43294</v>
      </c>
      <c r="F224" s="9" t="str">
        <f>'shaladarpan '!E223</f>
        <v>manjeet222</v>
      </c>
      <c r="G224" s="10">
        <f>'shaladarpan '!F223</f>
        <v>0</v>
      </c>
      <c r="H224" s="9" t="str">
        <f>'shaladarpan '!G223</f>
        <v>vijay222</v>
      </c>
      <c r="I224" s="9" t="str">
        <f>'shaladarpan '!H223</f>
        <v>beautiful222</v>
      </c>
      <c r="J224" s="9" t="str">
        <f>'shaladarpan '!I223</f>
        <v>F</v>
      </c>
      <c r="K224" s="10">
        <f>'shaladarpan '!J223</f>
        <v>39156</v>
      </c>
      <c r="L224" s="9" t="str">
        <f>'shaladarpan '!K223</f>
        <v>no</v>
      </c>
      <c r="M224" s="9">
        <f>'shaladarpan '!L223</f>
        <v>222</v>
      </c>
      <c r="N224" s="9">
        <f>'shaladarpan '!M223</f>
        <v>0</v>
      </c>
      <c r="O224" s="9">
        <f>'shaladarpan '!N223</f>
        <v>0</v>
      </c>
      <c r="P224" s="9" t="str">
        <f>'shaladarpan '!O223</f>
        <v>SC</v>
      </c>
      <c r="Q224" s="9" t="str">
        <f>'shaladarpan '!P223</f>
        <v>Hindu</v>
      </c>
      <c r="R224" s="9">
        <f>'shaladarpan '!Q223</f>
        <v>0</v>
      </c>
      <c r="S224" s="9" t="str">
        <f>'shaladarpan '!R223</f>
        <v>GOVT. SENIOR SECONDARY SCHOOL ALNIYAWAS (219445)</v>
      </c>
      <c r="T224" s="9">
        <f>'shaladarpan '!S223</f>
        <v>8140200308</v>
      </c>
      <c r="U224" s="9" t="str">
        <f>'shaladarpan '!T223</f>
        <v>XXXX6556</v>
      </c>
      <c r="V224" s="9">
        <f>'shaladarpan '!U223</f>
        <v>0</v>
      </c>
      <c r="W224" s="9">
        <f>'shaladarpan '!V223</f>
        <v>9828120918</v>
      </c>
      <c r="X224" s="9" t="str">
        <f>'shaladarpan '!W223</f>
        <v>alniyawas222</v>
      </c>
      <c r="Y224" s="9">
        <f>'shaladarpan '!X223</f>
        <v>36000</v>
      </c>
      <c r="Z224" s="9" t="str">
        <f>'shaladarpan '!Y223</f>
        <v>N</v>
      </c>
      <c r="AA224" s="9" t="str">
        <f>'shaladarpan '!Z223</f>
        <v>N</v>
      </c>
      <c r="AB224" s="9" t="str">
        <f>'shaladarpan '!AA223</f>
        <v>No</v>
      </c>
      <c r="AC224" s="9">
        <f>'shaladarpan '!AB223</f>
        <v>13</v>
      </c>
      <c r="AD224" s="9" t="str">
        <f>'shaladarpan '!AC223</f>
        <v>None</v>
      </c>
      <c r="AE224" s="9">
        <f>'shaladarpan '!AD223</f>
        <v>2</v>
      </c>
    </row>
    <row r="225" spans="1:31" s="8" customFormat="1" ht="13.5" customHeight="1">
      <c r="A225" s="8">
        <f>IF(F225=" "," ",ROWS($A$3:A225))</f>
        <v>223</v>
      </c>
      <c r="B225" s="9">
        <f>'shaladarpan '!A224</f>
        <v>7</v>
      </c>
      <c r="C225" s="9" t="str">
        <f>'shaladarpan '!B224</f>
        <v>A</v>
      </c>
      <c r="D225" s="9">
        <f>'shaladarpan '!C224</f>
        <v>4585</v>
      </c>
      <c r="E225" s="10">
        <f>'shaladarpan '!D224</f>
        <v>43300</v>
      </c>
      <c r="F225" s="9" t="str">
        <f>'shaladarpan '!E224</f>
        <v>manjeet223</v>
      </c>
      <c r="G225" s="10">
        <f>'shaladarpan '!F224</f>
        <v>0</v>
      </c>
      <c r="H225" s="9" t="str">
        <f>'shaladarpan '!G224</f>
        <v>vijay223</v>
      </c>
      <c r="I225" s="9" t="str">
        <f>'shaladarpan '!H224</f>
        <v>beautiful223</v>
      </c>
      <c r="J225" s="9" t="str">
        <f>'shaladarpan '!I224</f>
        <v>M</v>
      </c>
      <c r="K225" s="10">
        <f>'shaladarpan '!J224</f>
        <v>40732</v>
      </c>
      <c r="L225" s="9" t="str">
        <f>'shaladarpan '!K224</f>
        <v>yes</v>
      </c>
      <c r="M225" s="9">
        <f>'shaladarpan '!L224</f>
        <v>223</v>
      </c>
      <c r="N225" s="9">
        <f>'shaladarpan '!M224</f>
        <v>0</v>
      </c>
      <c r="O225" s="9">
        <f>'shaladarpan '!N224</f>
        <v>0</v>
      </c>
      <c r="P225" s="9" t="str">
        <f>'shaladarpan '!O224</f>
        <v>OBC</v>
      </c>
      <c r="Q225" s="9" t="str">
        <f>'shaladarpan '!P224</f>
        <v>Hindu</v>
      </c>
      <c r="R225" s="9">
        <f>'shaladarpan '!Q224</f>
        <v>0</v>
      </c>
      <c r="S225" s="9" t="str">
        <f>'shaladarpan '!R224</f>
        <v>GOVT. SENIOR SECONDARY SCHOOL ALNIYAWAS (219445)</v>
      </c>
      <c r="T225" s="9">
        <f>'shaladarpan '!S224</f>
        <v>8140200308</v>
      </c>
      <c r="U225" s="9" t="str">
        <f>'shaladarpan '!T224</f>
        <v>XXXX4817</v>
      </c>
      <c r="V225" s="9" t="str">
        <f>'shaladarpan '!U224</f>
        <v>BHNVXXH</v>
      </c>
      <c r="W225" s="9">
        <f>'shaladarpan '!V224</f>
        <v>9828120919</v>
      </c>
      <c r="X225" s="9" t="str">
        <f>'shaladarpan '!W224</f>
        <v>alniyawas223</v>
      </c>
      <c r="Y225" s="9">
        <f>'shaladarpan '!X224</f>
        <v>45000</v>
      </c>
      <c r="Z225" s="9" t="str">
        <f>'shaladarpan '!Y224</f>
        <v>N</v>
      </c>
      <c r="AA225" s="9" t="str">
        <f>'shaladarpan '!Z224</f>
        <v>N</v>
      </c>
      <c r="AB225" s="9" t="str">
        <f>'shaladarpan '!AA224</f>
        <v>No</v>
      </c>
      <c r="AC225" s="9">
        <f>'shaladarpan '!AB224</f>
        <v>9</v>
      </c>
      <c r="AD225" s="9" t="str">
        <f>'shaladarpan '!AC224</f>
        <v>None</v>
      </c>
      <c r="AE225" s="9">
        <f>'shaladarpan '!AD224</f>
        <v>0</v>
      </c>
    </row>
    <row r="226" spans="1:31" s="8" customFormat="1" ht="13.5" customHeight="1">
      <c r="A226" s="8">
        <f>IF(F226=" "," ",ROWS($A$3:A226))</f>
        <v>224</v>
      </c>
      <c r="B226" s="9">
        <f>'shaladarpan '!A225</f>
        <v>7</v>
      </c>
      <c r="C226" s="9" t="str">
        <f>'shaladarpan '!B225</f>
        <v>A</v>
      </c>
      <c r="D226" s="9">
        <f>'shaladarpan '!C225</f>
        <v>3905</v>
      </c>
      <c r="E226" s="10">
        <f>'shaladarpan '!D225</f>
        <v>42135</v>
      </c>
      <c r="F226" s="9" t="str">
        <f>'shaladarpan '!E225</f>
        <v>manjeet224</v>
      </c>
      <c r="G226" s="10">
        <f>'shaladarpan '!F225</f>
        <v>0</v>
      </c>
      <c r="H226" s="9" t="str">
        <f>'shaladarpan '!G225</f>
        <v>vijay224</v>
      </c>
      <c r="I226" s="9" t="str">
        <f>'shaladarpan '!H225</f>
        <v>beautiful224</v>
      </c>
      <c r="J226" s="9" t="str">
        <f>'shaladarpan '!I225</f>
        <v>M</v>
      </c>
      <c r="K226" s="10">
        <f>'shaladarpan '!J225</f>
        <v>39630</v>
      </c>
      <c r="L226" s="9" t="str">
        <f>'shaladarpan '!K225</f>
        <v>yes</v>
      </c>
      <c r="M226" s="9">
        <f>'shaladarpan '!L225</f>
        <v>224</v>
      </c>
      <c r="N226" s="9">
        <f>'shaladarpan '!M225</f>
        <v>0</v>
      </c>
      <c r="O226" s="9">
        <f>'shaladarpan '!N225</f>
        <v>0</v>
      </c>
      <c r="P226" s="9" t="str">
        <f>'shaladarpan '!O225</f>
        <v>SC</v>
      </c>
      <c r="Q226" s="9" t="str">
        <f>'shaladarpan '!P225</f>
        <v>Hindu</v>
      </c>
      <c r="R226" s="9">
        <f>'shaladarpan '!Q225</f>
        <v>0</v>
      </c>
      <c r="S226" s="9" t="str">
        <f>'shaladarpan '!R225</f>
        <v>GOVT. SENIOR SECONDARY SCHOOL ALNIYAWAS (219445)</v>
      </c>
      <c r="T226" s="9">
        <f>'shaladarpan '!S225</f>
        <v>8140200308</v>
      </c>
      <c r="U226" s="9" t="str">
        <f>'shaladarpan '!T225</f>
        <v>XXXX6778</v>
      </c>
      <c r="V226" s="9">
        <f>'shaladarpan '!U225</f>
        <v>0</v>
      </c>
      <c r="W226" s="9">
        <f>'shaladarpan '!V225</f>
        <v>9828120920</v>
      </c>
      <c r="X226" s="9" t="str">
        <f>'shaladarpan '!W225</f>
        <v>alniyawas224</v>
      </c>
      <c r="Y226" s="9">
        <f>'shaladarpan '!X225</f>
        <v>0</v>
      </c>
      <c r="Z226" s="9" t="str">
        <f>'shaladarpan '!Y225</f>
        <v>N</v>
      </c>
      <c r="AA226" s="9" t="str">
        <f>'shaladarpan '!Z225</f>
        <v>N</v>
      </c>
      <c r="AB226" s="9" t="str">
        <f>'shaladarpan '!AA225</f>
        <v>No</v>
      </c>
      <c r="AC226" s="9">
        <f>'shaladarpan '!AB225</f>
        <v>12</v>
      </c>
      <c r="AD226" s="9" t="str">
        <f>'shaladarpan '!AC225</f>
        <v>None</v>
      </c>
      <c r="AE226" s="9">
        <f>'shaladarpan '!AD225</f>
        <v>1</v>
      </c>
    </row>
    <row r="227" spans="1:31" s="8" customFormat="1" ht="13.5" customHeight="1">
      <c r="A227" s="8">
        <f>IF(F227=" "," ",ROWS($A$3:A227))</f>
        <v>225</v>
      </c>
      <c r="B227" s="9">
        <f>'shaladarpan '!A226</f>
        <v>7</v>
      </c>
      <c r="C227" s="9" t="str">
        <f>'shaladarpan '!B226</f>
        <v>A</v>
      </c>
      <c r="D227" s="9">
        <f>'shaladarpan '!C226</f>
        <v>4752</v>
      </c>
      <c r="E227" s="10">
        <f>'shaladarpan '!D226</f>
        <v>41827</v>
      </c>
      <c r="F227" s="9" t="str">
        <f>'shaladarpan '!E226</f>
        <v>manjeet225</v>
      </c>
      <c r="G227" s="10">
        <f>'shaladarpan '!F226</f>
        <v>0</v>
      </c>
      <c r="H227" s="9" t="str">
        <f>'shaladarpan '!G226</f>
        <v>vijay225</v>
      </c>
      <c r="I227" s="9" t="str">
        <f>'shaladarpan '!H226</f>
        <v>beautiful225</v>
      </c>
      <c r="J227" s="9" t="str">
        <f>'shaladarpan '!I226</f>
        <v>F</v>
      </c>
      <c r="K227" s="10">
        <f>'shaladarpan '!J226</f>
        <v>39581</v>
      </c>
      <c r="L227" s="9" t="str">
        <f>'shaladarpan '!K226</f>
        <v>no</v>
      </c>
      <c r="M227" s="9">
        <f>'shaladarpan '!L226</f>
        <v>225</v>
      </c>
      <c r="N227" s="9">
        <f>'shaladarpan '!M226</f>
        <v>0</v>
      </c>
      <c r="O227" s="9">
        <f>'shaladarpan '!N226</f>
        <v>0</v>
      </c>
      <c r="P227" s="9" t="str">
        <f>'shaladarpan '!O226</f>
        <v>GEN</v>
      </c>
      <c r="Q227" s="9" t="str">
        <f>'shaladarpan '!P226</f>
        <v>Hindu</v>
      </c>
      <c r="R227" s="9">
        <f>'shaladarpan '!Q226</f>
        <v>0</v>
      </c>
      <c r="S227" s="9" t="str">
        <f>'shaladarpan '!R226</f>
        <v>GOVT. SENIOR SECONDARY SCHOOL ALNIYAWAS (219445)</v>
      </c>
      <c r="T227" s="9">
        <f>'shaladarpan '!S226</f>
        <v>8140200308</v>
      </c>
      <c r="U227" s="9" t="str">
        <f>'shaladarpan '!T226</f>
        <v>XXXX6183</v>
      </c>
      <c r="V227" s="9" t="str">
        <f>'shaladarpan '!U226</f>
        <v>YQOFYAK</v>
      </c>
      <c r="W227" s="9">
        <f>'shaladarpan '!V226</f>
        <v>9828120921</v>
      </c>
      <c r="X227" s="9" t="str">
        <f>'shaladarpan '!W226</f>
        <v>alniyawas225</v>
      </c>
      <c r="Y227" s="9">
        <f>'shaladarpan '!X226</f>
        <v>40000</v>
      </c>
      <c r="Z227" s="9" t="str">
        <f>'shaladarpan '!Y226</f>
        <v>N</v>
      </c>
      <c r="AA227" s="9" t="str">
        <f>'shaladarpan '!Z226</f>
        <v>N</v>
      </c>
      <c r="AB227" s="9" t="str">
        <f>'shaladarpan '!AA226</f>
        <v>No</v>
      </c>
      <c r="AC227" s="9">
        <f>'shaladarpan '!AB226</f>
        <v>12</v>
      </c>
      <c r="AD227" s="9" t="str">
        <f>'shaladarpan '!AC226</f>
        <v>None</v>
      </c>
      <c r="AE227" s="9">
        <f>'shaladarpan '!AD226</f>
        <v>5</v>
      </c>
    </row>
    <row r="228" spans="1:31" s="8" customFormat="1" ht="13.5" customHeight="1">
      <c r="A228" s="8">
        <f>IF(F228=" "," ",ROWS($A$3:A228))</f>
        <v>226</v>
      </c>
      <c r="B228" s="9">
        <f>'shaladarpan '!A227</f>
        <v>7</v>
      </c>
      <c r="C228" s="9" t="str">
        <f>'shaladarpan '!B227</f>
        <v>A</v>
      </c>
      <c r="D228" s="9">
        <f>'shaladarpan '!C227</f>
        <v>3924</v>
      </c>
      <c r="E228" s="10">
        <f>'shaladarpan '!D227</f>
        <v>42135</v>
      </c>
      <c r="F228" s="9" t="str">
        <f>'shaladarpan '!E227</f>
        <v>manjeet226</v>
      </c>
      <c r="G228" s="10">
        <f>'shaladarpan '!F227</f>
        <v>0</v>
      </c>
      <c r="H228" s="9" t="str">
        <f>'shaladarpan '!G227</f>
        <v>vijay226</v>
      </c>
      <c r="I228" s="9" t="str">
        <f>'shaladarpan '!H227</f>
        <v>beautiful226</v>
      </c>
      <c r="J228" s="9" t="str">
        <f>'shaladarpan '!I227</f>
        <v>F</v>
      </c>
      <c r="K228" s="10">
        <f>'shaladarpan '!J227</f>
        <v>39268</v>
      </c>
      <c r="L228" s="9" t="str">
        <f>'shaladarpan '!K227</f>
        <v>yes</v>
      </c>
      <c r="M228" s="9">
        <f>'shaladarpan '!L227</f>
        <v>226</v>
      </c>
      <c r="N228" s="9">
        <f>'shaladarpan '!M227</f>
        <v>0</v>
      </c>
      <c r="O228" s="9">
        <f>'shaladarpan '!N227</f>
        <v>0</v>
      </c>
      <c r="P228" s="9" t="str">
        <f>'shaladarpan '!O227</f>
        <v>OBC</v>
      </c>
      <c r="Q228" s="9" t="str">
        <f>'shaladarpan '!P227</f>
        <v>Hindu</v>
      </c>
      <c r="R228" s="9">
        <f>'shaladarpan '!Q227</f>
        <v>0</v>
      </c>
      <c r="S228" s="9" t="str">
        <f>'shaladarpan '!R227</f>
        <v>GOVT. SENIOR SECONDARY SCHOOL ALNIYAWAS (219445)</v>
      </c>
      <c r="T228" s="9">
        <f>'shaladarpan '!S227</f>
        <v>8140200308</v>
      </c>
      <c r="U228" s="9">
        <f>'shaladarpan '!T227</f>
        <v>0</v>
      </c>
      <c r="V228" s="9">
        <f>'shaladarpan '!U227</f>
        <v>0</v>
      </c>
      <c r="W228" s="9">
        <f>'shaladarpan '!V227</f>
        <v>9828120922</v>
      </c>
      <c r="X228" s="9" t="str">
        <f>'shaladarpan '!W227</f>
        <v>alniyawas226</v>
      </c>
      <c r="Y228" s="9">
        <f>'shaladarpan '!X227</f>
        <v>0</v>
      </c>
      <c r="Z228" s="9" t="str">
        <f>'shaladarpan '!Y227</f>
        <v>N</v>
      </c>
      <c r="AA228" s="9" t="str">
        <f>'shaladarpan '!Z227</f>
        <v>N</v>
      </c>
      <c r="AB228" s="9" t="str">
        <f>'shaladarpan '!AA227</f>
        <v>No</v>
      </c>
      <c r="AC228" s="9">
        <f>'shaladarpan '!AB227</f>
        <v>13</v>
      </c>
      <c r="AD228" s="9" t="str">
        <f>'shaladarpan '!AC227</f>
        <v>None</v>
      </c>
      <c r="AE228" s="9">
        <f>'shaladarpan '!AD227</f>
        <v>1</v>
      </c>
    </row>
    <row r="229" spans="1:31" s="8" customFormat="1" ht="13.5" customHeight="1">
      <c r="A229" s="8">
        <f>IF(F229=" "," ",ROWS($A$3:A229))</f>
        <v>227</v>
      </c>
      <c r="B229" s="9">
        <f>'shaladarpan '!A228</f>
        <v>7</v>
      </c>
      <c r="C229" s="9" t="str">
        <f>'shaladarpan '!B228</f>
        <v>A</v>
      </c>
      <c r="D229" s="9">
        <f>'shaladarpan '!C228</f>
        <v>3926</v>
      </c>
      <c r="E229" s="10">
        <f>'shaladarpan '!D228</f>
        <v>42135</v>
      </c>
      <c r="F229" s="9" t="str">
        <f>'shaladarpan '!E228</f>
        <v>manjeet227</v>
      </c>
      <c r="G229" s="10">
        <f>'shaladarpan '!F228</f>
        <v>0</v>
      </c>
      <c r="H229" s="9" t="str">
        <f>'shaladarpan '!G228</f>
        <v>vijay227</v>
      </c>
      <c r="I229" s="9" t="str">
        <f>'shaladarpan '!H228</f>
        <v>beautiful227</v>
      </c>
      <c r="J229" s="9" t="str">
        <f>'shaladarpan '!I228</f>
        <v>M</v>
      </c>
      <c r="K229" s="10">
        <f>'shaladarpan '!J228</f>
        <v>39089</v>
      </c>
      <c r="L229" s="9" t="str">
        <f>'shaladarpan '!K228</f>
        <v>yes</v>
      </c>
      <c r="M229" s="9">
        <f>'shaladarpan '!L228</f>
        <v>227</v>
      </c>
      <c r="N229" s="9">
        <f>'shaladarpan '!M228</f>
        <v>0</v>
      </c>
      <c r="O229" s="9">
        <f>'shaladarpan '!N228</f>
        <v>0</v>
      </c>
      <c r="P229" s="9" t="str">
        <f>'shaladarpan '!O228</f>
        <v>OBC</v>
      </c>
      <c r="Q229" s="9" t="str">
        <f>'shaladarpan '!P228</f>
        <v>Muslim</v>
      </c>
      <c r="R229" s="9">
        <f>'shaladarpan '!Q228</f>
        <v>0</v>
      </c>
      <c r="S229" s="9" t="str">
        <f>'shaladarpan '!R228</f>
        <v>GOVT. SENIOR SECONDARY SCHOOL ALNIYAWAS (219445)</v>
      </c>
      <c r="T229" s="9">
        <f>'shaladarpan '!S228</f>
        <v>8140200308</v>
      </c>
      <c r="U229" s="9">
        <f>'shaladarpan '!T228</f>
        <v>0</v>
      </c>
      <c r="V229" s="9">
        <f>'shaladarpan '!U228</f>
        <v>0</v>
      </c>
      <c r="W229" s="9">
        <f>'shaladarpan '!V228</f>
        <v>9828120923</v>
      </c>
      <c r="X229" s="9" t="str">
        <f>'shaladarpan '!W228</f>
        <v>alniyawas227</v>
      </c>
      <c r="Y229" s="9">
        <f>'shaladarpan '!X228</f>
        <v>0</v>
      </c>
      <c r="Z229" s="9" t="str">
        <f>'shaladarpan '!Y228</f>
        <v>N</v>
      </c>
      <c r="AA229" s="9" t="str">
        <f>'shaladarpan '!Z228</f>
        <v>N</v>
      </c>
      <c r="AB229" s="9" t="str">
        <f>'shaladarpan '!AA228</f>
        <v>Yes</v>
      </c>
      <c r="AC229" s="9">
        <f>'shaladarpan '!AB228</f>
        <v>13</v>
      </c>
      <c r="AD229" s="9" t="str">
        <f>'shaladarpan '!AC228</f>
        <v>None</v>
      </c>
      <c r="AE229" s="9">
        <f>'shaladarpan '!AD228</f>
        <v>1</v>
      </c>
    </row>
    <row r="230" spans="1:31" s="8" customFormat="1" ht="13.5" customHeight="1">
      <c r="A230" s="8">
        <f>IF(F230=" "," ",ROWS($A$3:A230))</f>
        <v>228</v>
      </c>
      <c r="B230" s="9">
        <f>'shaladarpan '!A229</f>
        <v>7</v>
      </c>
      <c r="C230" s="9" t="str">
        <f>'shaladarpan '!B229</f>
        <v>A</v>
      </c>
      <c r="D230" s="9">
        <f>'shaladarpan '!C229</f>
        <v>3925</v>
      </c>
      <c r="E230" s="10">
        <f>'shaladarpan '!D229</f>
        <v>42135</v>
      </c>
      <c r="F230" s="9" t="str">
        <f>'shaladarpan '!E229</f>
        <v>manjeet228</v>
      </c>
      <c r="G230" s="10">
        <f>'shaladarpan '!F229</f>
        <v>0</v>
      </c>
      <c r="H230" s="9" t="str">
        <f>'shaladarpan '!G229</f>
        <v>vijay228</v>
      </c>
      <c r="I230" s="9" t="str">
        <f>'shaladarpan '!H229</f>
        <v>beautiful228</v>
      </c>
      <c r="J230" s="9" t="str">
        <f>'shaladarpan '!I229</f>
        <v>M</v>
      </c>
      <c r="K230" s="10">
        <f>'shaladarpan '!J229</f>
        <v>39631</v>
      </c>
      <c r="L230" s="9" t="str">
        <f>'shaladarpan '!K229</f>
        <v>no</v>
      </c>
      <c r="M230" s="9">
        <f>'shaladarpan '!L229</f>
        <v>228</v>
      </c>
      <c r="N230" s="9">
        <f>'shaladarpan '!M229</f>
        <v>0</v>
      </c>
      <c r="O230" s="9">
        <f>'shaladarpan '!N229</f>
        <v>0</v>
      </c>
      <c r="P230" s="9" t="str">
        <f>'shaladarpan '!O229</f>
        <v>OBC</v>
      </c>
      <c r="Q230" s="9" t="str">
        <f>'shaladarpan '!P229</f>
        <v>Hindu</v>
      </c>
      <c r="R230" s="9">
        <f>'shaladarpan '!Q229</f>
        <v>0</v>
      </c>
      <c r="S230" s="9" t="str">
        <f>'shaladarpan '!R229</f>
        <v>GOVT. SENIOR SECONDARY SCHOOL ALNIYAWAS (219445)</v>
      </c>
      <c r="T230" s="9">
        <f>'shaladarpan '!S229</f>
        <v>8140200308</v>
      </c>
      <c r="U230" s="9" t="str">
        <f>'shaladarpan '!T229</f>
        <v>XXXX1141</v>
      </c>
      <c r="V230" s="9">
        <f>'shaladarpan '!U229</f>
        <v>0</v>
      </c>
      <c r="W230" s="9">
        <f>'shaladarpan '!V229</f>
        <v>9828120924</v>
      </c>
      <c r="X230" s="9" t="str">
        <f>'shaladarpan '!W229</f>
        <v>alniyawas228</v>
      </c>
      <c r="Y230" s="9">
        <f>'shaladarpan '!X229</f>
        <v>0</v>
      </c>
      <c r="Z230" s="9" t="str">
        <f>'shaladarpan '!Y229</f>
        <v>N</v>
      </c>
      <c r="AA230" s="9" t="str">
        <f>'shaladarpan '!Z229</f>
        <v>N</v>
      </c>
      <c r="AB230" s="9" t="str">
        <f>'shaladarpan '!AA229</f>
        <v>No</v>
      </c>
      <c r="AC230" s="9">
        <f>'shaladarpan '!AB229</f>
        <v>12</v>
      </c>
      <c r="AD230" s="9" t="str">
        <f>'shaladarpan '!AC229</f>
        <v>None</v>
      </c>
      <c r="AE230" s="9">
        <f>'shaladarpan '!AD229</f>
        <v>1</v>
      </c>
    </row>
    <row r="231" spans="1:31" s="8" customFormat="1" ht="13.5" customHeight="1">
      <c r="A231" s="8">
        <f>IF(F231=" "," ",ROWS($A$3:A231))</f>
        <v>229</v>
      </c>
      <c r="B231" s="9">
        <f>'shaladarpan '!A230</f>
        <v>7</v>
      </c>
      <c r="C231" s="9" t="str">
        <f>'shaladarpan '!B230</f>
        <v>A</v>
      </c>
      <c r="D231" s="9">
        <f>'shaladarpan '!C230</f>
        <v>4767</v>
      </c>
      <c r="E231" s="10">
        <f>'shaladarpan '!D230</f>
        <v>42921</v>
      </c>
      <c r="F231" s="9" t="str">
        <f>'shaladarpan '!E230</f>
        <v>manjeet229</v>
      </c>
      <c r="G231" s="10">
        <f>'shaladarpan '!F230</f>
        <v>0</v>
      </c>
      <c r="H231" s="9" t="str">
        <f>'shaladarpan '!G230</f>
        <v>vijay229</v>
      </c>
      <c r="I231" s="9" t="str">
        <f>'shaladarpan '!H230</f>
        <v>beautiful229</v>
      </c>
      <c r="J231" s="9" t="str">
        <f>'shaladarpan '!I230</f>
        <v>F</v>
      </c>
      <c r="K231" s="10">
        <f>'shaladarpan '!J230</f>
        <v>39967</v>
      </c>
      <c r="L231" s="9" t="str">
        <f>'shaladarpan '!K230</f>
        <v>yes</v>
      </c>
      <c r="M231" s="9">
        <f>'shaladarpan '!L230</f>
        <v>229</v>
      </c>
      <c r="N231" s="9">
        <f>'shaladarpan '!M230</f>
        <v>0</v>
      </c>
      <c r="O231" s="9">
        <f>'shaladarpan '!N230</f>
        <v>0</v>
      </c>
      <c r="P231" s="9" t="str">
        <f>'shaladarpan '!O230</f>
        <v>OBC</v>
      </c>
      <c r="Q231" s="9">
        <f>'shaladarpan '!P230</f>
        <v>0</v>
      </c>
      <c r="R231" s="9">
        <f>'shaladarpan '!Q230</f>
        <v>0</v>
      </c>
      <c r="S231" s="9" t="str">
        <f>'shaladarpan '!R230</f>
        <v>GOVT. SENIOR SECONDARY SCHOOL ALNIYAWAS (219445)</v>
      </c>
      <c r="T231" s="9">
        <f>'shaladarpan '!S230</f>
        <v>8140200308</v>
      </c>
      <c r="U231" s="9" t="str">
        <f>'shaladarpan '!T230</f>
        <v>XXXX0730</v>
      </c>
      <c r="V231" s="9">
        <f>'shaladarpan '!U230</f>
        <v>0</v>
      </c>
      <c r="W231" s="9">
        <f>'shaladarpan '!V230</f>
        <v>9828120925</v>
      </c>
      <c r="X231" s="9" t="str">
        <f>'shaladarpan '!W230</f>
        <v>alniyawas229</v>
      </c>
      <c r="Y231" s="9">
        <f>'shaladarpan '!X230</f>
        <v>45000</v>
      </c>
      <c r="Z231" s="9" t="str">
        <f>'shaladarpan '!Y230</f>
        <v>N</v>
      </c>
      <c r="AA231" s="9" t="str">
        <f>'shaladarpan '!Z230</f>
        <v>N</v>
      </c>
      <c r="AB231" s="9">
        <f>'shaladarpan '!AA230</f>
        <v>0</v>
      </c>
      <c r="AC231" s="9">
        <f>'shaladarpan '!AB230</f>
        <v>11</v>
      </c>
      <c r="AD231" s="9" t="str">
        <f>'shaladarpan '!AC230</f>
        <v>None</v>
      </c>
      <c r="AE231" s="9">
        <f>'shaladarpan '!AD230</f>
        <v>0</v>
      </c>
    </row>
    <row r="232" spans="1:31" s="8" customFormat="1" ht="13.5" customHeight="1">
      <c r="A232" s="8">
        <f>IF(F232=" "," ",ROWS($A$3:A232))</f>
        <v>230</v>
      </c>
      <c r="B232" s="9">
        <f>'shaladarpan '!A231</f>
        <v>7</v>
      </c>
      <c r="C232" s="9" t="str">
        <f>'shaladarpan '!B231</f>
        <v>A</v>
      </c>
      <c r="D232" s="9">
        <f>'shaladarpan '!C231</f>
        <v>4765</v>
      </c>
      <c r="E232" s="10">
        <f>'shaladarpan '!D231</f>
        <v>41467</v>
      </c>
      <c r="F232" s="9" t="str">
        <f>'shaladarpan '!E231</f>
        <v>manjeet230</v>
      </c>
      <c r="G232" s="10">
        <f>'shaladarpan '!F231</f>
        <v>0</v>
      </c>
      <c r="H232" s="9" t="str">
        <f>'shaladarpan '!G231</f>
        <v>vijay230</v>
      </c>
      <c r="I232" s="9" t="str">
        <f>'shaladarpan '!H231</f>
        <v>beautiful230</v>
      </c>
      <c r="J232" s="9" t="str">
        <f>'shaladarpan '!I231</f>
        <v>F</v>
      </c>
      <c r="K232" s="10">
        <f>'shaladarpan '!J231</f>
        <v>39217</v>
      </c>
      <c r="L232" s="9" t="str">
        <f>'shaladarpan '!K231</f>
        <v>yes</v>
      </c>
      <c r="M232" s="9">
        <f>'shaladarpan '!L231</f>
        <v>230</v>
      </c>
      <c r="N232" s="9">
        <f>'shaladarpan '!M231</f>
        <v>0</v>
      </c>
      <c r="O232" s="9">
        <f>'shaladarpan '!N231</f>
        <v>0</v>
      </c>
      <c r="P232" s="9" t="str">
        <f>'shaladarpan '!O231</f>
        <v>OBC</v>
      </c>
      <c r="Q232" s="9" t="str">
        <f>'shaladarpan '!P231</f>
        <v>Hindu</v>
      </c>
      <c r="R232" s="9">
        <f>'shaladarpan '!Q231</f>
        <v>0</v>
      </c>
      <c r="S232" s="9" t="str">
        <f>'shaladarpan '!R231</f>
        <v>GOVT. SENIOR SECONDARY SCHOOL ALNIYAWAS (219445)</v>
      </c>
      <c r="T232" s="9">
        <f>'shaladarpan '!S231</f>
        <v>8140200308</v>
      </c>
      <c r="U232" s="9" t="str">
        <f>'shaladarpan '!T231</f>
        <v>XXXX2477</v>
      </c>
      <c r="V232" s="9">
        <f>'shaladarpan '!U231</f>
        <v>0</v>
      </c>
      <c r="W232" s="9">
        <f>'shaladarpan '!V231</f>
        <v>9828120926</v>
      </c>
      <c r="X232" s="9" t="str">
        <f>'shaladarpan '!W231</f>
        <v>alniyawas230</v>
      </c>
      <c r="Y232" s="9">
        <f>'shaladarpan '!X231</f>
        <v>55000</v>
      </c>
      <c r="Z232" s="9" t="str">
        <f>'shaladarpan '!Y231</f>
        <v>N</v>
      </c>
      <c r="AA232" s="9" t="str">
        <f>'shaladarpan '!Z231</f>
        <v>N</v>
      </c>
      <c r="AB232" s="9" t="str">
        <f>'shaladarpan '!AA231</f>
        <v>No</v>
      </c>
      <c r="AC232" s="9">
        <f>'shaladarpan '!AB231</f>
        <v>13</v>
      </c>
      <c r="AD232" s="9" t="str">
        <f>'shaladarpan '!AC231</f>
        <v>None</v>
      </c>
      <c r="AE232" s="9">
        <f>'shaladarpan '!AD231</f>
        <v>2</v>
      </c>
    </row>
    <row r="233" spans="1:31" s="8" customFormat="1" ht="13.5" customHeight="1">
      <c r="A233" s="8">
        <f>IF(F233=" "," ",ROWS($A$3:A233))</f>
        <v>231</v>
      </c>
      <c r="B233" s="9">
        <f>'shaladarpan '!A232</f>
        <v>7</v>
      </c>
      <c r="C233" s="9" t="str">
        <f>'shaladarpan '!B232</f>
        <v>A</v>
      </c>
      <c r="D233" s="9">
        <f>'shaladarpan '!C232</f>
        <v>3907</v>
      </c>
      <c r="E233" s="10">
        <f>'shaladarpan '!D232</f>
        <v>42135</v>
      </c>
      <c r="F233" s="9" t="str">
        <f>'shaladarpan '!E232</f>
        <v>manjeet231</v>
      </c>
      <c r="G233" s="10">
        <f>'shaladarpan '!F232</f>
        <v>0</v>
      </c>
      <c r="H233" s="9" t="str">
        <f>'shaladarpan '!G232</f>
        <v>vijay231</v>
      </c>
      <c r="I233" s="9" t="str">
        <f>'shaladarpan '!H232</f>
        <v>beautiful231</v>
      </c>
      <c r="J233" s="9" t="str">
        <f>'shaladarpan '!I232</f>
        <v>F</v>
      </c>
      <c r="K233" s="10">
        <f>'shaladarpan '!J232</f>
        <v>39631</v>
      </c>
      <c r="L233" s="9" t="str">
        <f>'shaladarpan '!K232</f>
        <v>no</v>
      </c>
      <c r="M233" s="9">
        <f>'shaladarpan '!L232</f>
        <v>231</v>
      </c>
      <c r="N233" s="9">
        <f>'shaladarpan '!M232</f>
        <v>0</v>
      </c>
      <c r="O233" s="9">
        <f>'shaladarpan '!N232</f>
        <v>0</v>
      </c>
      <c r="P233" s="9" t="str">
        <f>'shaladarpan '!O232</f>
        <v>OBC</v>
      </c>
      <c r="Q233" s="9" t="str">
        <f>'shaladarpan '!P232</f>
        <v>Muslim</v>
      </c>
      <c r="R233" s="9">
        <f>'shaladarpan '!Q232</f>
        <v>0</v>
      </c>
      <c r="S233" s="9" t="str">
        <f>'shaladarpan '!R232</f>
        <v>GOVT. SENIOR SECONDARY SCHOOL ALNIYAWAS (219445)</v>
      </c>
      <c r="T233" s="9">
        <f>'shaladarpan '!S232</f>
        <v>8140200308</v>
      </c>
      <c r="U233" s="9" t="str">
        <f>'shaladarpan '!T232</f>
        <v>XXXX2550</v>
      </c>
      <c r="V233" s="9">
        <f>'shaladarpan '!U232</f>
        <v>0</v>
      </c>
      <c r="W233" s="9">
        <f>'shaladarpan '!V232</f>
        <v>9828120927</v>
      </c>
      <c r="X233" s="9" t="str">
        <f>'shaladarpan '!W232</f>
        <v>alniyawas231</v>
      </c>
      <c r="Y233" s="9">
        <f>'shaladarpan '!X232</f>
        <v>0</v>
      </c>
      <c r="Z233" s="9" t="str">
        <f>'shaladarpan '!Y232</f>
        <v>N</v>
      </c>
      <c r="AA233" s="9" t="str">
        <f>'shaladarpan '!Z232</f>
        <v>N</v>
      </c>
      <c r="AB233" s="9" t="str">
        <f>'shaladarpan '!AA232</f>
        <v>Yes</v>
      </c>
      <c r="AC233" s="9">
        <f>'shaladarpan '!AB232</f>
        <v>12</v>
      </c>
      <c r="AD233" s="9" t="str">
        <f>'shaladarpan '!AC232</f>
        <v>None</v>
      </c>
      <c r="AE233" s="9">
        <f>'shaladarpan '!AD232</f>
        <v>1</v>
      </c>
    </row>
    <row r="234" spans="1:31" s="8" customFormat="1" ht="13.5" customHeight="1">
      <c r="A234" s="8">
        <f>IF(F234=" "," ",ROWS($A$3:A234))</f>
        <v>232</v>
      </c>
      <c r="B234" s="9">
        <f>'shaladarpan '!A233</f>
        <v>7</v>
      </c>
      <c r="C234" s="9" t="str">
        <f>'shaladarpan '!B233</f>
        <v>A</v>
      </c>
      <c r="D234" s="9">
        <f>'shaladarpan '!C233</f>
        <v>4775</v>
      </c>
      <c r="E234" s="10">
        <f>'shaladarpan '!D233</f>
        <v>41824</v>
      </c>
      <c r="F234" s="9" t="str">
        <f>'shaladarpan '!E233</f>
        <v>manjeet232</v>
      </c>
      <c r="G234" s="10">
        <f>'shaladarpan '!F233</f>
        <v>0</v>
      </c>
      <c r="H234" s="9" t="str">
        <f>'shaladarpan '!G233</f>
        <v>vijay232</v>
      </c>
      <c r="I234" s="9" t="str">
        <f>'shaladarpan '!H233</f>
        <v>beautiful232</v>
      </c>
      <c r="J234" s="9" t="str">
        <f>'shaladarpan '!I233</f>
        <v>F</v>
      </c>
      <c r="K234" s="10">
        <f>'shaladarpan '!J233</f>
        <v>39483</v>
      </c>
      <c r="L234" s="9" t="str">
        <f>'shaladarpan '!K233</f>
        <v>yes</v>
      </c>
      <c r="M234" s="9">
        <f>'shaladarpan '!L233</f>
        <v>232</v>
      </c>
      <c r="N234" s="9">
        <f>'shaladarpan '!M233</f>
        <v>0</v>
      </c>
      <c r="O234" s="9">
        <f>'shaladarpan '!N233</f>
        <v>0</v>
      </c>
      <c r="P234" s="9" t="str">
        <f>'shaladarpan '!O233</f>
        <v>OBC</v>
      </c>
      <c r="Q234" s="9" t="str">
        <f>'shaladarpan '!P233</f>
        <v>Hindu</v>
      </c>
      <c r="R234" s="9">
        <f>'shaladarpan '!Q233</f>
        <v>0</v>
      </c>
      <c r="S234" s="9" t="str">
        <f>'shaladarpan '!R233</f>
        <v>GOVT. SENIOR SECONDARY SCHOOL ALNIYAWAS (219445)</v>
      </c>
      <c r="T234" s="9">
        <f>'shaladarpan '!S233</f>
        <v>8140200308</v>
      </c>
      <c r="U234" s="9" t="str">
        <f>'shaladarpan '!T233</f>
        <v>XXXX2033</v>
      </c>
      <c r="V234" s="9">
        <f>'shaladarpan '!U233</f>
        <v>0</v>
      </c>
      <c r="W234" s="9">
        <f>'shaladarpan '!V233</f>
        <v>9828120928</v>
      </c>
      <c r="X234" s="9" t="str">
        <f>'shaladarpan '!W233</f>
        <v>alniyawas232</v>
      </c>
      <c r="Y234" s="9">
        <f>'shaladarpan '!X233</f>
        <v>40000</v>
      </c>
      <c r="Z234" s="9" t="str">
        <f>'shaladarpan '!Y233</f>
        <v>N</v>
      </c>
      <c r="AA234" s="9" t="str">
        <f>'shaladarpan '!Z233</f>
        <v>N</v>
      </c>
      <c r="AB234" s="9" t="str">
        <f>'shaladarpan '!AA233</f>
        <v>No</v>
      </c>
      <c r="AC234" s="9">
        <f>'shaladarpan '!AB233</f>
        <v>12</v>
      </c>
      <c r="AD234" s="9" t="str">
        <f>'shaladarpan '!AC233</f>
        <v>None</v>
      </c>
      <c r="AE234" s="9">
        <f>'shaladarpan '!AD233</f>
        <v>5</v>
      </c>
    </row>
    <row r="235" spans="1:31" s="8" customFormat="1" ht="13.5" customHeight="1">
      <c r="A235" s="8">
        <f>IF(F235=" "," ",ROWS($A$3:A235))</f>
        <v>233</v>
      </c>
      <c r="B235" s="9">
        <f>'shaladarpan '!A234</f>
        <v>7</v>
      </c>
      <c r="C235" s="9" t="str">
        <f>'shaladarpan '!B234</f>
        <v>A</v>
      </c>
      <c r="D235" s="9">
        <f>'shaladarpan '!C234</f>
        <v>4753</v>
      </c>
      <c r="E235" s="10">
        <f>'shaladarpan '!D234</f>
        <v>41823</v>
      </c>
      <c r="F235" s="9" t="str">
        <f>'shaladarpan '!E234</f>
        <v>manjeet233</v>
      </c>
      <c r="G235" s="10">
        <f>'shaladarpan '!F234</f>
        <v>0</v>
      </c>
      <c r="H235" s="9" t="str">
        <f>'shaladarpan '!G234</f>
        <v>vijay233</v>
      </c>
      <c r="I235" s="9" t="str">
        <f>'shaladarpan '!H234</f>
        <v>beautiful233</v>
      </c>
      <c r="J235" s="9" t="str">
        <f>'shaladarpan '!I234</f>
        <v>F</v>
      </c>
      <c r="K235" s="10">
        <f>'shaladarpan '!J234</f>
        <v>39490</v>
      </c>
      <c r="L235" s="9" t="str">
        <f>'shaladarpan '!K234</f>
        <v>yes</v>
      </c>
      <c r="M235" s="9">
        <f>'shaladarpan '!L234</f>
        <v>233</v>
      </c>
      <c r="N235" s="9">
        <f>'shaladarpan '!M234</f>
        <v>0</v>
      </c>
      <c r="O235" s="9">
        <f>'shaladarpan '!N234</f>
        <v>0</v>
      </c>
      <c r="P235" s="9" t="str">
        <f>'shaladarpan '!O234</f>
        <v>GEN</v>
      </c>
      <c r="Q235" s="9" t="str">
        <f>'shaladarpan '!P234</f>
        <v>Hindu</v>
      </c>
      <c r="R235" s="9">
        <f>'shaladarpan '!Q234</f>
        <v>0</v>
      </c>
      <c r="S235" s="9" t="str">
        <f>'shaladarpan '!R234</f>
        <v>GOVT. SENIOR SECONDARY SCHOOL ALNIYAWAS (219445)</v>
      </c>
      <c r="T235" s="9">
        <f>'shaladarpan '!S234</f>
        <v>8140200308</v>
      </c>
      <c r="U235" s="9" t="str">
        <f>'shaladarpan '!T234</f>
        <v>XXXX3758</v>
      </c>
      <c r="V235" s="9" t="str">
        <f>'shaladarpan '!U234</f>
        <v>YAMYDQW</v>
      </c>
      <c r="W235" s="9">
        <f>'shaladarpan '!V234</f>
        <v>9828120929</v>
      </c>
      <c r="X235" s="9" t="str">
        <f>'shaladarpan '!W234</f>
        <v>alniyawas233</v>
      </c>
      <c r="Y235" s="9">
        <f>'shaladarpan '!X234</f>
        <v>40000</v>
      </c>
      <c r="Z235" s="9" t="str">
        <f>'shaladarpan '!Y234</f>
        <v>N</v>
      </c>
      <c r="AA235" s="9" t="str">
        <f>'shaladarpan '!Z234</f>
        <v>N</v>
      </c>
      <c r="AB235" s="9" t="str">
        <f>'shaladarpan '!AA234</f>
        <v>No</v>
      </c>
      <c r="AC235" s="9">
        <f>'shaladarpan '!AB234</f>
        <v>12</v>
      </c>
      <c r="AD235" s="9" t="str">
        <f>'shaladarpan '!AC234</f>
        <v>None</v>
      </c>
      <c r="AE235" s="9">
        <f>'shaladarpan '!AD234</f>
        <v>5</v>
      </c>
    </row>
    <row r="236" spans="1:31" s="8" customFormat="1" ht="13.5" customHeight="1">
      <c r="A236" s="8">
        <f>IF(F236=" "," ",ROWS($A$3:A236))</f>
        <v>234</v>
      </c>
      <c r="B236" s="9">
        <f>'shaladarpan '!A235</f>
        <v>7</v>
      </c>
      <c r="C236" s="9" t="str">
        <f>'shaladarpan '!B235</f>
        <v>A</v>
      </c>
      <c r="D236" s="9">
        <f>'shaladarpan '!C235</f>
        <v>4112</v>
      </c>
      <c r="E236" s="10">
        <f>'shaladarpan '!D235</f>
        <v>42549</v>
      </c>
      <c r="F236" s="9" t="str">
        <f>'shaladarpan '!E235</f>
        <v>manjeet234</v>
      </c>
      <c r="G236" s="10">
        <f>'shaladarpan '!F235</f>
        <v>0</v>
      </c>
      <c r="H236" s="9" t="str">
        <f>'shaladarpan '!G235</f>
        <v>vijay234</v>
      </c>
      <c r="I236" s="9" t="str">
        <f>'shaladarpan '!H235</f>
        <v>beautiful234</v>
      </c>
      <c r="J236" s="9" t="str">
        <f>'shaladarpan '!I235</f>
        <v>F</v>
      </c>
      <c r="K236" s="10">
        <f>'shaladarpan '!J235</f>
        <v>39575</v>
      </c>
      <c r="L236" s="9" t="str">
        <f>'shaladarpan '!K235</f>
        <v>no</v>
      </c>
      <c r="M236" s="9">
        <f>'shaladarpan '!L235</f>
        <v>234</v>
      </c>
      <c r="N236" s="9">
        <f>'shaladarpan '!M235</f>
        <v>0</v>
      </c>
      <c r="O236" s="9">
        <f>'shaladarpan '!N235</f>
        <v>0</v>
      </c>
      <c r="P236" s="9" t="str">
        <f>'shaladarpan '!O235</f>
        <v>OBC</v>
      </c>
      <c r="Q236" s="9" t="str">
        <f>'shaladarpan '!P235</f>
        <v>Hindu</v>
      </c>
      <c r="R236" s="9">
        <f>'shaladarpan '!Q235</f>
        <v>0</v>
      </c>
      <c r="S236" s="9" t="str">
        <f>'shaladarpan '!R235</f>
        <v>GOVT. SENIOR SECONDARY SCHOOL ALNIYAWAS (219445)</v>
      </c>
      <c r="T236" s="9">
        <f>'shaladarpan '!S235</f>
        <v>8140200308</v>
      </c>
      <c r="U236" s="9" t="str">
        <f>'shaladarpan '!T235</f>
        <v>XXXX1490</v>
      </c>
      <c r="V236" s="9">
        <f>'shaladarpan '!U235</f>
        <v>0</v>
      </c>
      <c r="W236" s="9">
        <f>'shaladarpan '!V235</f>
        <v>9828120930</v>
      </c>
      <c r="X236" s="9" t="str">
        <f>'shaladarpan '!W235</f>
        <v>alniyawas234</v>
      </c>
      <c r="Y236" s="9">
        <f>'shaladarpan '!X235</f>
        <v>0</v>
      </c>
      <c r="Z236" s="9" t="str">
        <f>'shaladarpan '!Y235</f>
        <v>N</v>
      </c>
      <c r="AA236" s="9" t="str">
        <f>'shaladarpan '!Z235</f>
        <v>N</v>
      </c>
      <c r="AB236" s="9" t="str">
        <f>'shaladarpan '!AA235</f>
        <v>No</v>
      </c>
      <c r="AC236" s="9">
        <f>'shaladarpan '!AB235</f>
        <v>12</v>
      </c>
      <c r="AD236" s="9" t="str">
        <f>'shaladarpan '!AC235</f>
        <v>None</v>
      </c>
      <c r="AE236" s="9">
        <f>'shaladarpan '!AD235</f>
        <v>1</v>
      </c>
    </row>
    <row r="237" spans="1:31" s="8" customFormat="1" ht="13.5" customHeight="1">
      <c r="A237" s="8">
        <f>IF(F237=" "," ",ROWS($A$3:A237))</f>
        <v>235</v>
      </c>
      <c r="B237" s="9">
        <f>'shaladarpan '!A236</f>
        <v>7</v>
      </c>
      <c r="C237" s="9" t="str">
        <f>'shaladarpan '!B236</f>
        <v>A</v>
      </c>
      <c r="D237" s="9">
        <f>'shaladarpan '!C236</f>
        <v>4746</v>
      </c>
      <c r="E237" s="10">
        <f>'shaladarpan '!D236</f>
        <v>41832</v>
      </c>
      <c r="F237" s="9" t="str">
        <f>'shaladarpan '!E236</f>
        <v>manjeet235</v>
      </c>
      <c r="G237" s="10">
        <f>'shaladarpan '!F236</f>
        <v>0</v>
      </c>
      <c r="H237" s="9" t="str">
        <f>'shaladarpan '!G236</f>
        <v>vijay235</v>
      </c>
      <c r="I237" s="9" t="str">
        <f>'shaladarpan '!H236</f>
        <v>beautiful235</v>
      </c>
      <c r="J237" s="9" t="str">
        <f>'shaladarpan '!I236</f>
        <v>F</v>
      </c>
      <c r="K237" s="10">
        <f>'shaladarpan '!J236</f>
        <v>39650</v>
      </c>
      <c r="L237" s="9" t="str">
        <f>'shaladarpan '!K236</f>
        <v>yes</v>
      </c>
      <c r="M237" s="9">
        <f>'shaladarpan '!L236</f>
        <v>235</v>
      </c>
      <c r="N237" s="9">
        <f>'shaladarpan '!M236</f>
        <v>0</v>
      </c>
      <c r="O237" s="9">
        <f>'shaladarpan '!N236</f>
        <v>0</v>
      </c>
      <c r="P237" s="9" t="str">
        <f>'shaladarpan '!O236</f>
        <v>SC</v>
      </c>
      <c r="Q237" s="9" t="str">
        <f>'shaladarpan '!P236</f>
        <v>Hindu</v>
      </c>
      <c r="R237" s="9">
        <f>'shaladarpan '!Q236</f>
        <v>0</v>
      </c>
      <c r="S237" s="9" t="str">
        <f>'shaladarpan '!R236</f>
        <v>GOVT. SENIOR SECONDARY SCHOOL ALNIYAWAS (219445)</v>
      </c>
      <c r="T237" s="9">
        <f>'shaladarpan '!S236</f>
        <v>8140200308</v>
      </c>
      <c r="U237" s="9" t="str">
        <f>'shaladarpan '!T236</f>
        <v>XXXX5353</v>
      </c>
      <c r="V237" s="9" t="str">
        <f>'shaladarpan '!U236</f>
        <v>VBKWWZX</v>
      </c>
      <c r="W237" s="9">
        <f>'shaladarpan '!V236</f>
        <v>9828120931</v>
      </c>
      <c r="X237" s="9" t="str">
        <f>'shaladarpan '!W236</f>
        <v>alniyawas235</v>
      </c>
      <c r="Y237" s="9">
        <f>'shaladarpan '!X236</f>
        <v>40000</v>
      </c>
      <c r="Z237" s="9" t="str">
        <f>'shaladarpan '!Y236</f>
        <v>N</v>
      </c>
      <c r="AA237" s="9" t="str">
        <f>'shaladarpan '!Z236</f>
        <v>N</v>
      </c>
      <c r="AB237" s="9" t="str">
        <f>'shaladarpan '!AA236</f>
        <v>No</v>
      </c>
      <c r="AC237" s="9">
        <f>'shaladarpan '!AB236</f>
        <v>12</v>
      </c>
      <c r="AD237" s="9" t="str">
        <f>'shaladarpan '!AC236</f>
        <v>None</v>
      </c>
      <c r="AE237" s="9">
        <f>'shaladarpan '!AD236</f>
        <v>5</v>
      </c>
    </row>
    <row r="238" spans="1:31" s="8" customFormat="1" ht="13.5" customHeight="1">
      <c r="A238" s="8">
        <f>IF(F238=" "," ",ROWS($A$3:A238))</f>
        <v>236</v>
      </c>
      <c r="B238" s="9">
        <f>'shaladarpan '!A237</f>
        <v>7</v>
      </c>
      <c r="C238" s="9" t="str">
        <f>'shaladarpan '!B237</f>
        <v>A</v>
      </c>
      <c r="D238" s="9">
        <f>'shaladarpan '!C237</f>
        <v>3946</v>
      </c>
      <c r="E238" s="10">
        <f>'shaladarpan '!D237</f>
        <v>42182</v>
      </c>
      <c r="F238" s="9" t="str">
        <f>'shaladarpan '!E237</f>
        <v>manjeet236</v>
      </c>
      <c r="G238" s="10">
        <f>'shaladarpan '!F237</f>
        <v>0</v>
      </c>
      <c r="H238" s="9" t="str">
        <f>'shaladarpan '!G237</f>
        <v>vijay236</v>
      </c>
      <c r="I238" s="9" t="str">
        <f>'shaladarpan '!H237</f>
        <v>beautiful236</v>
      </c>
      <c r="J238" s="9" t="str">
        <f>'shaladarpan '!I237</f>
        <v>M</v>
      </c>
      <c r="K238" s="10">
        <f>'shaladarpan '!J237</f>
        <v>38637</v>
      </c>
      <c r="L238" s="9" t="str">
        <f>'shaladarpan '!K237</f>
        <v>yes</v>
      </c>
      <c r="M238" s="9">
        <f>'shaladarpan '!L237</f>
        <v>236</v>
      </c>
      <c r="N238" s="9">
        <f>'shaladarpan '!M237</f>
        <v>0</v>
      </c>
      <c r="O238" s="9">
        <f>'shaladarpan '!N237</f>
        <v>0</v>
      </c>
      <c r="P238" s="9" t="str">
        <f>'shaladarpan '!O237</f>
        <v>SC</v>
      </c>
      <c r="Q238" s="9" t="str">
        <f>'shaladarpan '!P237</f>
        <v>Hindu</v>
      </c>
      <c r="R238" s="9">
        <f>'shaladarpan '!Q237</f>
        <v>0</v>
      </c>
      <c r="S238" s="9" t="str">
        <f>'shaladarpan '!R237</f>
        <v>GOVT. SENIOR SECONDARY SCHOOL ALNIYAWAS (219445)</v>
      </c>
      <c r="T238" s="9">
        <f>'shaladarpan '!S237</f>
        <v>8140200308</v>
      </c>
      <c r="U238" s="9" t="str">
        <f>'shaladarpan '!T237</f>
        <v>XXXX3418</v>
      </c>
      <c r="V238" s="9">
        <f>'shaladarpan '!U237</f>
        <v>0</v>
      </c>
      <c r="W238" s="9">
        <f>'shaladarpan '!V237</f>
        <v>9828120932</v>
      </c>
      <c r="X238" s="9" t="str">
        <f>'shaladarpan '!W237</f>
        <v>alniyawas236</v>
      </c>
      <c r="Y238" s="9">
        <f>'shaladarpan '!X237</f>
        <v>0</v>
      </c>
      <c r="Z238" s="9" t="str">
        <f>'shaladarpan '!Y237</f>
        <v>N</v>
      </c>
      <c r="AA238" s="9" t="str">
        <f>'shaladarpan '!Z237</f>
        <v>N</v>
      </c>
      <c r="AB238" s="9" t="str">
        <f>'shaladarpan '!AA237</f>
        <v>No</v>
      </c>
      <c r="AC238" s="9">
        <f>'shaladarpan '!AB237</f>
        <v>15</v>
      </c>
      <c r="AD238" s="9" t="str">
        <f>'shaladarpan '!AC237</f>
        <v>None</v>
      </c>
      <c r="AE238" s="9">
        <f>'shaladarpan '!AD237</f>
        <v>1</v>
      </c>
    </row>
    <row r="239" spans="1:31" s="8" customFormat="1" ht="13.5" customHeight="1">
      <c r="A239" s="8">
        <f>IF(F239=" "," ",ROWS($A$3:A239))</f>
        <v>237</v>
      </c>
      <c r="B239" s="9">
        <f>'shaladarpan '!A238</f>
        <v>7</v>
      </c>
      <c r="C239" s="9" t="str">
        <f>'shaladarpan '!B238</f>
        <v>A</v>
      </c>
      <c r="D239" s="9">
        <f>'shaladarpan '!C238</f>
        <v>4580</v>
      </c>
      <c r="E239" s="10">
        <f>'shaladarpan '!D238</f>
        <v>43299</v>
      </c>
      <c r="F239" s="9" t="str">
        <f>'shaladarpan '!E238</f>
        <v>manjeet237</v>
      </c>
      <c r="G239" s="10">
        <f>'shaladarpan '!F238</f>
        <v>0</v>
      </c>
      <c r="H239" s="9" t="str">
        <f>'shaladarpan '!G238</f>
        <v>vijay237</v>
      </c>
      <c r="I239" s="9" t="str">
        <f>'shaladarpan '!H238</f>
        <v>beautiful237</v>
      </c>
      <c r="J239" s="9" t="str">
        <f>'shaladarpan '!I238</f>
        <v>M</v>
      </c>
      <c r="K239" s="10">
        <f>'shaladarpan '!J238</f>
        <v>40366</v>
      </c>
      <c r="L239" s="9" t="str">
        <f>'shaladarpan '!K238</f>
        <v>no</v>
      </c>
      <c r="M239" s="9">
        <f>'shaladarpan '!L238</f>
        <v>237</v>
      </c>
      <c r="N239" s="9">
        <f>'shaladarpan '!M238</f>
        <v>0</v>
      </c>
      <c r="O239" s="9">
        <f>'shaladarpan '!N238</f>
        <v>0</v>
      </c>
      <c r="P239" s="9" t="str">
        <f>'shaladarpan '!O238</f>
        <v>SC</v>
      </c>
      <c r="Q239" s="9" t="str">
        <f>'shaladarpan '!P238</f>
        <v>Hindu</v>
      </c>
      <c r="R239" s="9">
        <f>'shaladarpan '!Q238</f>
        <v>0</v>
      </c>
      <c r="S239" s="9" t="str">
        <f>'shaladarpan '!R238</f>
        <v>GOVT. SENIOR SECONDARY SCHOOL ALNIYAWAS (219445)</v>
      </c>
      <c r="T239" s="9">
        <f>'shaladarpan '!S238</f>
        <v>8140200308</v>
      </c>
      <c r="U239" s="9">
        <f>'shaladarpan '!T238</f>
        <v>0</v>
      </c>
      <c r="V239" s="9">
        <f>'shaladarpan '!U238</f>
        <v>0</v>
      </c>
      <c r="W239" s="9">
        <f>'shaladarpan '!V238</f>
        <v>9828120933</v>
      </c>
      <c r="X239" s="9" t="str">
        <f>'shaladarpan '!W238</f>
        <v>alniyawas237</v>
      </c>
      <c r="Y239" s="9">
        <f>'shaladarpan '!X238</f>
        <v>40000</v>
      </c>
      <c r="Z239" s="9" t="str">
        <f>'shaladarpan '!Y238</f>
        <v>N</v>
      </c>
      <c r="AA239" s="9" t="str">
        <f>'shaladarpan '!Z238</f>
        <v>N</v>
      </c>
      <c r="AB239" s="9" t="str">
        <f>'shaladarpan '!AA238</f>
        <v>No</v>
      </c>
      <c r="AC239" s="9">
        <f>'shaladarpan '!AB238</f>
        <v>10</v>
      </c>
      <c r="AD239" s="9" t="str">
        <f>'shaladarpan '!AC238</f>
        <v>None</v>
      </c>
      <c r="AE239" s="9">
        <f>'shaladarpan '!AD238</f>
        <v>0</v>
      </c>
    </row>
    <row r="240" spans="1:31" s="8" customFormat="1" ht="13.5" customHeight="1">
      <c r="A240" s="8">
        <f>IF(F240=" "," ",ROWS($A$3:A240))</f>
        <v>238</v>
      </c>
      <c r="B240" s="9">
        <f>'shaladarpan '!A239</f>
        <v>7</v>
      </c>
      <c r="C240" s="9" t="str">
        <f>'shaladarpan '!B239</f>
        <v>A</v>
      </c>
      <c r="D240" s="9">
        <f>'shaladarpan '!C239</f>
        <v>4776</v>
      </c>
      <c r="E240" s="10">
        <f>'shaladarpan '!D239</f>
        <v>42135</v>
      </c>
      <c r="F240" s="9" t="str">
        <f>'shaladarpan '!E239</f>
        <v>manjeet238</v>
      </c>
      <c r="G240" s="10">
        <f>'shaladarpan '!F239</f>
        <v>0</v>
      </c>
      <c r="H240" s="9" t="str">
        <f>'shaladarpan '!G239</f>
        <v>vijay238</v>
      </c>
      <c r="I240" s="9" t="str">
        <f>'shaladarpan '!H239</f>
        <v>beautiful238</v>
      </c>
      <c r="J240" s="9" t="str">
        <f>'shaladarpan '!I239</f>
        <v>F</v>
      </c>
      <c r="K240" s="10">
        <f>'shaladarpan '!J239</f>
        <v>39530</v>
      </c>
      <c r="L240" s="9" t="str">
        <f>'shaladarpan '!K239</f>
        <v>yes</v>
      </c>
      <c r="M240" s="9">
        <f>'shaladarpan '!L239</f>
        <v>238</v>
      </c>
      <c r="N240" s="9">
        <f>'shaladarpan '!M239</f>
        <v>0</v>
      </c>
      <c r="O240" s="9">
        <f>'shaladarpan '!N239</f>
        <v>0</v>
      </c>
      <c r="P240" s="9" t="str">
        <f>'shaladarpan '!O239</f>
        <v>GEN</v>
      </c>
      <c r="Q240" s="9" t="str">
        <f>'shaladarpan '!P239</f>
        <v>Hindu</v>
      </c>
      <c r="R240" s="9">
        <f>'shaladarpan '!Q239</f>
        <v>0</v>
      </c>
      <c r="S240" s="9" t="str">
        <f>'shaladarpan '!R239</f>
        <v>GOVT. SENIOR SECONDARY SCHOOL ALNIYAWAS (219445)</v>
      </c>
      <c r="T240" s="9">
        <f>'shaladarpan '!S239</f>
        <v>8140200308</v>
      </c>
      <c r="U240" s="9" t="str">
        <f>'shaladarpan '!T239</f>
        <v>XXXX0142</v>
      </c>
      <c r="V240" s="9" t="str">
        <f>'shaladarpan '!U239</f>
        <v>VXPNBWN</v>
      </c>
      <c r="W240" s="9">
        <f>'shaladarpan '!V239</f>
        <v>9828120934</v>
      </c>
      <c r="X240" s="9" t="str">
        <f>'shaladarpan '!W239</f>
        <v>alniyawas238</v>
      </c>
      <c r="Y240" s="9">
        <f>'shaladarpan '!X239</f>
        <v>40000</v>
      </c>
      <c r="Z240" s="9" t="str">
        <f>'shaladarpan '!Y239</f>
        <v>N</v>
      </c>
      <c r="AA240" s="9" t="str">
        <f>'shaladarpan '!Z239</f>
        <v>N</v>
      </c>
      <c r="AB240" s="9" t="str">
        <f>'shaladarpan '!AA239</f>
        <v>No</v>
      </c>
      <c r="AC240" s="9">
        <f>'shaladarpan '!AB239</f>
        <v>12</v>
      </c>
      <c r="AD240" s="9" t="str">
        <f>'shaladarpan '!AC239</f>
        <v>None</v>
      </c>
      <c r="AE240" s="9">
        <f>'shaladarpan '!AD239</f>
        <v>5</v>
      </c>
    </row>
    <row r="241" spans="1:31" s="8" customFormat="1" ht="13.5" customHeight="1">
      <c r="A241" s="8">
        <f>IF(F241=" "," ",ROWS($A$3:A241))</f>
        <v>239</v>
      </c>
      <c r="B241" s="9">
        <f>'shaladarpan '!A240</f>
        <v>7</v>
      </c>
      <c r="C241" s="9" t="str">
        <f>'shaladarpan '!B240</f>
        <v>A</v>
      </c>
      <c r="D241" s="9">
        <f>'shaladarpan '!C240</f>
        <v>3927</v>
      </c>
      <c r="E241" s="10">
        <f>'shaladarpan '!D240</f>
        <v>42135</v>
      </c>
      <c r="F241" s="9" t="str">
        <f>'shaladarpan '!E240</f>
        <v>manjeet239</v>
      </c>
      <c r="G241" s="10">
        <f>'shaladarpan '!F240</f>
        <v>0</v>
      </c>
      <c r="H241" s="9" t="str">
        <f>'shaladarpan '!G240</f>
        <v>vijay239</v>
      </c>
      <c r="I241" s="9" t="str">
        <f>'shaladarpan '!H240</f>
        <v>beautiful239</v>
      </c>
      <c r="J241" s="9" t="str">
        <f>'shaladarpan '!I240</f>
        <v>F</v>
      </c>
      <c r="K241" s="10">
        <f>'shaladarpan '!J240</f>
        <v>39639</v>
      </c>
      <c r="L241" s="9" t="str">
        <f>'shaladarpan '!K240</f>
        <v>yes</v>
      </c>
      <c r="M241" s="9">
        <f>'shaladarpan '!L240</f>
        <v>239</v>
      </c>
      <c r="N241" s="9">
        <f>'shaladarpan '!M240</f>
        <v>0</v>
      </c>
      <c r="O241" s="9">
        <f>'shaladarpan '!N240</f>
        <v>0</v>
      </c>
      <c r="P241" s="9" t="str">
        <f>'shaladarpan '!O240</f>
        <v>OBC</v>
      </c>
      <c r="Q241" s="9" t="str">
        <f>'shaladarpan '!P240</f>
        <v>Muslim</v>
      </c>
      <c r="R241" s="9">
        <f>'shaladarpan '!Q240</f>
        <v>0</v>
      </c>
      <c r="S241" s="9" t="str">
        <f>'shaladarpan '!R240</f>
        <v>GOVT. SENIOR SECONDARY SCHOOL ALNIYAWAS (219445)</v>
      </c>
      <c r="T241" s="9">
        <f>'shaladarpan '!S240</f>
        <v>8140200308</v>
      </c>
      <c r="U241" s="9" t="str">
        <f>'shaladarpan '!T240</f>
        <v>XXXX0996</v>
      </c>
      <c r="V241" s="9">
        <f>'shaladarpan '!U240</f>
        <v>0</v>
      </c>
      <c r="W241" s="9">
        <f>'shaladarpan '!V240</f>
        <v>9828120935</v>
      </c>
      <c r="X241" s="9" t="str">
        <f>'shaladarpan '!W240</f>
        <v>alniyawas239</v>
      </c>
      <c r="Y241" s="9">
        <f>'shaladarpan '!X240</f>
        <v>0</v>
      </c>
      <c r="Z241" s="9" t="str">
        <f>'shaladarpan '!Y240</f>
        <v>N</v>
      </c>
      <c r="AA241" s="9" t="str">
        <f>'shaladarpan '!Z240</f>
        <v>N</v>
      </c>
      <c r="AB241" s="9" t="str">
        <f>'shaladarpan '!AA240</f>
        <v>Yes</v>
      </c>
      <c r="AC241" s="9">
        <f>'shaladarpan '!AB240</f>
        <v>12</v>
      </c>
      <c r="AD241" s="9" t="str">
        <f>'shaladarpan '!AC240</f>
        <v>None</v>
      </c>
      <c r="AE241" s="9">
        <f>'shaladarpan '!AD240</f>
        <v>1</v>
      </c>
    </row>
    <row r="242" spans="1:31" s="8" customFormat="1" ht="13.5" customHeight="1">
      <c r="A242" s="8">
        <f>IF(F242=" "," ",ROWS($A$3:A242))</f>
        <v>240</v>
      </c>
      <c r="B242" s="9">
        <f>'shaladarpan '!A241</f>
        <v>7</v>
      </c>
      <c r="C242" s="9" t="str">
        <f>'shaladarpan '!B241</f>
        <v>A</v>
      </c>
      <c r="D242" s="9">
        <f>'shaladarpan '!C241</f>
        <v>4631</v>
      </c>
      <c r="E242" s="10">
        <f>'shaladarpan '!D241</f>
        <v>43648</v>
      </c>
      <c r="F242" s="9" t="str">
        <f>'shaladarpan '!E241</f>
        <v>manjeet240</v>
      </c>
      <c r="G242" s="10">
        <f>'shaladarpan '!F241</f>
        <v>0</v>
      </c>
      <c r="H242" s="9" t="str">
        <f>'shaladarpan '!G241</f>
        <v>vijay240</v>
      </c>
      <c r="I242" s="9" t="str">
        <f>'shaladarpan '!H241</f>
        <v>beautiful240</v>
      </c>
      <c r="J242" s="9" t="str">
        <f>'shaladarpan '!I241</f>
        <v>F</v>
      </c>
      <c r="K242" s="10">
        <f>'shaladarpan '!J241</f>
        <v>39639</v>
      </c>
      <c r="L242" s="9" t="str">
        <f>'shaladarpan '!K241</f>
        <v>no</v>
      </c>
      <c r="M242" s="9">
        <f>'shaladarpan '!L241</f>
        <v>240</v>
      </c>
      <c r="N242" s="9">
        <f>'shaladarpan '!M241</f>
        <v>0</v>
      </c>
      <c r="O242" s="9">
        <f>'shaladarpan '!N241</f>
        <v>0</v>
      </c>
      <c r="P242" s="9" t="str">
        <f>'shaladarpan '!O241</f>
        <v>OBC</v>
      </c>
      <c r="Q242" s="9" t="str">
        <f>'shaladarpan '!P241</f>
        <v>Muslim</v>
      </c>
      <c r="R242" s="9">
        <f>'shaladarpan '!Q241</f>
        <v>0</v>
      </c>
      <c r="S242" s="9" t="str">
        <f>'shaladarpan '!R241</f>
        <v>GOVT. SENIOR SECONDARY SCHOOL ALNIYAWAS (219445)</v>
      </c>
      <c r="T242" s="9">
        <f>'shaladarpan '!S241</f>
        <v>8140200308</v>
      </c>
      <c r="U242" s="9" t="str">
        <f>'shaladarpan '!T241</f>
        <v>XXXX2848</v>
      </c>
      <c r="V242" s="9" t="str">
        <f>'shaladarpan '!U241</f>
        <v>vrpbknr</v>
      </c>
      <c r="W242" s="9">
        <f>'shaladarpan '!V241</f>
        <v>9828120936</v>
      </c>
      <c r="X242" s="9" t="str">
        <f>'shaladarpan '!W241</f>
        <v>alniyawas240</v>
      </c>
      <c r="Y242" s="9">
        <f>'shaladarpan '!X241</f>
        <v>100000</v>
      </c>
      <c r="Z242" s="9" t="str">
        <f>'shaladarpan '!Y241</f>
        <v>N</v>
      </c>
      <c r="AA242" s="9" t="str">
        <f>'shaladarpan '!Z241</f>
        <v>N</v>
      </c>
      <c r="AB242" s="9" t="str">
        <f>'shaladarpan '!AA241</f>
        <v>Yes</v>
      </c>
      <c r="AC242" s="9">
        <f>'shaladarpan '!AB241</f>
        <v>12</v>
      </c>
      <c r="AD242" s="9" t="str">
        <f>'shaladarpan '!AC241</f>
        <v>None</v>
      </c>
      <c r="AE242" s="9">
        <f>'shaladarpan '!AD241</f>
        <v>0</v>
      </c>
    </row>
    <row r="243" spans="1:31" s="8" customFormat="1" ht="13.5" customHeight="1">
      <c r="A243" s="8">
        <f>IF(F243=" "," ",ROWS($A$3:A243))</f>
        <v>241</v>
      </c>
      <c r="B243" s="9">
        <f>'shaladarpan '!A242</f>
        <v>7</v>
      </c>
      <c r="C243" s="9" t="str">
        <f>'shaladarpan '!B242</f>
        <v>A</v>
      </c>
      <c r="D243" s="9">
        <f>'shaladarpan '!C242</f>
        <v>4757</v>
      </c>
      <c r="E243" s="10">
        <f>'shaladarpan '!D242</f>
        <v>41848</v>
      </c>
      <c r="F243" s="9" t="str">
        <f>'shaladarpan '!E242</f>
        <v>manjeet241</v>
      </c>
      <c r="G243" s="10">
        <f>'shaladarpan '!F242</f>
        <v>0</v>
      </c>
      <c r="H243" s="9" t="str">
        <f>'shaladarpan '!G242</f>
        <v>vijay241</v>
      </c>
      <c r="I243" s="9" t="str">
        <f>'shaladarpan '!H242</f>
        <v>beautiful241</v>
      </c>
      <c r="J243" s="9" t="str">
        <f>'shaladarpan '!I242</f>
        <v>M</v>
      </c>
      <c r="K243" s="10">
        <f>'shaladarpan '!J242</f>
        <v>39851</v>
      </c>
      <c r="L243" s="9" t="str">
        <f>'shaladarpan '!K242</f>
        <v>yes</v>
      </c>
      <c r="M243" s="9">
        <f>'shaladarpan '!L242</f>
        <v>241</v>
      </c>
      <c r="N243" s="9">
        <f>'shaladarpan '!M242</f>
        <v>0</v>
      </c>
      <c r="O243" s="9">
        <f>'shaladarpan '!N242</f>
        <v>0</v>
      </c>
      <c r="P243" s="9" t="str">
        <f>'shaladarpan '!O242</f>
        <v>SC</v>
      </c>
      <c r="Q243" s="9" t="str">
        <f>'shaladarpan '!P242</f>
        <v>Hindu</v>
      </c>
      <c r="R243" s="9">
        <f>'shaladarpan '!Q242</f>
        <v>0</v>
      </c>
      <c r="S243" s="9" t="str">
        <f>'shaladarpan '!R242</f>
        <v>GOVT. SENIOR SECONDARY SCHOOL ALNIYAWAS (219445)</v>
      </c>
      <c r="T243" s="9">
        <f>'shaladarpan '!S242</f>
        <v>8140200308</v>
      </c>
      <c r="U243" s="9" t="str">
        <f>'shaladarpan '!T242</f>
        <v>XXXX2675</v>
      </c>
      <c r="V243" s="9" t="str">
        <f>'shaladarpan '!U242</f>
        <v>VOJRTTX</v>
      </c>
      <c r="W243" s="9">
        <f>'shaladarpan '!V242</f>
        <v>9828120937</v>
      </c>
      <c r="X243" s="9" t="str">
        <f>'shaladarpan '!W242</f>
        <v>alniyawas241</v>
      </c>
      <c r="Y243" s="9">
        <f>'shaladarpan '!X242</f>
        <v>40000</v>
      </c>
      <c r="Z243" s="9" t="str">
        <f>'shaladarpan '!Y242</f>
        <v>N</v>
      </c>
      <c r="AA243" s="9" t="str">
        <f>'shaladarpan '!Z242</f>
        <v>N</v>
      </c>
      <c r="AB243" s="9" t="str">
        <f>'shaladarpan '!AA242</f>
        <v>No</v>
      </c>
      <c r="AC243" s="9">
        <f>'shaladarpan '!AB242</f>
        <v>11</v>
      </c>
      <c r="AD243" s="9" t="str">
        <f>'shaladarpan '!AC242</f>
        <v>None</v>
      </c>
      <c r="AE243" s="9">
        <f>'shaladarpan '!AD242</f>
        <v>5</v>
      </c>
    </row>
    <row r="244" spans="1:31" s="8" customFormat="1" ht="13.5" customHeight="1">
      <c r="A244" s="8">
        <f>IF(F244=" "," ",ROWS($A$3:A244))</f>
        <v>242</v>
      </c>
      <c r="B244" s="9">
        <f>'shaladarpan '!A243</f>
        <v>7</v>
      </c>
      <c r="C244" s="9" t="str">
        <f>'shaladarpan '!B243</f>
        <v>A</v>
      </c>
      <c r="D244" s="9">
        <f>'shaladarpan '!C243</f>
        <v>3900</v>
      </c>
      <c r="E244" s="10">
        <f>'shaladarpan '!D243</f>
        <v>42135</v>
      </c>
      <c r="F244" s="9" t="str">
        <f>'shaladarpan '!E243</f>
        <v>manjeet242</v>
      </c>
      <c r="G244" s="10">
        <f>'shaladarpan '!F243</f>
        <v>0</v>
      </c>
      <c r="H244" s="9" t="str">
        <f>'shaladarpan '!G243</f>
        <v>vijay242</v>
      </c>
      <c r="I244" s="9" t="str">
        <f>'shaladarpan '!H243</f>
        <v>beautiful242</v>
      </c>
      <c r="J244" s="9" t="str">
        <f>'shaladarpan '!I243</f>
        <v>F</v>
      </c>
      <c r="K244" s="10">
        <f>'shaladarpan '!J243</f>
        <v>39606</v>
      </c>
      <c r="L244" s="9" t="str">
        <f>'shaladarpan '!K243</f>
        <v>yes</v>
      </c>
      <c r="M244" s="9">
        <f>'shaladarpan '!L243</f>
        <v>242</v>
      </c>
      <c r="N244" s="9">
        <f>'shaladarpan '!M243</f>
        <v>0</v>
      </c>
      <c r="O244" s="9">
        <f>'shaladarpan '!N243</f>
        <v>0</v>
      </c>
      <c r="P244" s="9" t="str">
        <f>'shaladarpan '!O243</f>
        <v>OBC</v>
      </c>
      <c r="Q244" s="9" t="str">
        <f>'shaladarpan '!P243</f>
        <v>Muslim</v>
      </c>
      <c r="R244" s="9">
        <f>'shaladarpan '!Q243</f>
        <v>0</v>
      </c>
      <c r="S244" s="9" t="str">
        <f>'shaladarpan '!R243</f>
        <v>GOVT. SENIOR SECONDARY SCHOOL ALNIYAWAS (219445)</v>
      </c>
      <c r="T244" s="9">
        <f>'shaladarpan '!S243</f>
        <v>8140200308</v>
      </c>
      <c r="U244" s="9" t="str">
        <f>'shaladarpan '!T243</f>
        <v>XXXX2625</v>
      </c>
      <c r="V244" s="9">
        <f>'shaladarpan '!U243</f>
        <v>0</v>
      </c>
      <c r="W244" s="9">
        <f>'shaladarpan '!V243</f>
        <v>9828120938</v>
      </c>
      <c r="X244" s="9" t="str">
        <f>'shaladarpan '!W243</f>
        <v>alniyawas242</v>
      </c>
      <c r="Y244" s="9">
        <f>'shaladarpan '!X243</f>
        <v>0</v>
      </c>
      <c r="Z244" s="9" t="str">
        <f>'shaladarpan '!Y243</f>
        <v>N</v>
      </c>
      <c r="AA244" s="9" t="str">
        <f>'shaladarpan '!Z243</f>
        <v>N</v>
      </c>
      <c r="AB244" s="9" t="str">
        <f>'shaladarpan '!AA243</f>
        <v>Yes</v>
      </c>
      <c r="AC244" s="9">
        <f>'shaladarpan '!AB243</f>
        <v>12</v>
      </c>
      <c r="AD244" s="9" t="str">
        <f>'shaladarpan '!AC243</f>
        <v>None</v>
      </c>
      <c r="AE244" s="9">
        <f>'shaladarpan '!AD243</f>
        <v>1</v>
      </c>
    </row>
    <row r="245" spans="1:31" s="8" customFormat="1" ht="13.5" customHeight="1">
      <c r="A245" s="8">
        <f>IF(F245=" "," ",ROWS($A$3:A245))</f>
        <v>243</v>
      </c>
      <c r="B245" s="9">
        <f>'shaladarpan '!A244</f>
        <v>7</v>
      </c>
      <c r="C245" s="9" t="str">
        <f>'shaladarpan '!B244</f>
        <v>A</v>
      </c>
      <c r="D245" s="9">
        <f>'shaladarpan '!C244</f>
        <v>3913</v>
      </c>
      <c r="E245" s="10">
        <f>'shaladarpan '!D244</f>
        <v>42135</v>
      </c>
      <c r="F245" s="9" t="str">
        <f>'shaladarpan '!E244</f>
        <v>manjeet243</v>
      </c>
      <c r="G245" s="10">
        <f>'shaladarpan '!F244</f>
        <v>0</v>
      </c>
      <c r="H245" s="9" t="str">
        <f>'shaladarpan '!G244</f>
        <v>vijay243</v>
      </c>
      <c r="I245" s="9" t="str">
        <f>'shaladarpan '!H244</f>
        <v>beautiful243</v>
      </c>
      <c r="J245" s="9" t="str">
        <f>'shaladarpan '!I244</f>
        <v>F</v>
      </c>
      <c r="K245" s="10">
        <f>'shaladarpan '!J244</f>
        <v>39636</v>
      </c>
      <c r="L245" s="9" t="str">
        <f>'shaladarpan '!K244</f>
        <v>no</v>
      </c>
      <c r="M245" s="9">
        <f>'shaladarpan '!L244</f>
        <v>243</v>
      </c>
      <c r="N245" s="9">
        <f>'shaladarpan '!M244</f>
        <v>0</v>
      </c>
      <c r="O245" s="9">
        <f>'shaladarpan '!N244</f>
        <v>0</v>
      </c>
      <c r="P245" s="9" t="str">
        <f>'shaladarpan '!O244</f>
        <v>OBC</v>
      </c>
      <c r="Q245" s="9" t="str">
        <f>'shaladarpan '!P244</f>
        <v>Muslim</v>
      </c>
      <c r="R245" s="9">
        <f>'shaladarpan '!Q244</f>
        <v>0</v>
      </c>
      <c r="S245" s="9" t="str">
        <f>'shaladarpan '!R244</f>
        <v>GOVT. SENIOR SECONDARY SCHOOL ALNIYAWAS (219445)</v>
      </c>
      <c r="T245" s="9">
        <f>'shaladarpan '!S244</f>
        <v>8140200308</v>
      </c>
      <c r="U245" s="9" t="str">
        <f>'shaladarpan '!T244</f>
        <v>XXXX4930</v>
      </c>
      <c r="V245" s="9">
        <f>'shaladarpan '!U244</f>
        <v>0</v>
      </c>
      <c r="W245" s="9">
        <f>'shaladarpan '!V244</f>
        <v>9828120939</v>
      </c>
      <c r="X245" s="9" t="str">
        <f>'shaladarpan '!W244</f>
        <v>alniyawas243</v>
      </c>
      <c r="Y245" s="9">
        <f>'shaladarpan '!X244</f>
        <v>0</v>
      </c>
      <c r="Z245" s="9" t="str">
        <f>'shaladarpan '!Y244</f>
        <v>N</v>
      </c>
      <c r="AA245" s="9" t="str">
        <f>'shaladarpan '!Z244</f>
        <v>N</v>
      </c>
      <c r="AB245" s="9" t="str">
        <f>'shaladarpan '!AA244</f>
        <v>Yes</v>
      </c>
      <c r="AC245" s="9">
        <f>'shaladarpan '!AB244</f>
        <v>12</v>
      </c>
      <c r="AD245" s="9" t="str">
        <f>'shaladarpan '!AC244</f>
        <v>None</v>
      </c>
      <c r="AE245" s="9">
        <f>'shaladarpan '!AD244</f>
        <v>1</v>
      </c>
    </row>
    <row r="246" spans="1:31" s="8" customFormat="1" ht="13.5" customHeight="1">
      <c r="A246" s="8">
        <f>IF(F246=" "," ",ROWS($A$3:A246))</f>
        <v>244</v>
      </c>
      <c r="B246" s="9">
        <f>'shaladarpan '!A245</f>
        <v>7</v>
      </c>
      <c r="C246" s="9" t="str">
        <f>'shaladarpan '!B245</f>
        <v>A</v>
      </c>
      <c r="D246" s="9">
        <f>'shaladarpan '!C245</f>
        <v>3920</v>
      </c>
      <c r="E246" s="10">
        <f>'shaladarpan '!D245</f>
        <v>42135</v>
      </c>
      <c r="F246" s="9" t="str">
        <f>'shaladarpan '!E245</f>
        <v>manjeet244</v>
      </c>
      <c r="G246" s="10">
        <f>'shaladarpan '!F245</f>
        <v>0</v>
      </c>
      <c r="H246" s="9" t="str">
        <f>'shaladarpan '!G245</f>
        <v>vijay244</v>
      </c>
      <c r="I246" s="9" t="str">
        <f>'shaladarpan '!H245</f>
        <v>beautiful244</v>
      </c>
      <c r="J246" s="9" t="str">
        <f>'shaladarpan '!I245</f>
        <v>M</v>
      </c>
      <c r="K246" s="10">
        <f>'shaladarpan '!J245</f>
        <v>39268</v>
      </c>
      <c r="L246" s="9" t="str">
        <f>'shaladarpan '!K245</f>
        <v>yes</v>
      </c>
      <c r="M246" s="9">
        <f>'shaladarpan '!L245</f>
        <v>244</v>
      </c>
      <c r="N246" s="9">
        <f>'shaladarpan '!M245</f>
        <v>0</v>
      </c>
      <c r="O246" s="9">
        <f>'shaladarpan '!N245</f>
        <v>0</v>
      </c>
      <c r="P246" s="9" t="str">
        <f>'shaladarpan '!O245</f>
        <v>OBC</v>
      </c>
      <c r="Q246" s="9" t="str">
        <f>'shaladarpan '!P245</f>
        <v>Muslim</v>
      </c>
      <c r="R246" s="9">
        <f>'shaladarpan '!Q245</f>
        <v>0</v>
      </c>
      <c r="S246" s="9" t="str">
        <f>'shaladarpan '!R245</f>
        <v>GOVT. SENIOR SECONDARY SCHOOL ALNIYAWAS (219445)</v>
      </c>
      <c r="T246" s="9">
        <f>'shaladarpan '!S245</f>
        <v>8140200308</v>
      </c>
      <c r="U246" s="9" t="str">
        <f>'shaladarpan '!T245</f>
        <v>XXXX0325</v>
      </c>
      <c r="V246" s="9">
        <f>'shaladarpan '!U245</f>
        <v>0</v>
      </c>
      <c r="W246" s="9">
        <f>'shaladarpan '!V245</f>
        <v>9828120940</v>
      </c>
      <c r="X246" s="9" t="str">
        <f>'shaladarpan '!W245</f>
        <v>alniyawas244</v>
      </c>
      <c r="Y246" s="9">
        <f>'shaladarpan '!X245</f>
        <v>0</v>
      </c>
      <c r="Z246" s="9" t="str">
        <f>'shaladarpan '!Y245</f>
        <v>N</v>
      </c>
      <c r="AA246" s="9" t="str">
        <f>'shaladarpan '!Z245</f>
        <v>N</v>
      </c>
      <c r="AB246" s="9" t="str">
        <f>'shaladarpan '!AA245</f>
        <v>Yes</v>
      </c>
      <c r="AC246" s="9">
        <f>'shaladarpan '!AB245</f>
        <v>13</v>
      </c>
      <c r="AD246" s="9" t="str">
        <f>'shaladarpan '!AC245</f>
        <v>None</v>
      </c>
      <c r="AE246" s="9">
        <f>'shaladarpan '!AD245</f>
        <v>1</v>
      </c>
    </row>
    <row r="247" spans="1:31" s="8" customFormat="1" ht="13.5" customHeight="1">
      <c r="A247" s="8">
        <f>IF(F247=" "," ",ROWS($A$3:A247))</f>
        <v>245</v>
      </c>
      <c r="B247" s="9">
        <f>'shaladarpan '!A246</f>
        <v>7</v>
      </c>
      <c r="C247" s="9" t="str">
        <f>'shaladarpan '!B246</f>
        <v>A</v>
      </c>
      <c r="D247" s="9">
        <f>'shaladarpan '!C246</f>
        <v>4584</v>
      </c>
      <c r="E247" s="10">
        <f>'shaladarpan '!D246</f>
        <v>43300</v>
      </c>
      <c r="F247" s="9" t="str">
        <f>'shaladarpan '!E246</f>
        <v>manjeet245</v>
      </c>
      <c r="G247" s="10">
        <f>'shaladarpan '!F246</f>
        <v>0</v>
      </c>
      <c r="H247" s="9" t="str">
        <f>'shaladarpan '!G246</f>
        <v>vijay245</v>
      </c>
      <c r="I247" s="9" t="str">
        <f>'shaladarpan '!H246</f>
        <v>beautiful245</v>
      </c>
      <c r="J247" s="9" t="str">
        <f>'shaladarpan '!I246</f>
        <v>F</v>
      </c>
      <c r="K247" s="10">
        <f>'shaladarpan '!J246</f>
        <v>40369</v>
      </c>
      <c r="L247" s="9" t="str">
        <f>'shaladarpan '!K246</f>
        <v>yes</v>
      </c>
      <c r="M247" s="9">
        <f>'shaladarpan '!L246</f>
        <v>245</v>
      </c>
      <c r="N247" s="9">
        <f>'shaladarpan '!M246</f>
        <v>0</v>
      </c>
      <c r="O247" s="9">
        <f>'shaladarpan '!N246</f>
        <v>0</v>
      </c>
      <c r="P247" s="9" t="str">
        <f>'shaladarpan '!O246</f>
        <v>OBC</v>
      </c>
      <c r="Q247" s="9" t="str">
        <f>'shaladarpan '!P246</f>
        <v>Hindu</v>
      </c>
      <c r="R247" s="9">
        <f>'shaladarpan '!Q246</f>
        <v>0</v>
      </c>
      <c r="S247" s="9" t="str">
        <f>'shaladarpan '!R246</f>
        <v>GOVT. SENIOR SECONDARY SCHOOL ALNIYAWAS (219445)</v>
      </c>
      <c r="T247" s="9">
        <f>'shaladarpan '!S246</f>
        <v>8140200308</v>
      </c>
      <c r="U247" s="9" t="str">
        <f>'shaladarpan '!T246</f>
        <v>XXXX4817</v>
      </c>
      <c r="V247" s="9">
        <f>'shaladarpan '!U246</f>
        <v>0</v>
      </c>
      <c r="W247" s="9">
        <f>'shaladarpan '!V246</f>
        <v>9828120941</v>
      </c>
      <c r="X247" s="9" t="str">
        <f>'shaladarpan '!W246</f>
        <v>alniyawas245</v>
      </c>
      <c r="Y247" s="9">
        <f>'shaladarpan '!X246</f>
        <v>36000</v>
      </c>
      <c r="Z247" s="9" t="str">
        <f>'shaladarpan '!Y246</f>
        <v>N</v>
      </c>
      <c r="AA247" s="9" t="str">
        <f>'shaladarpan '!Z246</f>
        <v>N</v>
      </c>
      <c r="AB247" s="9" t="str">
        <f>'shaladarpan '!AA246</f>
        <v>No</v>
      </c>
      <c r="AC247" s="9">
        <f>'shaladarpan '!AB246</f>
        <v>10</v>
      </c>
      <c r="AD247" s="9" t="str">
        <f>'shaladarpan '!AC246</f>
        <v>None</v>
      </c>
      <c r="AE247" s="9">
        <f>'shaladarpan '!AD246</f>
        <v>0</v>
      </c>
    </row>
    <row r="248" spans="1:31" s="8" customFormat="1" ht="13.5" customHeight="1">
      <c r="A248" s="8">
        <f>IF(F248=" "," ",ROWS($A$3:A248))</f>
        <v>246</v>
      </c>
      <c r="B248" s="9">
        <f>'shaladarpan '!A247</f>
        <v>7</v>
      </c>
      <c r="C248" s="9" t="str">
        <f>'shaladarpan '!B247</f>
        <v>A</v>
      </c>
      <c r="D248" s="9">
        <f>'shaladarpan '!C247</f>
        <v>3908</v>
      </c>
      <c r="E248" s="10">
        <f>'shaladarpan '!D247</f>
        <v>42135</v>
      </c>
      <c r="F248" s="9" t="str">
        <f>'shaladarpan '!E247</f>
        <v>manjeet246</v>
      </c>
      <c r="G248" s="10">
        <f>'shaladarpan '!F247</f>
        <v>0</v>
      </c>
      <c r="H248" s="9" t="str">
        <f>'shaladarpan '!G247</f>
        <v>vijay246</v>
      </c>
      <c r="I248" s="9" t="str">
        <f>'shaladarpan '!H247</f>
        <v>beautiful246</v>
      </c>
      <c r="J248" s="9" t="str">
        <f>'shaladarpan '!I247</f>
        <v>F</v>
      </c>
      <c r="K248" s="10">
        <f>'shaladarpan '!J247</f>
        <v>39631</v>
      </c>
      <c r="L248" s="9" t="str">
        <f>'shaladarpan '!K247</f>
        <v>no</v>
      </c>
      <c r="M248" s="9">
        <f>'shaladarpan '!L247</f>
        <v>246</v>
      </c>
      <c r="N248" s="9">
        <f>'shaladarpan '!M247</f>
        <v>0</v>
      </c>
      <c r="O248" s="9">
        <f>'shaladarpan '!N247</f>
        <v>0</v>
      </c>
      <c r="P248" s="9" t="str">
        <f>'shaladarpan '!O247</f>
        <v>SC</v>
      </c>
      <c r="Q248" s="9" t="str">
        <f>'shaladarpan '!P247</f>
        <v>Hindu</v>
      </c>
      <c r="R248" s="9">
        <f>'shaladarpan '!Q247</f>
        <v>0</v>
      </c>
      <c r="S248" s="9" t="str">
        <f>'shaladarpan '!R247</f>
        <v>GOVT. SENIOR SECONDARY SCHOOL ALNIYAWAS (219445)</v>
      </c>
      <c r="T248" s="9">
        <f>'shaladarpan '!S247</f>
        <v>8140200308</v>
      </c>
      <c r="U248" s="9" t="str">
        <f>'shaladarpan '!T247</f>
        <v>XXXX6023</v>
      </c>
      <c r="V248" s="9">
        <f>'shaladarpan '!U247</f>
        <v>0</v>
      </c>
      <c r="W248" s="9">
        <f>'shaladarpan '!V247</f>
        <v>9828120942</v>
      </c>
      <c r="X248" s="9" t="str">
        <f>'shaladarpan '!W247</f>
        <v>alniyawas246</v>
      </c>
      <c r="Y248" s="9">
        <f>'shaladarpan '!X247</f>
        <v>0</v>
      </c>
      <c r="Z248" s="9" t="str">
        <f>'shaladarpan '!Y247</f>
        <v>N</v>
      </c>
      <c r="AA248" s="9" t="str">
        <f>'shaladarpan '!Z247</f>
        <v>N</v>
      </c>
      <c r="AB248" s="9" t="str">
        <f>'shaladarpan '!AA247</f>
        <v>No</v>
      </c>
      <c r="AC248" s="9">
        <f>'shaladarpan '!AB247</f>
        <v>12</v>
      </c>
      <c r="AD248" s="9" t="str">
        <f>'shaladarpan '!AC247</f>
        <v>None</v>
      </c>
      <c r="AE248" s="9">
        <f>'shaladarpan '!AD247</f>
        <v>1</v>
      </c>
    </row>
    <row r="249" spans="1:31" s="8" customFormat="1" ht="13.5" customHeight="1">
      <c r="A249" s="8">
        <f>IF(F249=" "," ",ROWS($A$3:A249))</f>
        <v>247</v>
      </c>
      <c r="B249" s="9">
        <f>'shaladarpan '!A248</f>
        <v>7</v>
      </c>
      <c r="C249" s="9" t="str">
        <f>'shaladarpan '!B248</f>
        <v>A</v>
      </c>
      <c r="D249" s="9">
        <f>'shaladarpan '!C248</f>
        <v>3933</v>
      </c>
      <c r="E249" s="10">
        <f>'shaladarpan '!D248</f>
        <v>42135</v>
      </c>
      <c r="F249" s="9" t="str">
        <f>'shaladarpan '!E248</f>
        <v>manjeet247</v>
      </c>
      <c r="G249" s="10">
        <f>'shaladarpan '!F248</f>
        <v>0</v>
      </c>
      <c r="H249" s="9" t="str">
        <f>'shaladarpan '!G248</f>
        <v>vijay247</v>
      </c>
      <c r="I249" s="9" t="str">
        <f>'shaladarpan '!H248</f>
        <v>beautiful247</v>
      </c>
      <c r="J249" s="9" t="str">
        <f>'shaladarpan '!I248</f>
        <v>M</v>
      </c>
      <c r="K249" s="10">
        <f>'shaladarpan '!J248</f>
        <v>39634</v>
      </c>
      <c r="L249" s="9" t="str">
        <f>'shaladarpan '!K248</f>
        <v>yes</v>
      </c>
      <c r="M249" s="9">
        <f>'shaladarpan '!L248</f>
        <v>247</v>
      </c>
      <c r="N249" s="9">
        <f>'shaladarpan '!M248</f>
        <v>0</v>
      </c>
      <c r="O249" s="9">
        <f>'shaladarpan '!N248</f>
        <v>0</v>
      </c>
      <c r="P249" s="9" t="str">
        <f>'shaladarpan '!O248</f>
        <v>OBC</v>
      </c>
      <c r="Q249" s="9" t="str">
        <f>'shaladarpan '!P248</f>
        <v>Muslim</v>
      </c>
      <c r="R249" s="9">
        <f>'shaladarpan '!Q248</f>
        <v>0</v>
      </c>
      <c r="S249" s="9" t="str">
        <f>'shaladarpan '!R248</f>
        <v>GOVT. SENIOR SECONDARY SCHOOL ALNIYAWAS (219445)</v>
      </c>
      <c r="T249" s="9">
        <f>'shaladarpan '!S248</f>
        <v>8140200308</v>
      </c>
      <c r="U249" s="9" t="str">
        <f>'shaladarpan '!T248</f>
        <v>XXXX1861</v>
      </c>
      <c r="V249" s="9">
        <f>'shaladarpan '!U248</f>
        <v>0</v>
      </c>
      <c r="W249" s="9">
        <f>'shaladarpan '!V248</f>
        <v>9828120943</v>
      </c>
      <c r="X249" s="9" t="str">
        <f>'shaladarpan '!W248</f>
        <v>alniyawas247</v>
      </c>
      <c r="Y249" s="9">
        <f>'shaladarpan '!X248</f>
        <v>0</v>
      </c>
      <c r="Z249" s="9" t="str">
        <f>'shaladarpan '!Y248</f>
        <v>N</v>
      </c>
      <c r="AA249" s="9" t="str">
        <f>'shaladarpan '!Z248</f>
        <v>N</v>
      </c>
      <c r="AB249" s="9" t="str">
        <f>'shaladarpan '!AA248</f>
        <v>Yes</v>
      </c>
      <c r="AC249" s="9">
        <f>'shaladarpan '!AB248</f>
        <v>12</v>
      </c>
      <c r="AD249" s="9" t="str">
        <f>'shaladarpan '!AC248</f>
        <v>None</v>
      </c>
      <c r="AE249" s="9">
        <f>'shaladarpan '!AD248</f>
        <v>0</v>
      </c>
    </row>
    <row r="250" spans="1:31" s="8" customFormat="1" ht="13.5" customHeight="1">
      <c r="A250" s="8">
        <f>IF(F250=" "," ",ROWS($A$3:A250))</f>
        <v>248</v>
      </c>
      <c r="B250" s="9">
        <f>'shaladarpan '!A249</f>
        <v>7</v>
      </c>
      <c r="C250" s="9" t="str">
        <f>'shaladarpan '!B249</f>
        <v>A</v>
      </c>
      <c r="D250" s="9">
        <f>'shaladarpan '!C249</f>
        <v>4549</v>
      </c>
      <c r="E250" s="10">
        <f>'shaladarpan '!D249</f>
        <v>43292</v>
      </c>
      <c r="F250" s="9" t="str">
        <f>'shaladarpan '!E249</f>
        <v>manjeet248</v>
      </c>
      <c r="G250" s="10">
        <f>'shaladarpan '!F249</f>
        <v>0</v>
      </c>
      <c r="H250" s="9" t="str">
        <f>'shaladarpan '!G249</f>
        <v>vijay248</v>
      </c>
      <c r="I250" s="9" t="str">
        <f>'shaladarpan '!H249</f>
        <v>beautiful248</v>
      </c>
      <c r="J250" s="9" t="str">
        <f>'shaladarpan '!I249</f>
        <v>F</v>
      </c>
      <c r="K250" s="10">
        <f>'shaladarpan '!J249</f>
        <v>40086</v>
      </c>
      <c r="L250" s="9" t="str">
        <f>'shaladarpan '!K249</f>
        <v>yes</v>
      </c>
      <c r="M250" s="9">
        <f>'shaladarpan '!L249</f>
        <v>248</v>
      </c>
      <c r="N250" s="9">
        <f>'shaladarpan '!M249</f>
        <v>0</v>
      </c>
      <c r="O250" s="9">
        <f>'shaladarpan '!N249</f>
        <v>0</v>
      </c>
      <c r="P250" s="9" t="str">
        <f>'shaladarpan '!O249</f>
        <v>OBC</v>
      </c>
      <c r="Q250" s="9" t="str">
        <f>'shaladarpan '!P249</f>
        <v>Hindu</v>
      </c>
      <c r="R250" s="9">
        <f>'shaladarpan '!Q249</f>
        <v>0</v>
      </c>
      <c r="S250" s="9" t="str">
        <f>'shaladarpan '!R249</f>
        <v>GOVT. SENIOR SECONDARY SCHOOL ALNIYAWAS (219445)</v>
      </c>
      <c r="T250" s="9">
        <f>'shaladarpan '!S249</f>
        <v>8140200308</v>
      </c>
      <c r="U250" s="9" t="str">
        <f>'shaladarpan '!T249</f>
        <v>XXXX5958</v>
      </c>
      <c r="V250" s="9" t="str">
        <f>'shaladarpan '!U249</f>
        <v>VVGOPGT</v>
      </c>
      <c r="W250" s="9">
        <f>'shaladarpan '!V249</f>
        <v>9828120944</v>
      </c>
      <c r="X250" s="9" t="str">
        <f>'shaladarpan '!W249</f>
        <v>alniyawas248</v>
      </c>
      <c r="Y250" s="9">
        <f>'shaladarpan '!X249</f>
        <v>45000</v>
      </c>
      <c r="Z250" s="9" t="str">
        <f>'shaladarpan '!Y249</f>
        <v>N</v>
      </c>
      <c r="AA250" s="9" t="str">
        <f>'shaladarpan '!Z249</f>
        <v>N</v>
      </c>
      <c r="AB250" s="9" t="str">
        <f>'shaladarpan '!AA249</f>
        <v>No</v>
      </c>
      <c r="AC250" s="9">
        <f>'shaladarpan '!AB249</f>
        <v>11</v>
      </c>
      <c r="AD250" s="9" t="str">
        <f>'shaladarpan '!AC249</f>
        <v>None</v>
      </c>
      <c r="AE250" s="9">
        <f>'shaladarpan '!AD249</f>
        <v>1</v>
      </c>
    </row>
    <row r="251" spans="1:31" s="8" customFormat="1" ht="13.5" customHeight="1">
      <c r="A251" s="8">
        <f>IF(F251=" "," ",ROWS($A$3:A251))</f>
        <v>249</v>
      </c>
      <c r="B251" s="9">
        <f>'shaladarpan '!A250</f>
        <v>7</v>
      </c>
      <c r="C251" s="9" t="str">
        <f>'shaladarpan '!B250</f>
        <v>A</v>
      </c>
      <c r="D251" s="9">
        <f>'shaladarpan '!C250</f>
        <v>4754</v>
      </c>
      <c r="E251" s="10">
        <f>'shaladarpan '!D250</f>
        <v>42550</v>
      </c>
      <c r="F251" s="9" t="str">
        <f>'shaladarpan '!E250</f>
        <v>manjeet249</v>
      </c>
      <c r="G251" s="10">
        <f>'shaladarpan '!F250</f>
        <v>0</v>
      </c>
      <c r="H251" s="9" t="str">
        <f>'shaladarpan '!G250</f>
        <v>vijay249</v>
      </c>
      <c r="I251" s="9" t="str">
        <f>'shaladarpan '!H250</f>
        <v>beautiful249</v>
      </c>
      <c r="J251" s="9" t="str">
        <f>'shaladarpan '!I250</f>
        <v>M</v>
      </c>
      <c r="K251" s="10">
        <f>'shaladarpan '!J250</f>
        <v>39124</v>
      </c>
      <c r="L251" s="9" t="str">
        <f>'shaladarpan '!K250</f>
        <v>no</v>
      </c>
      <c r="M251" s="9">
        <f>'shaladarpan '!L250</f>
        <v>249</v>
      </c>
      <c r="N251" s="9">
        <f>'shaladarpan '!M250</f>
        <v>0</v>
      </c>
      <c r="O251" s="9">
        <f>'shaladarpan '!N250</f>
        <v>0</v>
      </c>
      <c r="P251" s="9" t="str">
        <f>'shaladarpan '!O250</f>
        <v>OBC</v>
      </c>
      <c r="Q251" s="9" t="str">
        <f>'shaladarpan '!P250</f>
        <v>Hindu</v>
      </c>
      <c r="R251" s="9">
        <f>'shaladarpan '!Q250</f>
        <v>0</v>
      </c>
      <c r="S251" s="9" t="str">
        <f>'shaladarpan '!R250</f>
        <v>GOVT. SENIOR SECONDARY SCHOOL ALNIYAWAS (219445)</v>
      </c>
      <c r="T251" s="9">
        <f>'shaladarpan '!S250</f>
        <v>8140200308</v>
      </c>
      <c r="U251" s="9" t="str">
        <f>'shaladarpan '!T250</f>
        <v>XXXX3814</v>
      </c>
      <c r="V251" s="9">
        <f>'shaladarpan '!U250</f>
        <v>0</v>
      </c>
      <c r="W251" s="9">
        <f>'shaladarpan '!V250</f>
        <v>9828120945</v>
      </c>
      <c r="X251" s="9" t="str">
        <f>'shaladarpan '!W250</f>
        <v>alniyawas249</v>
      </c>
      <c r="Y251" s="9">
        <f>'shaladarpan '!X250</f>
        <v>40000</v>
      </c>
      <c r="Z251" s="9" t="str">
        <f>'shaladarpan '!Y250</f>
        <v>N</v>
      </c>
      <c r="AA251" s="9" t="str">
        <f>'shaladarpan '!Z250</f>
        <v>N</v>
      </c>
      <c r="AB251" s="9" t="str">
        <f>'shaladarpan '!AA250</f>
        <v>No</v>
      </c>
      <c r="AC251" s="9">
        <f>'shaladarpan '!AB250</f>
        <v>13</v>
      </c>
      <c r="AD251" s="9" t="str">
        <f>'shaladarpan '!AC250</f>
        <v>None</v>
      </c>
      <c r="AE251" s="9">
        <f>'shaladarpan '!AD250</f>
        <v>1</v>
      </c>
    </row>
    <row r="252" spans="1:31" s="8" customFormat="1" ht="13.5" customHeight="1">
      <c r="A252" s="8">
        <f>IF(F252=" "," ",ROWS($A$3:A252))</f>
        <v>250</v>
      </c>
      <c r="B252" s="9">
        <f>'shaladarpan '!A251</f>
        <v>7</v>
      </c>
      <c r="C252" s="9" t="str">
        <f>'shaladarpan '!B251</f>
        <v>A</v>
      </c>
      <c r="D252" s="9">
        <f>'shaladarpan '!C251</f>
        <v>4886</v>
      </c>
      <c r="E252" s="10">
        <f>'shaladarpan '!D251</f>
        <v>0</v>
      </c>
      <c r="F252" s="9" t="str">
        <f>'shaladarpan '!E251</f>
        <v>manjeet250</v>
      </c>
      <c r="G252" s="10">
        <f>'shaladarpan '!F251</f>
        <v>0</v>
      </c>
      <c r="H252" s="9" t="str">
        <f>'shaladarpan '!G251</f>
        <v>vijay250</v>
      </c>
      <c r="I252" s="9" t="str">
        <f>'shaladarpan '!H251</f>
        <v>beautiful250</v>
      </c>
      <c r="J252" s="9" t="str">
        <f>'shaladarpan '!I251</f>
        <v>F</v>
      </c>
      <c r="K252" s="10">
        <f>'shaladarpan '!J251</f>
        <v>40102</v>
      </c>
      <c r="L252" s="9" t="str">
        <f>'shaladarpan '!K251</f>
        <v>yes</v>
      </c>
      <c r="M252" s="9">
        <f>'shaladarpan '!L251</f>
        <v>250</v>
      </c>
      <c r="N252" s="9">
        <f>'shaladarpan '!M251</f>
        <v>0</v>
      </c>
      <c r="O252" s="9">
        <f>'shaladarpan '!N251</f>
        <v>0</v>
      </c>
      <c r="P252" s="9" t="str">
        <f>'shaladarpan '!O251</f>
        <v>OBC</v>
      </c>
      <c r="Q252" s="9">
        <f>'shaladarpan '!P251</f>
        <v>0</v>
      </c>
      <c r="R252" s="9">
        <f>'shaladarpan '!Q251</f>
        <v>0</v>
      </c>
      <c r="S252" s="9" t="str">
        <f>'shaladarpan '!R251</f>
        <v>GOVT. SENIOR SECONDARY SCHOOL ALNIYAWAS (219445)</v>
      </c>
      <c r="T252" s="9">
        <f>'shaladarpan '!S251</f>
        <v>8140200308</v>
      </c>
      <c r="U252" s="9">
        <f>'shaladarpan '!T251</f>
        <v>0</v>
      </c>
      <c r="V252" s="9">
        <f>'shaladarpan '!U251</f>
        <v>0</v>
      </c>
      <c r="W252" s="9">
        <f>'shaladarpan '!V251</f>
        <v>9828120946</v>
      </c>
      <c r="X252" s="9" t="str">
        <f>'shaladarpan '!W251</f>
        <v>alniyawas250</v>
      </c>
      <c r="Y252" s="9">
        <f>'shaladarpan '!X251</f>
        <v>0</v>
      </c>
      <c r="Z252" s="9" t="str">
        <f>'shaladarpan '!Y251</f>
        <v>N</v>
      </c>
      <c r="AA252" s="9" t="str">
        <f>'shaladarpan '!Z251</f>
        <v>Y</v>
      </c>
      <c r="AB252" s="9">
        <f>'shaladarpan '!AA251</f>
        <v>0</v>
      </c>
      <c r="AC252" s="9">
        <f>'shaladarpan '!AB251</f>
        <v>11</v>
      </c>
      <c r="AD252" s="9">
        <f>'shaladarpan '!AC251</f>
        <v>0</v>
      </c>
      <c r="AE252" s="9">
        <f>'shaladarpan '!AD251</f>
        <v>1</v>
      </c>
    </row>
    <row r="253" spans="1:31" s="8" customFormat="1" ht="13.5" customHeight="1">
      <c r="A253" s="8">
        <f>IF(F253=" "," ",ROWS($A$3:A253))</f>
        <v>251</v>
      </c>
      <c r="B253" s="9">
        <f>'shaladarpan '!A252</f>
        <v>7</v>
      </c>
      <c r="C253" s="9" t="str">
        <f>'shaladarpan '!B252</f>
        <v>A</v>
      </c>
      <c r="D253" s="9">
        <f>'shaladarpan '!C252</f>
        <v>3915</v>
      </c>
      <c r="E253" s="10">
        <f>'shaladarpan '!D252</f>
        <v>42135</v>
      </c>
      <c r="F253" s="9" t="str">
        <f>'shaladarpan '!E252</f>
        <v>manjeet251</v>
      </c>
      <c r="G253" s="10">
        <f>'shaladarpan '!F252</f>
        <v>0</v>
      </c>
      <c r="H253" s="9" t="str">
        <f>'shaladarpan '!G252</f>
        <v>vijay251</v>
      </c>
      <c r="I253" s="9" t="str">
        <f>'shaladarpan '!H252</f>
        <v>beautiful251</v>
      </c>
      <c r="J253" s="9" t="str">
        <f>'shaladarpan '!I252</f>
        <v>F</v>
      </c>
      <c r="K253" s="10">
        <f>'shaladarpan '!J252</f>
        <v>38786</v>
      </c>
      <c r="L253" s="9" t="str">
        <f>'shaladarpan '!K252</f>
        <v>yes</v>
      </c>
      <c r="M253" s="9">
        <f>'shaladarpan '!L252</f>
        <v>251</v>
      </c>
      <c r="N253" s="9">
        <f>'shaladarpan '!M252</f>
        <v>0</v>
      </c>
      <c r="O253" s="9">
        <f>'shaladarpan '!N252</f>
        <v>0</v>
      </c>
      <c r="P253" s="9" t="str">
        <f>'shaladarpan '!O252</f>
        <v>OBC</v>
      </c>
      <c r="Q253" s="9" t="str">
        <f>'shaladarpan '!P252</f>
        <v>Hindu</v>
      </c>
      <c r="R253" s="9">
        <f>'shaladarpan '!Q252</f>
        <v>0</v>
      </c>
      <c r="S253" s="9" t="str">
        <f>'shaladarpan '!R252</f>
        <v>GOVT. SENIOR SECONDARY SCHOOL ALNIYAWAS (219445)</v>
      </c>
      <c r="T253" s="9">
        <f>'shaladarpan '!S252</f>
        <v>8140200308</v>
      </c>
      <c r="U253" s="9" t="str">
        <f>'shaladarpan '!T252</f>
        <v>XXXX0682</v>
      </c>
      <c r="V253" s="9">
        <f>'shaladarpan '!U252</f>
        <v>0</v>
      </c>
      <c r="W253" s="9">
        <f>'shaladarpan '!V252</f>
        <v>9828120947</v>
      </c>
      <c r="X253" s="9" t="str">
        <f>'shaladarpan '!W252</f>
        <v>alniyawas251</v>
      </c>
      <c r="Y253" s="9">
        <f>'shaladarpan '!X252</f>
        <v>0</v>
      </c>
      <c r="Z253" s="9" t="str">
        <f>'shaladarpan '!Y252</f>
        <v>N</v>
      </c>
      <c r="AA253" s="9" t="str">
        <f>'shaladarpan '!Z252</f>
        <v>N</v>
      </c>
      <c r="AB253" s="9" t="str">
        <f>'shaladarpan '!AA252</f>
        <v>No</v>
      </c>
      <c r="AC253" s="9">
        <f>'shaladarpan '!AB252</f>
        <v>14</v>
      </c>
      <c r="AD253" s="9" t="str">
        <f>'shaladarpan '!AC252</f>
        <v>None</v>
      </c>
      <c r="AE253" s="9">
        <f>'shaladarpan '!AD252</f>
        <v>1</v>
      </c>
    </row>
    <row r="254" spans="1:31" s="8" customFormat="1" ht="13.5" customHeight="1">
      <c r="A254" s="8">
        <f>IF(F254=" "," ",ROWS($A$3:A254))</f>
        <v>252</v>
      </c>
      <c r="B254" s="9">
        <f>'shaladarpan '!A253</f>
        <v>8</v>
      </c>
      <c r="C254" s="9" t="str">
        <f>'shaladarpan '!B253</f>
        <v>A</v>
      </c>
      <c r="D254" s="9">
        <f>'shaladarpan '!C253</f>
        <v>3857</v>
      </c>
      <c r="E254" s="10">
        <f>'shaladarpan '!D253</f>
        <v>42135</v>
      </c>
      <c r="F254" s="9" t="str">
        <f>'shaladarpan '!E253</f>
        <v>manjeet252</v>
      </c>
      <c r="G254" s="10">
        <f>'shaladarpan '!F253</f>
        <v>0</v>
      </c>
      <c r="H254" s="9" t="str">
        <f>'shaladarpan '!G253</f>
        <v>vijay252</v>
      </c>
      <c r="I254" s="9" t="str">
        <f>'shaladarpan '!H253</f>
        <v>beautiful252</v>
      </c>
      <c r="J254" s="9" t="str">
        <f>'shaladarpan '!I253</f>
        <v>M</v>
      </c>
      <c r="K254" s="10">
        <f>'shaladarpan '!J253</f>
        <v>39115</v>
      </c>
      <c r="L254" s="9" t="str">
        <f>'shaladarpan '!K253</f>
        <v>no</v>
      </c>
      <c r="M254" s="9">
        <f>'shaladarpan '!L253</f>
        <v>252</v>
      </c>
      <c r="N254" s="9">
        <f>'shaladarpan '!M253</f>
        <v>0</v>
      </c>
      <c r="O254" s="9">
        <f>'shaladarpan '!N253</f>
        <v>0</v>
      </c>
      <c r="P254" s="9" t="str">
        <f>'shaladarpan '!O253</f>
        <v>OBC</v>
      </c>
      <c r="Q254" s="9" t="str">
        <f>'shaladarpan '!P253</f>
        <v>Muslim</v>
      </c>
      <c r="R254" s="9">
        <f>'shaladarpan '!Q253</f>
        <v>0</v>
      </c>
      <c r="S254" s="9" t="str">
        <f>'shaladarpan '!R253</f>
        <v>GOVT. SENIOR SECONDARY SCHOOL ALNIYAWAS (219445)</v>
      </c>
      <c r="T254" s="9">
        <f>'shaladarpan '!S253</f>
        <v>8140200308</v>
      </c>
      <c r="U254" s="9" t="str">
        <f>'shaladarpan '!T253</f>
        <v>XXXX6918</v>
      </c>
      <c r="V254" s="9">
        <f>'shaladarpan '!U253</f>
        <v>0</v>
      </c>
      <c r="W254" s="9">
        <f>'shaladarpan '!V253</f>
        <v>9828120948</v>
      </c>
      <c r="X254" s="9" t="str">
        <f>'shaladarpan '!W253</f>
        <v>alniyawas252</v>
      </c>
      <c r="Y254" s="9">
        <f>'shaladarpan '!X253</f>
        <v>0</v>
      </c>
      <c r="Z254" s="9" t="str">
        <f>'shaladarpan '!Y253</f>
        <v>N</v>
      </c>
      <c r="AA254" s="9" t="str">
        <f>'shaladarpan '!Z253</f>
        <v>N</v>
      </c>
      <c r="AB254" s="9" t="str">
        <f>'shaladarpan '!AA253</f>
        <v>Yes</v>
      </c>
      <c r="AC254" s="9">
        <f>'shaladarpan '!AB253</f>
        <v>13</v>
      </c>
      <c r="AD254" s="9" t="str">
        <f>'shaladarpan '!AC253</f>
        <v>None</v>
      </c>
      <c r="AE254" s="9">
        <f>'shaladarpan '!AD253</f>
        <v>1</v>
      </c>
    </row>
    <row r="255" spans="1:31" s="8" customFormat="1" ht="13.5" customHeight="1">
      <c r="A255" s="8">
        <f>IF(F255=" "," ",ROWS($A$3:A255))</f>
        <v>253</v>
      </c>
      <c r="B255" s="9">
        <f>'shaladarpan '!A254</f>
        <v>8</v>
      </c>
      <c r="C255" s="9" t="str">
        <f>'shaladarpan '!B254</f>
        <v>A</v>
      </c>
      <c r="D255" s="9">
        <f>'shaladarpan '!C254</f>
        <v>4641</v>
      </c>
      <c r="E255" s="10">
        <f>'shaladarpan '!D254</f>
        <v>43650</v>
      </c>
      <c r="F255" s="9" t="str">
        <f>'shaladarpan '!E254</f>
        <v>manjeet253</v>
      </c>
      <c r="G255" s="10">
        <f>'shaladarpan '!F254</f>
        <v>0</v>
      </c>
      <c r="H255" s="9" t="str">
        <f>'shaladarpan '!G254</f>
        <v>vijay253</v>
      </c>
      <c r="I255" s="9" t="str">
        <f>'shaladarpan '!H254</f>
        <v>beautiful253</v>
      </c>
      <c r="J255" s="9" t="str">
        <f>'shaladarpan '!I254</f>
        <v>M</v>
      </c>
      <c r="K255" s="10">
        <f>'shaladarpan '!J254</f>
        <v>39272</v>
      </c>
      <c r="L255" s="9" t="str">
        <f>'shaladarpan '!K254</f>
        <v>yes</v>
      </c>
      <c r="M255" s="9">
        <f>'shaladarpan '!L254</f>
        <v>253</v>
      </c>
      <c r="N255" s="9">
        <f>'shaladarpan '!M254</f>
        <v>0</v>
      </c>
      <c r="O255" s="9">
        <f>'shaladarpan '!N254</f>
        <v>0</v>
      </c>
      <c r="P255" s="9" t="str">
        <f>'shaladarpan '!O254</f>
        <v>OBC</v>
      </c>
      <c r="Q255" s="9" t="str">
        <f>'shaladarpan '!P254</f>
        <v>Muslim</v>
      </c>
      <c r="R255" s="9">
        <f>'shaladarpan '!Q254</f>
        <v>0</v>
      </c>
      <c r="S255" s="9" t="str">
        <f>'shaladarpan '!R254</f>
        <v>GOVT. SENIOR SECONDARY SCHOOL ALNIYAWAS (219445)</v>
      </c>
      <c r="T255" s="9">
        <f>'shaladarpan '!S254</f>
        <v>8140200308</v>
      </c>
      <c r="U255" s="9" t="str">
        <f>'shaladarpan '!T254</f>
        <v>XXXX3614</v>
      </c>
      <c r="V255" s="9" t="str">
        <f>'shaladarpan '!U254</f>
        <v>vrpbknr</v>
      </c>
      <c r="W255" s="9">
        <f>'shaladarpan '!V254</f>
        <v>9828120949</v>
      </c>
      <c r="X255" s="9" t="str">
        <f>'shaladarpan '!W254</f>
        <v>alniyawas253</v>
      </c>
      <c r="Y255" s="9">
        <f>'shaladarpan '!X254</f>
        <v>72000</v>
      </c>
      <c r="Z255" s="9" t="str">
        <f>'shaladarpan '!Y254</f>
        <v>N</v>
      </c>
      <c r="AA255" s="9" t="str">
        <f>'shaladarpan '!Z254</f>
        <v>N</v>
      </c>
      <c r="AB255" s="9" t="str">
        <f>'shaladarpan '!AA254</f>
        <v>Yes</v>
      </c>
      <c r="AC255" s="9">
        <f>'shaladarpan '!AB254</f>
        <v>13</v>
      </c>
      <c r="AD255" s="9" t="str">
        <f>'shaladarpan '!AC254</f>
        <v>None</v>
      </c>
      <c r="AE255" s="9">
        <f>'shaladarpan '!AD254</f>
        <v>0</v>
      </c>
    </row>
    <row r="256" spans="1:31" s="8" customFormat="1" ht="13.5" customHeight="1">
      <c r="A256" s="8">
        <f>IF(F256=" "," ",ROWS($A$3:A256))</f>
        <v>254</v>
      </c>
      <c r="B256" s="9">
        <f>'shaladarpan '!A255</f>
        <v>8</v>
      </c>
      <c r="C256" s="9" t="str">
        <f>'shaladarpan '!B255</f>
        <v>A</v>
      </c>
      <c r="D256" s="9">
        <f>'shaladarpan '!C255</f>
        <v>4462</v>
      </c>
      <c r="E256" s="10">
        <f>'shaladarpan '!D255</f>
        <v>43284</v>
      </c>
      <c r="F256" s="9" t="str">
        <f>'shaladarpan '!E255</f>
        <v>manjeet254</v>
      </c>
      <c r="G256" s="10">
        <f>'shaladarpan '!F255</f>
        <v>0</v>
      </c>
      <c r="H256" s="9" t="str">
        <f>'shaladarpan '!G255</f>
        <v>vijay254</v>
      </c>
      <c r="I256" s="9" t="str">
        <f>'shaladarpan '!H255</f>
        <v>beautiful254</v>
      </c>
      <c r="J256" s="9" t="str">
        <f>'shaladarpan '!I255</f>
        <v>F</v>
      </c>
      <c r="K256" s="10">
        <f>'shaladarpan '!J255</f>
        <v>39969</v>
      </c>
      <c r="L256" s="9" t="str">
        <f>'shaladarpan '!K255</f>
        <v>yes</v>
      </c>
      <c r="M256" s="9">
        <f>'shaladarpan '!L255</f>
        <v>254</v>
      </c>
      <c r="N256" s="9">
        <f>'shaladarpan '!M255</f>
        <v>0</v>
      </c>
      <c r="O256" s="9">
        <f>'shaladarpan '!N255</f>
        <v>0</v>
      </c>
      <c r="P256" s="9" t="str">
        <f>'shaladarpan '!O255</f>
        <v>OBC</v>
      </c>
      <c r="Q256" s="9" t="str">
        <f>'shaladarpan '!P255</f>
        <v>Hindu</v>
      </c>
      <c r="R256" s="9">
        <f>'shaladarpan '!Q255</f>
        <v>0</v>
      </c>
      <c r="S256" s="9" t="str">
        <f>'shaladarpan '!R255</f>
        <v>GOVT. SENIOR SECONDARY SCHOOL ALNIYAWAS (219445)</v>
      </c>
      <c r="T256" s="9">
        <f>'shaladarpan '!S255</f>
        <v>8140200308</v>
      </c>
      <c r="U256" s="9" t="str">
        <f>'shaladarpan '!T255</f>
        <v>XXXX4426</v>
      </c>
      <c r="V256" s="9">
        <f>'shaladarpan '!U255</f>
        <v>0</v>
      </c>
      <c r="W256" s="9">
        <f>'shaladarpan '!V255</f>
        <v>9828120950</v>
      </c>
      <c r="X256" s="9" t="str">
        <f>'shaladarpan '!W255</f>
        <v>alniyawas254</v>
      </c>
      <c r="Y256" s="9">
        <f>'shaladarpan '!X255</f>
        <v>40000</v>
      </c>
      <c r="Z256" s="9" t="str">
        <f>'shaladarpan '!Y255</f>
        <v>N</v>
      </c>
      <c r="AA256" s="9" t="str">
        <f>'shaladarpan '!Z255</f>
        <v>N</v>
      </c>
      <c r="AB256" s="9" t="str">
        <f>'shaladarpan '!AA255</f>
        <v>No</v>
      </c>
      <c r="AC256" s="9">
        <f>'shaladarpan '!AB255</f>
        <v>11</v>
      </c>
      <c r="AD256" s="9" t="str">
        <f>'shaladarpan '!AC255</f>
        <v>None</v>
      </c>
      <c r="AE256" s="9">
        <f>'shaladarpan '!AD255</f>
        <v>3</v>
      </c>
    </row>
    <row r="257" spans="1:31" s="8" customFormat="1" ht="13.5" customHeight="1">
      <c r="A257" s="8">
        <f>IF(F257=" "," ",ROWS($A$3:A257))</f>
        <v>255</v>
      </c>
      <c r="B257" s="9">
        <f>'shaladarpan '!A256</f>
        <v>8</v>
      </c>
      <c r="C257" s="9" t="str">
        <f>'shaladarpan '!B256</f>
        <v>A</v>
      </c>
      <c r="D257" s="9">
        <f>'shaladarpan '!C256</f>
        <v>4607</v>
      </c>
      <c r="E257" s="10">
        <f>'shaladarpan '!D256</f>
        <v>43312</v>
      </c>
      <c r="F257" s="9" t="str">
        <f>'shaladarpan '!E256</f>
        <v>manjeet255</v>
      </c>
      <c r="G257" s="10">
        <f>'shaladarpan '!F256</f>
        <v>0</v>
      </c>
      <c r="H257" s="9" t="str">
        <f>'shaladarpan '!G256</f>
        <v>vijay255</v>
      </c>
      <c r="I257" s="9" t="str">
        <f>'shaladarpan '!H256</f>
        <v>beautiful255</v>
      </c>
      <c r="J257" s="9" t="str">
        <f>'shaladarpan '!I256</f>
        <v>F</v>
      </c>
      <c r="K257" s="10">
        <f>'shaladarpan '!J256</f>
        <v>39448</v>
      </c>
      <c r="L257" s="9" t="str">
        <f>'shaladarpan '!K256</f>
        <v>no</v>
      </c>
      <c r="M257" s="9">
        <f>'shaladarpan '!L256</f>
        <v>255</v>
      </c>
      <c r="N257" s="9">
        <f>'shaladarpan '!M256</f>
        <v>0</v>
      </c>
      <c r="O257" s="9">
        <f>'shaladarpan '!N256</f>
        <v>0</v>
      </c>
      <c r="P257" s="9" t="str">
        <f>'shaladarpan '!O256</f>
        <v>GEN</v>
      </c>
      <c r="Q257" s="9" t="str">
        <f>'shaladarpan '!P256</f>
        <v>Hindu</v>
      </c>
      <c r="R257" s="9">
        <f>'shaladarpan '!Q256</f>
        <v>0</v>
      </c>
      <c r="S257" s="9" t="str">
        <f>'shaladarpan '!R256</f>
        <v>GOVT. SENIOR SECONDARY SCHOOL ALNIYAWAS (219445)</v>
      </c>
      <c r="T257" s="9">
        <f>'shaladarpan '!S256</f>
        <v>8140200308</v>
      </c>
      <c r="U257" s="9" t="str">
        <f>'shaladarpan '!T256</f>
        <v>XXXX8983</v>
      </c>
      <c r="V257" s="9">
        <f>'shaladarpan '!U256</f>
        <v>0</v>
      </c>
      <c r="W257" s="9">
        <f>'shaladarpan '!V256</f>
        <v>9828120951</v>
      </c>
      <c r="X257" s="9" t="str">
        <f>'shaladarpan '!W256</f>
        <v>alniyawas255</v>
      </c>
      <c r="Y257" s="9">
        <f>'shaladarpan '!X256</f>
        <v>36000</v>
      </c>
      <c r="Z257" s="9" t="str">
        <f>'shaladarpan '!Y256</f>
        <v>N</v>
      </c>
      <c r="AA257" s="9" t="str">
        <f>'shaladarpan '!Z256</f>
        <v>N</v>
      </c>
      <c r="AB257" s="9" t="str">
        <f>'shaladarpan '!AA256</f>
        <v>No</v>
      </c>
      <c r="AC257" s="9">
        <f>'shaladarpan '!AB256</f>
        <v>12</v>
      </c>
      <c r="AD257" s="9" t="str">
        <f>'shaladarpan '!AC256</f>
        <v>None</v>
      </c>
      <c r="AE257" s="9">
        <f>'shaladarpan '!AD256</f>
        <v>5</v>
      </c>
    </row>
    <row r="258" spans="1:31" s="8" customFormat="1" ht="13.5" customHeight="1">
      <c r="A258" s="8">
        <f>IF(F258=" "," ",ROWS($A$3:A258))</f>
        <v>256</v>
      </c>
      <c r="B258" s="9">
        <f>'shaladarpan '!A257</f>
        <v>8</v>
      </c>
      <c r="C258" s="9" t="str">
        <f>'shaladarpan '!B257</f>
        <v>A</v>
      </c>
      <c r="D258" s="9">
        <f>'shaladarpan '!C257</f>
        <v>4561</v>
      </c>
      <c r="E258" s="10">
        <f>'shaladarpan '!D257</f>
        <v>43295</v>
      </c>
      <c r="F258" s="9" t="str">
        <f>'shaladarpan '!E257</f>
        <v>manjeet256</v>
      </c>
      <c r="G258" s="10">
        <f>'shaladarpan '!F257</f>
        <v>0</v>
      </c>
      <c r="H258" s="9" t="str">
        <f>'shaladarpan '!G257</f>
        <v>vijay256</v>
      </c>
      <c r="I258" s="9" t="str">
        <f>'shaladarpan '!H257</f>
        <v>beautiful256</v>
      </c>
      <c r="J258" s="9" t="str">
        <f>'shaladarpan '!I257</f>
        <v>M</v>
      </c>
      <c r="K258" s="10">
        <f>'shaladarpan '!J257</f>
        <v>39089</v>
      </c>
      <c r="L258" s="9" t="str">
        <f>'shaladarpan '!K257</f>
        <v>yes</v>
      </c>
      <c r="M258" s="9">
        <f>'shaladarpan '!L257</f>
        <v>256</v>
      </c>
      <c r="N258" s="9">
        <f>'shaladarpan '!M257</f>
        <v>0</v>
      </c>
      <c r="O258" s="9">
        <f>'shaladarpan '!N257</f>
        <v>0</v>
      </c>
      <c r="P258" s="9" t="str">
        <f>'shaladarpan '!O257</f>
        <v>SC</v>
      </c>
      <c r="Q258" s="9" t="str">
        <f>'shaladarpan '!P257</f>
        <v>Hindu</v>
      </c>
      <c r="R258" s="9">
        <f>'shaladarpan '!Q257</f>
        <v>0</v>
      </c>
      <c r="S258" s="9" t="str">
        <f>'shaladarpan '!R257</f>
        <v>GOVT. SENIOR SECONDARY SCHOOL ALNIYAWAS (219445)</v>
      </c>
      <c r="T258" s="9">
        <f>'shaladarpan '!S257</f>
        <v>8140200308</v>
      </c>
      <c r="U258" s="9" t="str">
        <f>'shaladarpan '!T257</f>
        <v>XXXX6778</v>
      </c>
      <c r="V258" s="9">
        <f>'shaladarpan '!U257</f>
        <v>0</v>
      </c>
      <c r="W258" s="9">
        <f>'shaladarpan '!V257</f>
        <v>9828120952</v>
      </c>
      <c r="X258" s="9" t="str">
        <f>'shaladarpan '!W257</f>
        <v>alniyawas256</v>
      </c>
      <c r="Y258" s="9">
        <f>'shaladarpan '!X257</f>
        <v>36000</v>
      </c>
      <c r="Z258" s="9" t="str">
        <f>'shaladarpan '!Y257</f>
        <v>N</v>
      </c>
      <c r="AA258" s="9" t="str">
        <f>'shaladarpan '!Z257</f>
        <v>N</v>
      </c>
      <c r="AB258" s="9" t="str">
        <f>'shaladarpan '!AA257</f>
        <v>No</v>
      </c>
      <c r="AC258" s="9">
        <f>'shaladarpan '!AB257</f>
        <v>13</v>
      </c>
      <c r="AD258" s="9" t="str">
        <f>'shaladarpan '!AC257</f>
        <v>None</v>
      </c>
      <c r="AE258" s="9">
        <f>'shaladarpan '!AD257</f>
        <v>1</v>
      </c>
    </row>
    <row r="259" spans="1:31" s="8" customFormat="1" ht="13.5" customHeight="1">
      <c r="A259" s="8">
        <f>IF(F259=" "," ",ROWS($A$3:A259))</f>
        <v>257</v>
      </c>
      <c r="B259" s="9">
        <f>'shaladarpan '!A258</f>
        <v>8</v>
      </c>
      <c r="C259" s="9" t="str">
        <f>'shaladarpan '!B258</f>
        <v>A</v>
      </c>
      <c r="D259" s="9">
        <f>'shaladarpan '!C258</f>
        <v>3888</v>
      </c>
      <c r="E259" s="10">
        <f>'shaladarpan '!D258</f>
        <v>42135</v>
      </c>
      <c r="F259" s="9" t="str">
        <f>'shaladarpan '!E258</f>
        <v>manjeet257</v>
      </c>
      <c r="G259" s="10">
        <f>'shaladarpan '!F258</f>
        <v>0</v>
      </c>
      <c r="H259" s="9" t="str">
        <f>'shaladarpan '!G258</f>
        <v>vijay257</v>
      </c>
      <c r="I259" s="9" t="str">
        <f>'shaladarpan '!H258</f>
        <v>beautiful257</v>
      </c>
      <c r="J259" s="9" t="str">
        <f>'shaladarpan '!I258</f>
        <v>M</v>
      </c>
      <c r="K259" s="10">
        <f>'shaladarpan '!J258</f>
        <v>38600</v>
      </c>
      <c r="L259" s="9" t="str">
        <f>'shaladarpan '!K258</f>
        <v>yes</v>
      </c>
      <c r="M259" s="9">
        <f>'shaladarpan '!L258</f>
        <v>257</v>
      </c>
      <c r="N259" s="9">
        <f>'shaladarpan '!M258</f>
        <v>0</v>
      </c>
      <c r="O259" s="9">
        <f>'shaladarpan '!N258</f>
        <v>0</v>
      </c>
      <c r="P259" s="9" t="str">
        <f>'shaladarpan '!O258</f>
        <v>OBC</v>
      </c>
      <c r="Q259" s="9" t="str">
        <f>'shaladarpan '!P258</f>
        <v>Muslim</v>
      </c>
      <c r="R259" s="9">
        <f>'shaladarpan '!Q258</f>
        <v>0</v>
      </c>
      <c r="S259" s="9" t="str">
        <f>'shaladarpan '!R258</f>
        <v>GOVT. SENIOR SECONDARY SCHOOL ALNIYAWAS (219445)</v>
      </c>
      <c r="T259" s="9">
        <f>'shaladarpan '!S258</f>
        <v>8140200308</v>
      </c>
      <c r="U259" s="9" t="str">
        <f>'shaladarpan '!T258</f>
        <v>XXXX3849</v>
      </c>
      <c r="V259" s="9">
        <f>'shaladarpan '!U258</f>
        <v>0</v>
      </c>
      <c r="W259" s="9">
        <f>'shaladarpan '!V258</f>
        <v>9828120953</v>
      </c>
      <c r="X259" s="9" t="str">
        <f>'shaladarpan '!W258</f>
        <v>alniyawas257</v>
      </c>
      <c r="Y259" s="9">
        <f>'shaladarpan '!X258</f>
        <v>0</v>
      </c>
      <c r="Z259" s="9" t="str">
        <f>'shaladarpan '!Y258</f>
        <v>N</v>
      </c>
      <c r="AA259" s="9" t="str">
        <f>'shaladarpan '!Z258</f>
        <v>N</v>
      </c>
      <c r="AB259" s="9" t="str">
        <f>'shaladarpan '!AA258</f>
        <v>Yes</v>
      </c>
      <c r="AC259" s="9">
        <f>'shaladarpan '!AB258</f>
        <v>15</v>
      </c>
      <c r="AD259" s="9" t="str">
        <f>'shaladarpan '!AC258</f>
        <v>None</v>
      </c>
      <c r="AE259" s="9">
        <f>'shaladarpan '!AD258</f>
        <v>1</v>
      </c>
    </row>
    <row r="260" spans="1:31" s="8" customFormat="1" ht="13.5" customHeight="1">
      <c r="A260" s="8">
        <f>IF(F260=" "," ",ROWS($A$3:A260))</f>
        <v>258</v>
      </c>
      <c r="B260" s="9">
        <f>'shaladarpan '!A259</f>
        <v>8</v>
      </c>
      <c r="C260" s="9" t="str">
        <f>'shaladarpan '!B259</f>
        <v>A</v>
      </c>
      <c r="D260" s="9">
        <f>'shaladarpan '!C259</f>
        <v>4263</v>
      </c>
      <c r="E260" s="10">
        <f>'shaladarpan '!D259</f>
        <v>149</v>
      </c>
      <c r="F260" s="9" t="str">
        <f>'shaladarpan '!E259</f>
        <v>manjeet258</v>
      </c>
      <c r="G260" s="10">
        <f>'shaladarpan '!F259</f>
        <v>0</v>
      </c>
      <c r="H260" s="9" t="str">
        <f>'shaladarpan '!G259</f>
        <v>vijay258</v>
      </c>
      <c r="I260" s="9" t="str">
        <f>'shaladarpan '!H259</f>
        <v>beautiful258</v>
      </c>
      <c r="J260" s="9" t="str">
        <f>'shaladarpan '!I259</f>
        <v>M</v>
      </c>
      <c r="K260" s="10">
        <f>'shaladarpan '!J259</f>
        <v>39756</v>
      </c>
      <c r="L260" s="9" t="str">
        <f>'shaladarpan '!K259</f>
        <v>no</v>
      </c>
      <c r="M260" s="9">
        <f>'shaladarpan '!L259</f>
        <v>258</v>
      </c>
      <c r="N260" s="9">
        <f>'shaladarpan '!M259</f>
        <v>0</v>
      </c>
      <c r="O260" s="9">
        <f>'shaladarpan '!N259</f>
        <v>0</v>
      </c>
      <c r="P260" s="9" t="str">
        <f>'shaladarpan '!O259</f>
        <v>SBC</v>
      </c>
      <c r="Q260" s="9" t="str">
        <f>'shaladarpan '!P259</f>
        <v>Hindu</v>
      </c>
      <c r="R260" s="9">
        <f>'shaladarpan '!Q259</f>
        <v>0</v>
      </c>
      <c r="S260" s="9" t="str">
        <f>'shaladarpan '!R259</f>
        <v>GOVT. SENIOR SECONDARY SCHOOL ALNIYAWAS (219445)</v>
      </c>
      <c r="T260" s="9">
        <f>'shaladarpan '!S259</f>
        <v>8140200308</v>
      </c>
      <c r="U260" s="9">
        <f>'shaladarpan '!T259</f>
        <v>0</v>
      </c>
      <c r="V260" s="9">
        <f>'shaladarpan '!U259</f>
        <v>0</v>
      </c>
      <c r="W260" s="9">
        <f>'shaladarpan '!V259</f>
        <v>9828120954</v>
      </c>
      <c r="X260" s="9" t="str">
        <f>'shaladarpan '!W259</f>
        <v>alniyawas258</v>
      </c>
      <c r="Y260" s="9">
        <f>'shaladarpan '!X259</f>
        <v>0</v>
      </c>
      <c r="Z260" s="9" t="str">
        <f>'shaladarpan '!Y259</f>
        <v>N</v>
      </c>
      <c r="AA260" s="9" t="str">
        <f>'shaladarpan '!Z259</f>
        <v>N</v>
      </c>
      <c r="AB260" s="9" t="str">
        <f>'shaladarpan '!AA259</f>
        <v>No</v>
      </c>
      <c r="AC260" s="9">
        <f>'shaladarpan '!AB259</f>
        <v>12</v>
      </c>
      <c r="AD260" s="9" t="str">
        <f>'shaladarpan '!AC259</f>
        <v>None</v>
      </c>
      <c r="AE260" s="9">
        <f>'shaladarpan '!AD259</f>
        <v>1</v>
      </c>
    </row>
    <row r="261" spans="1:31" s="8" customFormat="1" ht="13.5" customHeight="1">
      <c r="A261" s="8">
        <f>IF(F261=" "," ",ROWS($A$3:A261))</f>
        <v>259</v>
      </c>
      <c r="B261" s="9">
        <f>'shaladarpan '!A260</f>
        <v>8</v>
      </c>
      <c r="C261" s="9" t="str">
        <f>'shaladarpan '!B260</f>
        <v>A</v>
      </c>
      <c r="D261" s="9">
        <f>'shaladarpan '!C260</f>
        <v>4801</v>
      </c>
      <c r="E261" s="10">
        <f>'shaladarpan '!D260</f>
        <v>44056</v>
      </c>
      <c r="F261" s="9" t="str">
        <f>'shaladarpan '!E260</f>
        <v>manjeet259</v>
      </c>
      <c r="G261" s="10">
        <f>'shaladarpan '!F260</f>
        <v>0</v>
      </c>
      <c r="H261" s="9" t="str">
        <f>'shaladarpan '!G260</f>
        <v>vijay259</v>
      </c>
      <c r="I261" s="9" t="str">
        <f>'shaladarpan '!H260</f>
        <v>beautiful259</v>
      </c>
      <c r="J261" s="9" t="str">
        <f>'shaladarpan '!I260</f>
        <v>M</v>
      </c>
      <c r="K261" s="10">
        <f>'shaladarpan '!J260</f>
        <v>39709</v>
      </c>
      <c r="L261" s="9" t="str">
        <f>'shaladarpan '!K260</f>
        <v>yes</v>
      </c>
      <c r="M261" s="9">
        <f>'shaladarpan '!L260</f>
        <v>259</v>
      </c>
      <c r="N261" s="9">
        <f>'shaladarpan '!M260</f>
        <v>0</v>
      </c>
      <c r="O261" s="9">
        <f>'shaladarpan '!N260</f>
        <v>0</v>
      </c>
      <c r="P261" s="9" t="str">
        <f>'shaladarpan '!O260</f>
        <v>SC</v>
      </c>
      <c r="Q261" s="9" t="str">
        <f>'shaladarpan '!P260</f>
        <v>Hindu</v>
      </c>
      <c r="R261" s="9">
        <f>'shaladarpan '!Q260</f>
        <v>0</v>
      </c>
      <c r="S261" s="9" t="str">
        <f>'shaladarpan '!R260</f>
        <v>GOVT. SENIOR SECONDARY SCHOOL ALNIYAWAS (219445)</v>
      </c>
      <c r="T261" s="9">
        <f>'shaladarpan '!S260</f>
        <v>8140200308</v>
      </c>
      <c r="U261" s="9" t="str">
        <f>'shaladarpan '!T260</f>
        <v>XXXX3645</v>
      </c>
      <c r="V261" s="9">
        <f>'shaladarpan '!U260</f>
        <v>0</v>
      </c>
      <c r="W261" s="9">
        <f>'shaladarpan '!V260</f>
        <v>9828120955</v>
      </c>
      <c r="X261" s="9" t="str">
        <f>'shaladarpan '!W260</f>
        <v>alniyawas259</v>
      </c>
      <c r="Y261" s="9">
        <f>'shaladarpan '!X260</f>
        <v>80000</v>
      </c>
      <c r="Z261" s="9" t="str">
        <f>'shaladarpan '!Y260</f>
        <v>N</v>
      </c>
      <c r="AA261" s="9" t="str">
        <f>'shaladarpan '!Z260</f>
        <v>N</v>
      </c>
      <c r="AB261" s="9" t="str">
        <f>'shaladarpan '!AA260</f>
        <v>No</v>
      </c>
      <c r="AC261" s="9">
        <f>'shaladarpan '!AB260</f>
        <v>12</v>
      </c>
      <c r="AD261" s="9" t="str">
        <f>'shaladarpan '!AC260</f>
        <v>None</v>
      </c>
      <c r="AE261" s="9">
        <f>'shaladarpan '!AD260</f>
        <v>1</v>
      </c>
    </row>
    <row r="262" spans="1:31" s="8" customFormat="1" ht="13.5" customHeight="1">
      <c r="A262" s="8">
        <f>IF(F262=" "," ",ROWS($A$3:A262))</f>
        <v>260</v>
      </c>
      <c r="B262" s="9">
        <f>'shaladarpan '!A261</f>
        <v>8</v>
      </c>
      <c r="C262" s="9" t="str">
        <f>'shaladarpan '!B261</f>
        <v>A</v>
      </c>
      <c r="D262" s="9">
        <f>'shaladarpan '!C261</f>
        <v>4057</v>
      </c>
      <c r="E262" s="10">
        <f>'shaladarpan '!D261</f>
        <v>42200</v>
      </c>
      <c r="F262" s="9" t="str">
        <f>'shaladarpan '!E261</f>
        <v>manjeet260</v>
      </c>
      <c r="G262" s="10">
        <f>'shaladarpan '!F261</f>
        <v>0</v>
      </c>
      <c r="H262" s="9" t="str">
        <f>'shaladarpan '!G261</f>
        <v>vijay260</v>
      </c>
      <c r="I262" s="9" t="str">
        <f>'shaladarpan '!H261</f>
        <v>beautiful260</v>
      </c>
      <c r="J262" s="9" t="str">
        <f>'shaladarpan '!I261</f>
        <v>M</v>
      </c>
      <c r="K262" s="10">
        <f>'shaladarpan '!J261</f>
        <v>39251</v>
      </c>
      <c r="L262" s="9" t="str">
        <f>'shaladarpan '!K261</f>
        <v>yes</v>
      </c>
      <c r="M262" s="9">
        <f>'shaladarpan '!L261</f>
        <v>260</v>
      </c>
      <c r="N262" s="9">
        <f>'shaladarpan '!M261</f>
        <v>0</v>
      </c>
      <c r="O262" s="9">
        <f>'shaladarpan '!N261</f>
        <v>0</v>
      </c>
      <c r="P262" s="9" t="str">
        <f>'shaladarpan '!O261</f>
        <v>SC</v>
      </c>
      <c r="Q262" s="9" t="str">
        <f>'shaladarpan '!P261</f>
        <v>Hindu</v>
      </c>
      <c r="R262" s="9">
        <f>'shaladarpan '!Q261</f>
        <v>0</v>
      </c>
      <c r="S262" s="9" t="str">
        <f>'shaladarpan '!R261</f>
        <v>GOVT. SENIOR SECONDARY SCHOOL ALNIYAWAS (219445)</v>
      </c>
      <c r="T262" s="9">
        <f>'shaladarpan '!S261</f>
        <v>8140200308</v>
      </c>
      <c r="U262" s="9" t="str">
        <f>'shaladarpan '!T261</f>
        <v>XXXX9730</v>
      </c>
      <c r="V262" s="9">
        <f>'shaladarpan '!U261</f>
        <v>0</v>
      </c>
      <c r="W262" s="9">
        <f>'shaladarpan '!V261</f>
        <v>9828120956</v>
      </c>
      <c r="X262" s="9" t="str">
        <f>'shaladarpan '!W261</f>
        <v>alniyawas260</v>
      </c>
      <c r="Y262" s="9">
        <f>'shaladarpan '!X261</f>
        <v>0</v>
      </c>
      <c r="Z262" s="9" t="str">
        <f>'shaladarpan '!Y261</f>
        <v>N</v>
      </c>
      <c r="AA262" s="9" t="str">
        <f>'shaladarpan '!Z261</f>
        <v>N</v>
      </c>
      <c r="AB262" s="9" t="str">
        <f>'shaladarpan '!AA261</f>
        <v>No</v>
      </c>
      <c r="AC262" s="9">
        <f>'shaladarpan '!AB261</f>
        <v>13</v>
      </c>
      <c r="AD262" s="9" t="str">
        <f>'shaladarpan '!AC261</f>
        <v>None</v>
      </c>
      <c r="AE262" s="9">
        <f>'shaladarpan '!AD261</f>
        <v>1</v>
      </c>
    </row>
    <row r="263" spans="1:31" s="8" customFormat="1" ht="13.5" customHeight="1">
      <c r="A263" s="8">
        <f>IF(F263=" "," ",ROWS($A$3:A263))</f>
        <v>261</v>
      </c>
      <c r="B263" s="9">
        <f>'shaladarpan '!A262</f>
        <v>8</v>
      </c>
      <c r="C263" s="9" t="str">
        <f>'shaladarpan '!B262</f>
        <v>A</v>
      </c>
      <c r="D263" s="9">
        <f>'shaladarpan '!C262</f>
        <v>4421</v>
      </c>
      <c r="E263" s="10">
        <f>'shaladarpan '!D262</f>
        <v>42935</v>
      </c>
      <c r="F263" s="9" t="str">
        <f>'shaladarpan '!E262</f>
        <v>manjeet261</v>
      </c>
      <c r="G263" s="10">
        <f>'shaladarpan '!F262</f>
        <v>0</v>
      </c>
      <c r="H263" s="9" t="str">
        <f>'shaladarpan '!G262</f>
        <v>vijay261</v>
      </c>
      <c r="I263" s="9" t="str">
        <f>'shaladarpan '!H262</f>
        <v>beautiful261</v>
      </c>
      <c r="J263" s="9" t="str">
        <f>'shaladarpan '!I262</f>
        <v>M</v>
      </c>
      <c r="K263" s="10">
        <f>'shaladarpan '!J262</f>
        <v>38550</v>
      </c>
      <c r="L263" s="9" t="str">
        <f>'shaladarpan '!K262</f>
        <v>no</v>
      </c>
      <c r="M263" s="9">
        <f>'shaladarpan '!L262</f>
        <v>261</v>
      </c>
      <c r="N263" s="9">
        <f>'shaladarpan '!M262</f>
        <v>0</v>
      </c>
      <c r="O263" s="9">
        <f>'shaladarpan '!N262</f>
        <v>0</v>
      </c>
      <c r="P263" s="9" t="str">
        <f>'shaladarpan '!O262</f>
        <v>OBC</v>
      </c>
      <c r="Q263" s="9" t="str">
        <f>'shaladarpan '!P262</f>
        <v>Hindu</v>
      </c>
      <c r="R263" s="9">
        <f>'shaladarpan '!Q262</f>
        <v>0</v>
      </c>
      <c r="S263" s="9" t="str">
        <f>'shaladarpan '!R262</f>
        <v>GOVT. SENIOR SECONDARY SCHOOL ALNIYAWAS (219445)</v>
      </c>
      <c r="T263" s="9">
        <f>'shaladarpan '!S262</f>
        <v>8140200308</v>
      </c>
      <c r="U263" s="9">
        <f>'shaladarpan '!T262</f>
        <v>0</v>
      </c>
      <c r="V263" s="9">
        <f>'shaladarpan '!U262</f>
        <v>0</v>
      </c>
      <c r="W263" s="9">
        <f>'shaladarpan '!V262</f>
        <v>9828120957</v>
      </c>
      <c r="X263" s="9" t="str">
        <f>'shaladarpan '!W262</f>
        <v>alniyawas261</v>
      </c>
      <c r="Y263" s="9">
        <f>'shaladarpan '!X262</f>
        <v>0</v>
      </c>
      <c r="Z263" s="9" t="str">
        <f>'shaladarpan '!Y262</f>
        <v>N</v>
      </c>
      <c r="AA263" s="9" t="str">
        <f>'shaladarpan '!Z262</f>
        <v>N</v>
      </c>
      <c r="AB263" s="9" t="str">
        <f>'shaladarpan '!AA262</f>
        <v>No</v>
      </c>
      <c r="AC263" s="9">
        <f>'shaladarpan '!AB262</f>
        <v>15</v>
      </c>
      <c r="AD263" s="9" t="str">
        <f>'shaladarpan '!AC262</f>
        <v>None</v>
      </c>
      <c r="AE263" s="9">
        <f>'shaladarpan '!AD262</f>
        <v>1</v>
      </c>
    </row>
    <row r="264" spans="1:31" s="8" customFormat="1" ht="13.5" customHeight="1">
      <c r="A264" s="8">
        <f>IF(F264=" "," ",ROWS($A$3:A264))</f>
        <v>262</v>
      </c>
      <c r="B264" s="9">
        <f>'shaladarpan '!A263</f>
        <v>8</v>
      </c>
      <c r="C264" s="9" t="str">
        <f>'shaladarpan '!B263</f>
        <v>A</v>
      </c>
      <c r="D264" s="9">
        <f>'shaladarpan '!C263</f>
        <v>3892</v>
      </c>
      <c r="E264" s="10">
        <f>'shaladarpan '!D263</f>
        <v>42135</v>
      </c>
      <c r="F264" s="9" t="str">
        <f>'shaladarpan '!E263</f>
        <v>manjeet262</v>
      </c>
      <c r="G264" s="10">
        <f>'shaladarpan '!F263</f>
        <v>0</v>
      </c>
      <c r="H264" s="9" t="str">
        <f>'shaladarpan '!G263</f>
        <v>vijay262</v>
      </c>
      <c r="I264" s="9" t="str">
        <f>'shaladarpan '!H263</f>
        <v>beautiful262</v>
      </c>
      <c r="J264" s="9" t="str">
        <f>'shaladarpan '!I263</f>
        <v>M</v>
      </c>
      <c r="K264" s="10">
        <f>'shaladarpan '!J263</f>
        <v>38637</v>
      </c>
      <c r="L264" s="9" t="str">
        <f>'shaladarpan '!K263</f>
        <v>yes</v>
      </c>
      <c r="M264" s="9">
        <f>'shaladarpan '!L263</f>
        <v>262</v>
      </c>
      <c r="N264" s="9">
        <f>'shaladarpan '!M263</f>
        <v>0</v>
      </c>
      <c r="O264" s="9">
        <f>'shaladarpan '!N263</f>
        <v>0</v>
      </c>
      <c r="P264" s="9" t="str">
        <f>'shaladarpan '!O263</f>
        <v>SC</v>
      </c>
      <c r="Q264" s="9" t="str">
        <f>'shaladarpan '!P263</f>
        <v>Hindu</v>
      </c>
      <c r="R264" s="9">
        <f>'shaladarpan '!Q263</f>
        <v>0</v>
      </c>
      <c r="S264" s="9" t="str">
        <f>'shaladarpan '!R263</f>
        <v>GOVT. SENIOR SECONDARY SCHOOL ALNIYAWAS (219445)</v>
      </c>
      <c r="T264" s="9">
        <f>'shaladarpan '!S263</f>
        <v>8140200308</v>
      </c>
      <c r="U264" s="9" t="str">
        <f>'shaladarpan '!T263</f>
        <v>XXXX1383</v>
      </c>
      <c r="V264" s="9">
        <f>'shaladarpan '!U263</f>
        <v>0</v>
      </c>
      <c r="W264" s="9">
        <f>'shaladarpan '!V263</f>
        <v>9828120958</v>
      </c>
      <c r="X264" s="9" t="str">
        <f>'shaladarpan '!W263</f>
        <v>alniyawas262</v>
      </c>
      <c r="Y264" s="9">
        <f>'shaladarpan '!X263</f>
        <v>0</v>
      </c>
      <c r="Z264" s="9" t="str">
        <f>'shaladarpan '!Y263</f>
        <v>N</v>
      </c>
      <c r="AA264" s="9" t="str">
        <f>'shaladarpan '!Z263</f>
        <v>N</v>
      </c>
      <c r="AB264" s="9" t="str">
        <f>'shaladarpan '!AA263</f>
        <v>No</v>
      </c>
      <c r="AC264" s="9">
        <f>'shaladarpan '!AB263</f>
        <v>15</v>
      </c>
      <c r="AD264" s="9" t="str">
        <f>'shaladarpan '!AC263</f>
        <v>None</v>
      </c>
      <c r="AE264" s="9">
        <f>'shaladarpan '!AD263</f>
        <v>1</v>
      </c>
    </row>
    <row r="265" spans="1:31" s="8" customFormat="1" ht="13.5" customHeight="1">
      <c r="A265" s="8">
        <f>IF(F265=" "," ",ROWS($A$3:A265))</f>
        <v>263</v>
      </c>
      <c r="B265" s="9">
        <f>'shaladarpan '!A264</f>
        <v>8</v>
      </c>
      <c r="C265" s="9" t="str">
        <f>'shaladarpan '!B264</f>
        <v>A</v>
      </c>
      <c r="D265" s="9">
        <f>'shaladarpan '!C264</f>
        <v>3884</v>
      </c>
      <c r="E265" s="10">
        <f>'shaladarpan '!D264</f>
        <v>42135</v>
      </c>
      <c r="F265" s="9" t="str">
        <f>'shaladarpan '!E264</f>
        <v>manjeet263</v>
      </c>
      <c r="G265" s="10">
        <f>'shaladarpan '!F264</f>
        <v>0</v>
      </c>
      <c r="H265" s="9" t="str">
        <f>'shaladarpan '!G264</f>
        <v>vijay263</v>
      </c>
      <c r="I265" s="9" t="str">
        <f>'shaladarpan '!H264</f>
        <v>beautiful263</v>
      </c>
      <c r="J265" s="9" t="str">
        <f>'shaladarpan '!I264</f>
        <v>M</v>
      </c>
      <c r="K265" s="10">
        <f>'shaladarpan '!J264</f>
        <v>39299</v>
      </c>
      <c r="L265" s="9" t="str">
        <f>'shaladarpan '!K264</f>
        <v>yes</v>
      </c>
      <c r="M265" s="9">
        <f>'shaladarpan '!L264</f>
        <v>263</v>
      </c>
      <c r="N265" s="9">
        <f>'shaladarpan '!M264</f>
        <v>0</v>
      </c>
      <c r="O265" s="9">
        <f>'shaladarpan '!N264</f>
        <v>0</v>
      </c>
      <c r="P265" s="9" t="str">
        <f>'shaladarpan '!O264</f>
        <v>SC</v>
      </c>
      <c r="Q265" s="9" t="str">
        <f>'shaladarpan '!P264</f>
        <v>Hindu</v>
      </c>
      <c r="R265" s="9">
        <f>'shaladarpan '!Q264</f>
        <v>0</v>
      </c>
      <c r="S265" s="9" t="str">
        <f>'shaladarpan '!R264</f>
        <v>GOVT. SENIOR SECONDARY SCHOOL ALNIYAWAS (219445)</v>
      </c>
      <c r="T265" s="9">
        <f>'shaladarpan '!S264</f>
        <v>8140200308</v>
      </c>
      <c r="U265" s="9" t="str">
        <f>'shaladarpan '!T264</f>
        <v>XXXX4735</v>
      </c>
      <c r="V265" s="9">
        <f>'shaladarpan '!U264</f>
        <v>0</v>
      </c>
      <c r="W265" s="9">
        <f>'shaladarpan '!V264</f>
        <v>9828120959</v>
      </c>
      <c r="X265" s="9" t="str">
        <f>'shaladarpan '!W264</f>
        <v>alniyawas263</v>
      </c>
      <c r="Y265" s="9">
        <f>'shaladarpan '!X264</f>
        <v>0</v>
      </c>
      <c r="Z265" s="9" t="str">
        <f>'shaladarpan '!Y264</f>
        <v>N</v>
      </c>
      <c r="AA265" s="9" t="str">
        <f>'shaladarpan '!Z264</f>
        <v>N</v>
      </c>
      <c r="AB265" s="9" t="str">
        <f>'shaladarpan '!AA264</f>
        <v>No</v>
      </c>
      <c r="AC265" s="9">
        <f>'shaladarpan '!AB264</f>
        <v>13</v>
      </c>
      <c r="AD265" s="9" t="str">
        <f>'shaladarpan '!AC264</f>
        <v>None</v>
      </c>
      <c r="AE265" s="9">
        <f>'shaladarpan '!AD264</f>
        <v>1</v>
      </c>
    </row>
    <row r="266" spans="1:31" s="8" customFormat="1" ht="13.5" customHeight="1">
      <c r="A266" s="8">
        <f>IF(F266=" "," ",ROWS($A$3:A266))</f>
        <v>264</v>
      </c>
      <c r="B266" s="9">
        <f>'shaladarpan '!A265</f>
        <v>8</v>
      </c>
      <c r="C266" s="9" t="str">
        <f>'shaladarpan '!B265</f>
        <v>A</v>
      </c>
      <c r="D266" s="9">
        <f>'shaladarpan '!C265</f>
        <v>4169</v>
      </c>
      <c r="E266" s="10">
        <f>'shaladarpan '!D265</f>
        <v>42555</v>
      </c>
      <c r="F266" s="9" t="str">
        <f>'shaladarpan '!E265</f>
        <v>manjeet264</v>
      </c>
      <c r="G266" s="10">
        <f>'shaladarpan '!F265</f>
        <v>0</v>
      </c>
      <c r="H266" s="9" t="str">
        <f>'shaladarpan '!G265</f>
        <v>vijay264</v>
      </c>
      <c r="I266" s="9" t="str">
        <f>'shaladarpan '!H265</f>
        <v>beautiful264</v>
      </c>
      <c r="J266" s="9" t="str">
        <f>'shaladarpan '!I265</f>
        <v>M</v>
      </c>
      <c r="K266" s="10">
        <f>'shaladarpan '!J265</f>
        <v>39741</v>
      </c>
      <c r="L266" s="9" t="str">
        <f>'shaladarpan '!K265</f>
        <v>no</v>
      </c>
      <c r="M266" s="9">
        <f>'shaladarpan '!L265</f>
        <v>264</v>
      </c>
      <c r="N266" s="9">
        <f>'shaladarpan '!M265</f>
        <v>0</v>
      </c>
      <c r="O266" s="9">
        <f>'shaladarpan '!N265</f>
        <v>0</v>
      </c>
      <c r="P266" s="9" t="str">
        <f>'shaladarpan '!O265</f>
        <v>SC</v>
      </c>
      <c r="Q266" s="9" t="str">
        <f>'shaladarpan '!P265</f>
        <v>Hindu</v>
      </c>
      <c r="R266" s="9">
        <f>'shaladarpan '!Q265</f>
        <v>0</v>
      </c>
      <c r="S266" s="9" t="str">
        <f>'shaladarpan '!R265</f>
        <v>GOVT. SENIOR SECONDARY SCHOOL ALNIYAWAS (219445)</v>
      </c>
      <c r="T266" s="9">
        <f>'shaladarpan '!S265</f>
        <v>8140200308</v>
      </c>
      <c r="U266" s="9" t="str">
        <f>'shaladarpan '!T265</f>
        <v>XXXX2071</v>
      </c>
      <c r="V266" s="9">
        <f>'shaladarpan '!U265</f>
        <v>0</v>
      </c>
      <c r="W266" s="9">
        <f>'shaladarpan '!V265</f>
        <v>9828120960</v>
      </c>
      <c r="X266" s="9" t="str">
        <f>'shaladarpan '!W265</f>
        <v>alniyawas264</v>
      </c>
      <c r="Y266" s="9">
        <f>'shaladarpan '!X265</f>
        <v>0</v>
      </c>
      <c r="Z266" s="9" t="str">
        <f>'shaladarpan '!Y265</f>
        <v>N</v>
      </c>
      <c r="AA266" s="9" t="str">
        <f>'shaladarpan '!Z265</f>
        <v>N</v>
      </c>
      <c r="AB266" s="9" t="str">
        <f>'shaladarpan '!AA265</f>
        <v>No</v>
      </c>
      <c r="AC266" s="9">
        <f>'shaladarpan '!AB265</f>
        <v>12</v>
      </c>
      <c r="AD266" s="9" t="str">
        <f>'shaladarpan '!AC265</f>
        <v>None</v>
      </c>
      <c r="AE266" s="9">
        <f>'shaladarpan '!AD265</f>
        <v>1</v>
      </c>
    </row>
    <row r="267" spans="1:31" s="8" customFormat="1" ht="13.5" customHeight="1">
      <c r="A267" s="8">
        <f>IF(F267=" "," ",ROWS($A$3:A267))</f>
        <v>265</v>
      </c>
      <c r="B267" s="9">
        <f>'shaladarpan '!A266</f>
        <v>8</v>
      </c>
      <c r="C267" s="9" t="str">
        <f>'shaladarpan '!B266</f>
        <v>A</v>
      </c>
      <c r="D267" s="9">
        <f>'shaladarpan '!C266</f>
        <v>4576</v>
      </c>
      <c r="E267" s="10">
        <f>'shaladarpan '!D266</f>
        <v>43297</v>
      </c>
      <c r="F267" s="9" t="str">
        <f>'shaladarpan '!E266</f>
        <v>manjeet265</v>
      </c>
      <c r="G267" s="10">
        <f>'shaladarpan '!F266</f>
        <v>0</v>
      </c>
      <c r="H267" s="9" t="str">
        <f>'shaladarpan '!G266</f>
        <v>vijay265</v>
      </c>
      <c r="I267" s="9" t="str">
        <f>'shaladarpan '!H266</f>
        <v>beautiful265</v>
      </c>
      <c r="J267" s="9" t="str">
        <f>'shaladarpan '!I266</f>
        <v>F</v>
      </c>
      <c r="K267" s="10">
        <f>'shaladarpan '!J266</f>
        <v>40066</v>
      </c>
      <c r="L267" s="9" t="str">
        <f>'shaladarpan '!K266</f>
        <v>yes</v>
      </c>
      <c r="M267" s="9">
        <f>'shaladarpan '!L266</f>
        <v>265</v>
      </c>
      <c r="N267" s="9">
        <f>'shaladarpan '!M266</f>
        <v>0</v>
      </c>
      <c r="O267" s="9">
        <f>'shaladarpan '!N266</f>
        <v>0</v>
      </c>
      <c r="P267" s="9" t="str">
        <f>'shaladarpan '!O266</f>
        <v>OBC</v>
      </c>
      <c r="Q267" s="9" t="str">
        <f>'shaladarpan '!P266</f>
        <v>Hindu</v>
      </c>
      <c r="R267" s="9">
        <f>'shaladarpan '!Q266</f>
        <v>0</v>
      </c>
      <c r="S267" s="9" t="str">
        <f>'shaladarpan '!R266</f>
        <v>GOVT. SENIOR SECONDARY SCHOOL ALNIYAWAS (219445)</v>
      </c>
      <c r="T267" s="9">
        <f>'shaladarpan '!S266</f>
        <v>8140200308</v>
      </c>
      <c r="U267" s="9" t="str">
        <f>'shaladarpan '!T266</f>
        <v>XXXX5591</v>
      </c>
      <c r="V267" s="9" t="str">
        <f>'shaladarpan '!U266</f>
        <v>YOEISWF</v>
      </c>
      <c r="W267" s="9">
        <f>'shaladarpan '!V266</f>
        <v>9828120961</v>
      </c>
      <c r="X267" s="9" t="str">
        <f>'shaladarpan '!W266</f>
        <v>alniyawas265</v>
      </c>
      <c r="Y267" s="9">
        <f>'shaladarpan '!X266</f>
        <v>40000</v>
      </c>
      <c r="Z267" s="9" t="str">
        <f>'shaladarpan '!Y266</f>
        <v>N</v>
      </c>
      <c r="AA267" s="9" t="str">
        <f>'shaladarpan '!Z266</f>
        <v>N</v>
      </c>
      <c r="AB267" s="9" t="str">
        <f>'shaladarpan '!AA266</f>
        <v>No</v>
      </c>
      <c r="AC267" s="9">
        <f>'shaladarpan '!AB266</f>
        <v>11</v>
      </c>
      <c r="AD267" s="9" t="str">
        <f>'shaladarpan '!AC266</f>
        <v>None</v>
      </c>
      <c r="AE267" s="9">
        <f>'shaladarpan '!AD266</f>
        <v>3</v>
      </c>
    </row>
    <row r="268" spans="1:31" s="8" customFormat="1" ht="13.5" customHeight="1">
      <c r="A268" s="8">
        <f>IF(F268=" "," ",ROWS($A$3:A268))</f>
        <v>266</v>
      </c>
      <c r="B268" s="9">
        <f>'shaladarpan '!A267</f>
        <v>8</v>
      </c>
      <c r="C268" s="9" t="str">
        <f>'shaladarpan '!B267</f>
        <v>A</v>
      </c>
      <c r="D268" s="9">
        <f>'shaladarpan '!C267</f>
        <v>4452</v>
      </c>
      <c r="E268" s="10">
        <f>'shaladarpan '!D267</f>
        <v>43283</v>
      </c>
      <c r="F268" s="9" t="str">
        <f>'shaladarpan '!E267</f>
        <v>manjeet266</v>
      </c>
      <c r="G268" s="10">
        <f>'shaladarpan '!F267</f>
        <v>0</v>
      </c>
      <c r="H268" s="9" t="str">
        <f>'shaladarpan '!G267</f>
        <v>vijay266</v>
      </c>
      <c r="I268" s="9" t="str">
        <f>'shaladarpan '!H267</f>
        <v>beautiful266</v>
      </c>
      <c r="J268" s="9" t="str">
        <f>'shaladarpan '!I267</f>
        <v>F</v>
      </c>
      <c r="K268" s="10">
        <f>'shaladarpan '!J267</f>
        <v>38852</v>
      </c>
      <c r="L268" s="9" t="str">
        <f>'shaladarpan '!K267</f>
        <v>yes</v>
      </c>
      <c r="M268" s="9">
        <f>'shaladarpan '!L267</f>
        <v>266</v>
      </c>
      <c r="N268" s="9">
        <f>'shaladarpan '!M267</f>
        <v>0</v>
      </c>
      <c r="O268" s="9">
        <f>'shaladarpan '!N267</f>
        <v>0</v>
      </c>
      <c r="P268" s="9" t="str">
        <f>'shaladarpan '!O267</f>
        <v>GEN</v>
      </c>
      <c r="Q268" s="9" t="str">
        <f>'shaladarpan '!P267</f>
        <v>Hindu</v>
      </c>
      <c r="R268" s="9">
        <f>'shaladarpan '!Q267</f>
        <v>0</v>
      </c>
      <c r="S268" s="9" t="str">
        <f>'shaladarpan '!R267</f>
        <v>GOVT. SENIOR SECONDARY SCHOOL ALNIYAWAS (219445)</v>
      </c>
      <c r="T268" s="9">
        <f>'shaladarpan '!S267</f>
        <v>8140200308</v>
      </c>
      <c r="U268" s="9" t="str">
        <f>'shaladarpan '!T267</f>
        <v>XXXX6101</v>
      </c>
      <c r="V268" s="9">
        <f>'shaladarpan '!U267</f>
        <v>0</v>
      </c>
      <c r="W268" s="9">
        <f>'shaladarpan '!V267</f>
        <v>9828120962</v>
      </c>
      <c r="X268" s="9" t="str">
        <f>'shaladarpan '!W267</f>
        <v>alniyawas266</v>
      </c>
      <c r="Y268" s="9">
        <f>'shaladarpan '!X267</f>
        <v>40000</v>
      </c>
      <c r="Z268" s="9" t="str">
        <f>'shaladarpan '!Y267</f>
        <v>N</v>
      </c>
      <c r="AA268" s="9" t="str">
        <f>'shaladarpan '!Z267</f>
        <v>N</v>
      </c>
      <c r="AB268" s="9" t="str">
        <f>'shaladarpan '!AA267</f>
        <v>No</v>
      </c>
      <c r="AC268" s="9">
        <f>'shaladarpan '!AB267</f>
        <v>14</v>
      </c>
      <c r="AD268" s="9" t="str">
        <f>'shaladarpan '!AC267</f>
        <v>None</v>
      </c>
      <c r="AE268" s="9">
        <f>'shaladarpan '!AD267</f>
        <v>5</v>
      </c>
    </row>
    <row r="269" spans="1:31" s="8" customFormat="1" ht="13.5" customHeight="1">
      <c r="A269" s="8">
        <f>IF(F269=" "," ",ROWS($A$3:A269))</f>
        <v>267</v>
      </c>
      <c r="B269" s="9">
        <f>'shaladarpan '!A268</f>
        <v>8</v>
      </c>
      <c r="C269" s="9" t="str">
        <f>'shaladarpan '!B268</f>
        <v>A</v>
      </c>
      <c r="D269" s="9">
        <f>'shaladarpan '!C268</f>
        <v>3895</v>
      </c>
      <c r="E269" s="10">
        <f>'shaladarpan '!D268</f>
        <v>42135</v>
      </c>
      <c r="F269" s="9" t="str">
        <f>'shaladarpan '!E268</f>
        <v>manjeet267</v>
      </c>
      <c r="G269" s="10">
        <f>'shaladarpan '!F268</f>
        <v>0</v>
      </c>
      <c r="H269" s="9" t="str">
        <f>'shaladarpan '!G268</f>
        <v>vijay267</v>
      </c>
      <c r="I269" s="9" t="str">
        <f>'shaladarpan '!H268</f>
        <v>beautiful267</v>
      </c>
      <c r="J269" s="9" t="str">
        <f>'shaladarpan '!I268</f>
        <v>M</v>
      </c>
      <c r="K269" s="10">
        <f>'shaladarpan '!J268</f>
        <v>38903</v>
      </c>
      <c r="L269" s="9" t="str">
        <f>'shaladarpan '!K268</f>
        <v>no</v>
      </c>
      <c r="M269" s="9">
        <f>'shaladarpan '!L268</f>
        <v>267</v>
      </c>
      <c r="N269" s="9">
        <f>'shaladarpan '!M268</f>
        <v>0</v>
      </c>
      <c r="O269" s="9">
        <f>'shaladarpan '!N268</f>
        <v>0</v>
      </c>
      <c r="P269" s="9" t="str">
        <f>'shaladarpan '!O268</f>
        <v>SC</v>
      </c>
      <c r="Q269" s="9" t="str">
        <f>'shaladarpan '!P268</f>
        <v>Hindu</v>
      </c>
      <c r="R269" s="9">
        <f>'shaladarpan '!Q268</f>
        <v>0</v>
      </c>
      <c r="S269" s="9" t="str">
        <f>'shaladarpan '!R268</f>
        <v>GOVT. SENIOR SECONDARY SCHOOL ALNIYAWAS (219445)</v>
      </c>
      <c r="T269" s="9">
        <f>'shaladarpan '!S268</f>
        <v>8140200308</v>
      </c>
      <c r="U269" s="9" t="str">
        <f>'shaladarpan '!T268</f>
        <v>XXXX6149</v>
      </c>
      <c r="V269" s="9">
        <f>'shaladarpan '!U268</f>
        <v>0</v>
      </c>
      <c r="W269" s="9">
        <f>'shaladarpan '!V268</f>
        <v>9828120963</v>
      </c>
      <c r="X269" s="9" t="str">
        <f>'shaladarpan '!W268</f>
        <v>alniyawas267</v>
      </c>
      <c r="Y269" s="9">
        <f>'shaladarpan '!X268</f>
        <v>0</v>
      </c>
      <c r="Z269" s="9" t="str">
        <f>'shaladarpan '!Y268</f>
        <v>N</v>
      </c>
      <c r="AA269" s="9" t="str">
        <f>'shaladarpan '!Z268</f>
        <v>N</v>
      </c>
      <c r="AB269" s="9" t="str">
        <f>'shaladarpan '!AA268</f>
        <v>No</v>
      </c>
      <c r="AC269" s="9">
        <f>'shaladarpan '!AB268</f>
        <v>14</v>
      </c>
      <c r="AD269" s="9" t="str">
        <f>'shaladarpan '!AC268</f>
        <v>None</v>
      </c>
      <c r="AE269" s="9">
        <f>'shaladarpan '!AD268</f>
        <v>1</v>
      </c>
    </row>
    <row r="270" spans="1:31" s="8" customFormat="1" ht="13.5" customHeight="1">
      <c r="A270" s="8">
        <f>IF(F270=" "," ",ROWS($A$3:A270))</f>
        <v>268</v>
      </c>
      <c r="B270" s="9">
        <f>'shaladarpan '!A269</f>
        <v>8</v>
      </c>
      <c r="C270" s="9" t="str">
        <f>'shaladarpan '!B269</f>
        <v>A</v>
      </c>
      <c r="D270" s="9">
        <f>'shaladarpan '!C269</f>
        <v>4485</v>
      </c>
      <c r="E270" s="10">
        <f>'shaladarpan '!D269</f>
        <v>43285</v>
      </c>
      <c r="F270" s="9" t="str">
        <f>'shaladarpan '!E269</f>
        <v>manjeet268</v>
      </c>
      <c r="G270" s="10">
        <f>'shaladarpan '!F269</f>
        <v>0</v>
      </c>
      <c r="H270" s="9" t="str">
        <f>'shaladarpan '!G269</f>
        <v>vijay268</v>
      </c>
      <c r="I270" s="9" t="str">
        <f>'shaladarpan '!H269</f>
        <v>beautiful268</v>
      </c>
      <c r="J270" s="9" t="str">
        <f>'shaladarpan '!I269</f>
        <v>M</v>
      </c>
      <c r="K270" s="10">
        <f>'shaladarpan '!J269</f>
        <v>39381</v>
      </c>
      <c r="L270" s="9" t="str">
        <f>'shaladarpan '!K269</f>
        <v>yes</v>
      </c>
      <c r="M270" s="9">
        <f>'shaladarpan '!L269</f>
        <v>268</v>
      </c>
      <c r="N270" s="9">
        <f>'shaladarpan '!M269</f>
        <v>0</v>
      </c>
      <c r="O270" s="9">
        <f>'shaladarpan '!N269</f>
        <v>0</v>
      </c>
      <c r="P270" s="9" t="str">
        <f>'shaladarpan '!O269</f>
        <v>GEN</v>
      </c>
      <c r="Q270" s="9" t="str">
        <f>'shaladarpan '!P269</f>
        <v>Hindu</v>
      </c>
      <c r="R270" s="9">
        <f>'shaladarpan '!Q269</f>
        <v>0</v>
      </c>
      <c r="S270" s="9" t="str">
        <f>'shaladarpan '!R269</f>
        <v>GOVT. SENIOR SECONDARY SCHOOL ALNIYAWAS (219445)</v>
      </c>
      <c r="T270" s="9">
        <f>'shaladarpan '!S269</f>
        <v>8140200308</v>
      </c>
      <c r="U270" s="9" t="str">
        <f>'shaladarpan '!T269</f>
        <v>XXXX0484</v>
      </c>
      <c r="V270" s="9" t="str">
        <f>'shaladarpan '!U269</f>
        <v>YMFKEMC</v>
      </c>
      <c r="W270" s="9">
        <f>'shaladarpan '!V269</f>
        <v>9828120964</v>
      </c>
      <c r="X270" s="9" t="str">
        <f>'shaladarpan '!W269</f>
        <v>alniyawas268</v>
      </c>
      <c r="Y270" s="9">
        <f>'shaladarpan '!X269</f>
        <v>36000</v>
      </c>
      <c r="Z270" s="9" t="str">
        <f>'shaladarpan '!Y269</f>
        <v>N</v>
      </c>
      <c r="AA270" s="9" t="str">
        <f>'shaladarpan '!Z269</f>
        <v>N</v>
      </c>
      <c r="AB270" s="9" t="str">
        <f>'shaladarpan '!AA269</f>
        <v>No</v>
      </c>
      <c r="AC270" s="9">
        <f>'shaladarpan '!AB269</f>
        <v>13</v>
      </c>
      <c r="AD270" s="9" t="str">
        <f>'shaladarpan '!AC269</f>
        <v>None</v>
      </c>
      <c r="AE270" s="9">
        <f>'shaladarpan '!AD269</f>
        <v>5</v>
      </c>
    </row>
    <row r="271" spans="1:31" s="8" customFormat="1" ht="13.5" customHeight="1">
      <c r="A271" s="8">
        <f>IF(F271=" "," ",ROWS($A$3:A271))</f>
        <v>269</v>
      </c>
      <c r="B271" s="9">
        <f>'shaladarpan '!A270</f>
        <v>8</v>
      </c>
      <c r="C271" s="9" t="str">
        <f>'shaladarpan '!B270</f>
        <v>A</v>
      </c>
      <c r="D271" s="9">
        <f>'shaladarpan '!C270</f>
        <v>4709</v>
      </c>
      <c r="E271" s="10">
        <f>'shaladarpan '!D270</f>
        <v>43656</v>
      </c>
      <c r="F271" s="9" t="str">
        <f>'shaladarpan '!E270</f>
        <v>manjeet269</v>
      </c>
      <c r="G271" s="10">
        <f>'shaladarpan '!F270</f>
        <v>0</v>
      </c>
      <c r="H271" s="9" t="str">
        <f>'shaladarpan '!G270</f>
        <v>vijay269</v>
      </c>
      <c r="I271" s="9" t="str">
        <f>'shaladarpan '!H270</f>
        <v>beautiful269</v>
      </c>
      <c r="J271" s="9" t="str">
        <f>'shaladarpan '!I270</f>
        <v>M</v>
      </c>
      <c r="K271" s="10">
        <f>'shaladarpan '!J270</f>
        <v>39539</v>
      </c>
      <c r="L271" s="9" t="str">
        <f>'shaladarpan '!K270</f>
        <v>yes</v>
      </c>
      <c r="M271" s="9">
        <f>'shaladarpan '!L270</f>
        <v>269</v>
      </c>
      <c r="N271" s="9">
        <f>'shaladarpan '!M270</f>
        <v>0</v>
      </c>
      <c r="O271" s="9">
        <f>'shaladarpan '!N270</f>
        <v>0</v>
      </c>
      <c r="P271" s="9" t="str">
        <f>'shaladarpan '!O270</f>
        <v>SBC</v>
      </c>
      <c r="Q271" s="9" t="str">
        <f>'shaladarpan '!P270</f>
        <v>Hindu</v>
      </c>
      <c r="R271" s="9">
        <f>'shaladarpan '!Q270</f>
        <v>0</v>
      </c>
      <c r="S271" s="9" t="str">
        <f>'shaladarpan '!R270</f>
        <v>GOVT. SENIOR SECONDARY SCHOOL ALNIYAWAS (219445)</v>
      </c>
      <c r="T271" s="9">
        <f>'shaladarpan '!S270</f>
        <v>8140200308</v>
      </c>
      <c r="U271" s="9" t="str">
        <f>'shaladarpan '!T270</f>
        <v>XXXX9571</v>
      </c>
      <c r="V271" s="9" t="str">
        <f>'shaladarpan '!U270</f>
        <v>ydbigww</v>
      </c>
      <c r="W271" s="9">
        <f>'shaladarpan '!V270</f>
        <v>9828120965</v>
      </c>
      <c r="X271" s="9" t="str">
        <f>'shaladarpan '!W270</f>
        <v>alniyawas269</v>
      </c>
      <c r="Y271" s="9">
        <f>'shaladarpan '!X270</f>
        <v>40000</v>
      </c>
      <c r="Z271" s="9" t="str">
        <f>'shaladarpan '!Y270</f>
        <v>N</v>
      </c>
      <c r="AA271" s="9" t="str">
        <f>'shaladarpan '!Z270</f>
        <v>N</v>
      </c>
      <c r="AB271" s="9" t="str">
        <f>'shaladarpan '!AA270</f>
        <v>No</v>
      </c>
      <c r="AC271" s="9">
        <f>'shaladarpan '!AB270</f>
        <v>12</v>
      </c>
      <c r="AD271" s="9" t="str">
        <f>'shaladarpan '!AC270</f>
        <v>None</v>
      </c>
      <c r="AE271" s="9">
        <f>'shaladarpan '!AD270</f>
        <v>1</v>
      </c>
    </row>
    <row r="272" spans="1:31" s="8" customFormat="1" ht="13.5" customHeight="1">
      <c r="A272" s="8">
        <f>IF(F272=" "," ",ROWS($A$3:A272))</f>
        <v>270</v>
      </c>
      <c r="B272" s="9">
        <f>'shaladarpan '!A271</f>
        <v>8</v>
      </c>
      <c r="C272" s="9" t="str">
        <f>'shaladarpan '!B271</f>
        <v>A</v>
      </c>
      <c r="D272" s="9">
        <f>'shaladarpan '!C271</f>
        <v>3887</v>
      </c>
      <c r="E272" s="10">
        <f>'shaladarpan '!D271</f>
        <v>42135</v>
      </c>
      <c r="F272" s="9" t="str">
        <f>'shaladarpan '!E271</f>
        <v>manjeet270</v>
      </c>
      <c r="G272" s="10">
        <f>'shaladarpan '!F271</f>
        <v>0</v>
      </c>
      <c r="H272" s="9" t="str">
        <f>'shaladarpan '!G271</f>
        <v>vijay270</v>
      </c>
      <c r="I272" s="9" t="str">
        <f>'shaladarpan '!H271</f>
        <v>beautiful270</v>
      </c>
      <c r="J272" s="9" t="str">
        <f>'shaladarpan '!I271</f>
        <v>F</v>
      </c>
      <c r="K272" s="10">
        <f>'shaladarpan '!J271</f>
        <v>39209</v>
      </c>
      <c r="L272" s="9" t="str">
        <f>'shaladarpan '!K271</f>
        <v>no</v>
      </c>
      <c r="M272" s="9">
        <f>'shaladarpan '!L271</f>
        <v>270</v>
      </c>
      <c r="N272" s="9">
        <f>'shaladarpan '!M271</f>
        <v>0</v>
      </c>
      <c r="O272" s="9">
        <f>'shaladarpan '!N271</f>
        <v>0</v>
      </c>
      <c r="P272" s="9" t="str">
        <f>'shaladarpan '!O271</f>
        <v>GEN</v>
      </c>
      <c r="Q272" s="9" t="str">
        <f>'shaladarpan '!P271</f>
        <v>Hindu</v>
      </c>
      <c r="R272" s="9">
        <f>'shaladarpan '!Q271</f>
        <v>0</v>
      </c>
      <c r="S272" s="9" t="str">
        <f>'shaladarpan '!R271</f>
        <v>GOVT. SENIOR SECONDARY SCHOOL ALNIYAWAS (219445)</v>
      </c>
      <c r="T272" s="9">
        <f>'shaladarpan '!S271</f>
        <v>8140200308</v>
      </c>
      <c r="U272" s="9" t="str">
        <f>'shaladarpan '!T271</f>
        <v>XXXX5823</v>
      </c>
      <c r="V272" s="9">
        <f>'shaladarpan '!U271</f>
        <v>0</v>
      </c>
      <c r="W272" s="9">
        <f>'shaladarpan '!V271</f>
        <v>9828120966</v>
      </c>
      <c r="X272" s="9" t="str">
        <f>'shaladarpan '!W271</f>
        <v>alniyawas270</v>
      </c>
      <c r="Y272" s="9">
        <f>'shaladarpan '!X271</f>
        <v>0</v>
      </c>
      <c r="Z272" s="9" t="str">
        <f>'shaladarpan '!Y271</f>
        <v>N</v>
      </c>
      <c r="AA272" s="9" t="str">
        <f>'shaladarpan '!Z271</f>
        <v>N</v>
      </c>
      <c r="AB272" s="9" t="str">
        <f>'shaladarpan '!AA271</f>
        <v>No</v>
      </c>
      <c r="AC272" s="9">
        <f>'shaladarpan '!AB271</f>
        <v>13</v>
      </c>
      <c r="AD272" s="9" t="str">
        <f>'shaladarpan '!AC271</f>
        <v>None</v>
      </c>
      <c r="AE272" s="9">
        <f>'shaladarpan '!AD271</f>
        <v>1</v>
      </c>
    </row>
    <row r="273" spans="1:31" s="8" customFormat="1" ht="13.5" customHeight="1">
      <c r="A273" s="8">
        <f>IF(F273=" "," ",ROWS($A$3:A273))</f>
        <v>271</v>
      </c>
      <c r="B273" s="9">
        <f>'shaladarpan '!A272</f>
        <v>8</v>
      </c>
      <c r="C273" s="9" t="str">
        <f>'shaladarpan '!B272</f>
        <v>A</v>
      </c>
      <c r="D273" s="9">
        <f>'shaladarpan '!C272</f>
        <v>4486</v>
      </c>
      <c r="E273" s="10">
        <f>'shaladarpan '!D272</f>
        <v>43285</v>
      </c>
      <c r="F273" s="9" t="str">
        <f>'shaladarpan '!E272</f>
        <v>manjeet271</v>
      </c>
      <c r="G273" s="10">
        <f>'shaladarpan '!F272</f>
        <v>0</v>
      </c>
      <c r="H273" s="9" t="str">
        <f>'shaladarpan '!G272</f>
        <v>vijay271</v>
      </c>
      <c r="I273" s="9" t="str">
        <f>'shaladarpan '!H272</f>
        <v>beautiful271</v>
      </c>
      <c r="J273" s="9" t="str">
        <f>'shaladarpan '!I272</f>
        <v>F</v>
      </c>
      <c r="K273" s="10">
        <f>'shaladarpan '!J272</f>
        <v>38266</v>
      </c>
      <c r="L273" s="9" t="str">
        <f>'shaladarpan '!K272</f>
        <v>yes</v>
      </c>
      <c r="M273" s="9">
        <f>'shaladarpan '!L272</f>
        <v>271</v>
      </c>
      <c r="N273" s="9">
        <f>'shaladarpan '!M272</f>
        <v>0</v>
      </c>
      <c r="O273" s="9">
        <f>'shaladarpan '!N272</f>
        <v>0</v>
      </c>
      <c r="P273" s="9" t="str">
        <f>'shaladarpan '!O272</f>
        <v>OBC</v>
      </c>
      <c r="Q273" s="9" t="str">
        <f>'shaladarpan '!P272</f>
        <v>Hindu</v>
      </c>
      <c r="R273" s="9">
        <f>'shaladarpan '!Q272</f>
        <v>0</v>
      </c>
      <c r="S273" s="9" t="str">
        <f>'shaladarpan '!R272</f>
        <v>GOVT. SENIOR SECONDARY SCHOOL ALNIYAWAS (219445)</v>
      </c>
      <c r="T273" s="9">
        <f>'shaladarpan '!S272</f>
        <v>8140200308</v>
      </c>
      <c r="U273" s="9" t="str">
        <f>'shaladarpan '!T272</f>
        <v>XXXX4559</v>
      </c>
      <c r="V273" s="9" t="str">
        <f>'shaladarpan '!U272</f>
        <v>YQQKCGB</v>
      </c>
      <c r="W273" s="9">
        <f>'shaladarpan '!V272</f>
        <v>9828120967</v>
      </c>
      <c r="X273" s="9" t="str">
        <f>'shaladarpan '!W272</f>
        <v>alniyawas271</v>
      </c>
      <c r="Y273" s="9">
        <f>'shaladarpan '!X272</f>
        <v>40000</v>
      </c>
      <c r="Z273" s="9" t="str">
        <f>'shaladarpan '!Y272</f>
        <v>N</v>
      </c>
      <c r="AA273" s="9" t="str">
        <f>'shaladarpan '!Z272</f>
        <v>N</v>
      </c>
      <c r="AB273" s="9" t="str">
        <f>'shaladarpan '!AA272</f>
        <v>No</v>
      </c>
      <c r="AC273" s="9">
        <f>'shaladarpan '!AB272</f>
        <v>16</v>
      </c>
      <c r="AD273" s="9" t="str">
        <f>'shaladarpan '!AC272</f>
        <v>None</v>
      </c>
      <c r="AE273" s="9">
        <f>'shaladarpan '!AD272</f>
        <v>3</v>
      </c>
    </row>
    <row r="274" spans="1:31" s="8" customFormat="1" ht="13.5" customHeight="1">
      <c r="A274" s="8">
        <f>IF(F274=" "," ",ROWS($A$3:A274))</f>
        <v>272</v>
      </c>
      <c r="B274" s="9">
        <f>'shaladarpan '!A273</f>
        <v>8</v>
      </c>
      <c r="C274" s="9" t="str">
        <f>'shaladarpan '!B273</f>
        <v>A</v>
      </c>
      <c r="D274" s="9">
        <f>'shaladarpan '!C273</f>
        <v>4321</v>
      </c>
      <c r="E274" s="10">
        <f>'shaladarpan '!D273</f>
        <v>42920</v>
      </c>
      <c r="F274" s="9" t="str">
        <f>'shaladarpan '!E273</f>
        <v>manjeet272</v>
      </c>
      <c r="G274" s="10">
        <f>'shaladarpan '!F273</f>
        <v>0</v>
      </c>
      <c r="H274" s="9" t="str">
        <f>'shaladarpan '!G273</f>
        <v>vijay272</v>
      </c>
      <c r="I274" s="9" t="str">
        <f>'shaladarpan '!H273</f>
        <v>beautiful272</v>
      </c>
      <c r="J274" s="9" t="str">
        <f>'shaladarpan '!I273</f>
        <v>F</v>
      </c>
      <c r="K274" s="10">
        <f>'shaladarpan '!J273</f>
        <v>39077</v>
      </c>
      <c r="L274" s="9" t="str">
        <f>'shaladarpan '!K273</f>
        <v>yes</v>
      </c>
      <c r="M274" s="9">
        <f>'shaladarpan '!L273</f>
        <v>272</v>
      </c>
      <c r="N274" s="9">
        <f>'shaladarpan '!M273</f>
        <v>0</v>
      </c>
      <c r="O274" s="9">
        <f>'shaladarpan '!N273</f>
        <v>0</v>
      </c>
      <c r="P274" s="9" t="str">
        <f>'shaladarpan '!O273</f>
        <v>OBC</v>
      </c>
      <c r="Q274" s="9" t="str">
        <f>'shaladarpan '!P273</f>
        <v>Hindu</v>
      </c>
      <c r="R274" s="9">
        <f>'shaladarpan '!Q273</f>
        <v>0</v>
      </c>
      <c r="S274" s="9" t="str">
        <f>'shaladarpan '!R273</f>
        <v>GOVT. SENIOR SECONDARY SCHOOL ALNIYAWAS (219445)</v>
      </c>
      <c r="T274" s="9">
        <f>'shaladarpan '!S273</f>
        <v>8140200308</v>
      </c>
      <c r="U274" s="9" t="str">
        <f>'shaladarpan '!T273</f>
        <v>XXXX1497</v>
      </c>
      <c r="V274" s="9">
        <f>'shaladarpan '!U273</f>
        <v>0</v>
      </c>
      <c r="W274" s="9">
        <f>'shaladarpan '!V273</f>
        <v>9828120968</v>
      </c>
      <c r="X274" s="9" t="str">
        <f>'shaladarpan '!W273</f>
        <v>alniyawas272</v>
      </c>
      <c r="Y274" s="9">
        <f>'shaladarpan '!X273</f>
        <v>0</v>
      </c>
      <c r="Z274" s="9" t="str">
        <f>'shaladarpan '!Y273</f>
        <v>N</v>
      </c>
      <c r="AA274" s="9" t="str">
        <f>'shaladarpan '!Z273</f>
        <v>N</v>
      </c>
      <c r="AB274" s="9" t="str">
        <f>'shaladarpan '!AA273</f>
        <v>No</v>
      </c>
      <c r="AC274" s="9">
        <f>'shaladarpan '!AB273</f>
        <v>14</v>
      </c>
      <c r="AD274" s="9" t="str">
        <f>'shaladarpan '!AC273</f>
        <v>None</v>
      </c>
      <c r="AE274" s="9">
        <f>'shaladarpan '!AD273</f>
        <v>2</v>
      </c>
    </row>
    <row r="275" spans="1:31" s="8" customFormat="1" ht="13.5" customHeight="1">
      <c r="A275" s="8">
        <f>IF(F275=" "," ",ROWS($A$3:A275))</f>
        <v>273</v>
      </c>
      <c r="B275" s="9">
        <f>'shaladarpan '!A274</f>
        <v>8</v>
      </c>
      <c r="C275" s="9" t="str">
        <f>'shaladarpan '!B274</f>
        <v>A</v>
      </c>
      <c r="D275" s="9">
        <f>'shaladarpan '!C274</f>
        <v>4783</v>
      </c>
      <c r="E275" s="10">
        <f>'shaladarpan '!D274</f>
        <v>43704</v>
      </c>
      <c r="F275" s="9" t="str">
        <f>'shaladarpan '!E274</f>
        <v>manjeet273</v>
      </c>
      <c r="G275" s="10">
        <f>'shaladarpan '!F274</f>
        <v>0</v>
      </c>
      <c r="H275" s="9" t="str">
        <f>'shaladarpan '!G274</f>
        <v>vijay273</v>
      </c>
      <c r="I275" s="9" t="str">
        <f>'shaladarpan '!H274</f>
        <v>beautiful273</v>
      </c>
      <c r="J275" s="9" t="str">
        <f>'shaladarpan '!I274</f>
        <v>F</v>
      </c>
      <c r="K275" s="10">
        <f>'shaladarpan '!J274</f>
        <v>40087</v>
      </c>
      <c r="L275" s="9" t="str">
        <f>'shaladarpan '!K274</f>
        <v>no</v>
      </c>
      <c r="M275" s="9">
        <f>'shaladarpan '!L274</f>
        <v>273</v>
      </c>
      <c r="N275" s="9">
        <f>'shaladarpan '!M274</f>
        <v>0</v>
      </c>
      <c r="O275" s="9">
        <f>'shaladarpan '!N274</f>
        <v>0</v>
      </c>
      <c r="P275" s="9" t="str">
        <f>'shaladarpan '!O274</f>
        <v>OBC</v>
      </c>
      <c r="Q275" s="9" t="str">
        <f>'shaladarpan '!P274</f>
        <v>Hindu</v>
      </c>
      <c r="R275" s="9">
        <f>'shaladarpan '!Q274</f>
        <v>0</v>
      </c>
      <c r="S275" s="9" t="str">
        <f>'shaladarpan '!R274</f>
        <v>GOVT. SENIOR SECONDARY SCHOOL ALNIYAWAS (219445)</v>
      </c>
      <c r="T275" s="9">
        <f>'shaladarpan '!S274</f>
        <v>8140200308</v>
      </c>
      <c r="U275" s="9">
        <f>'shaladarpan '!T274</f>
        <v>0</v>
      </c>
      <c r="V275" s="9">
        <f>'shaladarpan '!U274</f>
        <v>0</v>
      </c>
      <c r="W275" s="9">
        <f>'shaladarpan '!V274</f>
        <v>9828120969</v>
      </c>
      <c r="X275" s="9" t="str">
        <f>'shaladarpan '!W274</f>
        <v>alniyawas273</v>
      </c>
      <c r="Y275" s="9">
        <f>'shaladarpan '!X274</f>
        <v>60000</v>
      </c>
      <c r="Z275" s="9" t="str">
        <f>'shaladarpan '!Y274</f>
        <v>N</v>
      </c>
      <c r="AA275" s="9" t="str">
        <f>'shaladarpan '!Z274</f>
        <v>N</v>
      </c>
      <c r="AB275" s="9" t="str">
        <f>'shaladarpan '!AA274</f>
        <v>No</v>
      </c>
      <c r="AC275" s="9">
        <f>'shaladarpan '!AB274</f>
        <v>11</v>
      </c>
      <c r="AD275" s="9" t="str">
        <f>'shaladarpan '!AC274</f>
        <v>None</v>
      </c>
      <c r="AE275" s="9">
        <f>'shaladarpan '!AD274</f>
        <v>7</v>
      </c>
    </row>
    <row r="276" spans="1:31" s="8" customFormat="1" ht="13.5" customHeight="1">
      <c r="A276" s="8">
        <f>IF(F276=" "," ",ROWS($A$3:A276))</f>
        <v>274</v>
      </c>
      <c r="B276" s="9">
        <f>'shaladarpan '!A275</f>
        <v>8</v>
      </c>
      <c r="C276" s="9" t="str">
        <f>'shaladarpan '!B275</f>
        <v>A</v>
      </c>
      <c r="D276" s="9">
        <f>'shaladarpan '!C275</f>
        <v>4713</v>
      </c>
      <c r="E276" s="10">
        <f>'shaladarpan '!D275</f>
        <v>42236</v>
      </c>
      <c r="F276" s="9" t="str">
        <f>'shaladarpan '!E275</f>
        <v>manjeet274</v>
      </c>
      <c r="G276" s="10">
        <f>'shaladarpan '!F275</f>
        <v>0</v>
      </c>
      <c r="H276" s="9" t="str">
        <f>'shaladarpan '!G275</f>
        <v>vijay274</v>
      </c>
      <c r="I276" s="9" t="str">
        <f>'shaladarpan '!H275</f>
        <v>beautiful274</v>
      </c>
      <c r="J276" s="9" t="str">
        <f>'shaladarpan '!I275</f>
        <v>F</v>
      </c>
      <c r="K276" s="10">
        <f>'shaladarpan '!J275</f>
        <v>39426</v>
      </c>
      <c r="L276" s="9" t="str">
        <f>'shaladarpan '!K275</f>
        <v>yes</v>
      </c>
      <c r="M276" s="9">
        <f>'shaladarpan '!L275</f>
        <v>274</v>
      </c>
      <c r="N276" s="9">
        <f>'shaladarpan '!M275</f>
        <v>0</v>
      </c>
      <c r="O276" s="9">
        <f>'shaladarpan '!N275</f>
        <v>0</v>
      </c>
      <c r="P276" s="9" t="str">
        <f>'shaladarpan '!O275</f>
        <v>OBC</v>
      </c>
      <c r="Q276" s="9" t="str">
        <f>'shaladarpan '!P275</f>
        <v>Hindu</v>
      </c>
      <c r="R276" s="9">
        <f>'shaladarpan '!Q275</f>
        <v>0</v>
      </c>
      <c r="S276" s="9" t="str">
        <f>'shaladarpan '!R275</f>
        <v>GOVT. SENIOR SECONDARY SCHOOL ALNIYAWAS (219445)</v>
      </c>
      <c r="T276" s="9">
        <f>'shaladarpan '!S275</f>
        <v>8140200308</v>
      </c>
      <c r="U276" s="9" t="str">
        <f>'shaladarpan '!T275</f>
        <v>XXXX5334</v>
      </c>
      <c r="V276" s="9" t="str">
        <f>'shaladarpan '!U275</f>
        <v>YMKBDUC</v>
      </c>
      <c r="W276" s="9">
        <f>'shaladarpan '!V275</f>
        <v>9828120970</v>
      </c>
      <c r="X276" s="9" t="str">
        <f>'shaladarpan '!W275</f>
        <v>alniyawas274</v>
      </c>
      <c r="Y276" s="9">
        <f>'shaladarpan '!X275</f>
        <v>40000</v>
      </c>
      <c r="Z276" s="9" t="str">
        <f>'shaladarpan '!Y275</f>
        <v>N</v>
      </c>
      <c r="AA276" s="9" t="str">
        <f>'shaladarpan '!Z275</f>
        <v>N</v>
      </c>
      <c r="AB276" s="9" t="str">
        <f>'shaladarpan '!AA275</f>
        <v>No</v>
      </c>
      <c r="AC276" s="9">
        <f>'shaladarpan '!AB275</f>
        <v>13</v>
      </c>
      <c r="AD276" s="9" t="str">
        <f>'shaladarpan '!AC275</f>
        <v>None</v>
      </c>
      <c r="AE276" s="9">
        <f>'shaladarpan '!AD275</f>
        <v>2</v>
      </c>
    </row>
    <row r="277" spans="1:31" s="8" customFormat="1" ht="13.5" customHeight="1">
      <c r="A277" s="8">
        <f>IF(F277=" "," ",ROWS($A$3:A277))</f>
        <v>275</v>
      </c>
      <c r="B277" s="9">
        <f>'shaladarpan '!A276</f>
        <v>8</v>
      </c>
      <c r="C277" s="9" t="str">
        <f>'shaladarpan '!B276</f>
        <v>A</v>
      </c>
      <c r="D277" s="9">
        <f>'shaladarpan '!C276</f>
        <v>4484</v>
      </c>
      <c r="E277" s="10">
        <f>'shaladarpan '!D276</f>
        <v>43285</v>
      </c>
      <c r="F277" s="9" t="str">
        <f>'shaladarpan '!E276</f>
        <v>manjeet275</v>
      </c>
      <c r="G277" s="10">
        <f>'shaladarpan '!F276</f>
        <v>0</v>
      </c>
      <c r="H277" s="9" t="str">
        <f>'shaladarpan '!G276</f>
        <v>vijay275</v>
      </c>
      <c r="I277" s="9" t="str">
        <f>'shaladarpan '!H276</f>
        <v>beautiful275</v>
      </c>
      <c r="J277" s="9" t="str">
        <f>'shaladarpan '!I276</f>
        <v>F</v>
      </c>
      <c r="K277" s="10">
        <f>'shaladarpan '!J276</f>
        <v>39095</v>
      </c>
      <c r="L277" s="9" t="str">
        <f>'shaladarpan '!K276</f>
        <v>yes</v>
      </c>
      <c r="M277" s="9">
        <f>'shaladarpan '!L276</f>
        <v>275</v>
      </c>
      <c r="N277" s="9">
        <f>'shaladarpan '!M276</f>
        <v>0</v>
      </c>
      <c r="O277" s="9">
        <f>'shaladarpan '!N276</f>
        <v>0</v>
      </c>
      <c r="P277" s="9" t="str">
        <f>'shaladarpan '!O276</f>
        <v>OBC</v>
      </c>
      <c r="Q277" s="9" t="str">
        <f>'shaladarpan '!P276</f>
        <v>Hindu</v>
      </c>
      <c r="R277" s="9">
        <f>'shaladarpan '!Q276</f>
        <v>0</v>
      </c>
      <c r="S277" s="9" t="str">
        <f>'shaladarpan '!R276</f>
        <v>GOVT. SENIOR SECONDARY SCHOOL ALNIYAWAS (219445)</v>
      </c>
      <c r="T277" s="9">
        <f>'shaladarpan '!S276</f>
        <v>8140200308</v>
      </c>
      <c r="U277" s="9" t="str">
        <f>'shaladarpan '!T276</f>
        <v>XXXX9111</v>
      </c>
      <c r="V277" s="9">
        <f>'shaladarpan '!U276</f>
        <v>0</v>
      </c>
      <c r="W277" s="9">
        <f>'shaladarpan '!V276</f>
        <v>9828120971</v>
      </c>
      <c r="X277" s="9" t="str">
        <f>'shaladarpan '!W276</f>
        <v>alniyawas275</v>
      </c>
      <c r="Y277" s="9">
        <f>'shaladarpan '!X276</f>
        <v>72000</v>
      </c>
      <c r="Z277" s="9" t="str">
        <f>'shaladarpan '!Y276</f>
        <v>N</v>
      </c>
      <c r="AA277" s="9" t="str">
        <f>'shaladarpan '!Z276</f>
        <v>N</v>
      </c>
      <c r="AB277" s="9" t="str">
        <f>'shaladarpan '!AA276</f>
        <v>No</v>
      </c>
      <c r="AC277" s="9">
        <f>'shaladarpan '!AB276</f>
        <v>13</v>
      </c>
      <c r="AD277" s="9" t="str">
        <f>'shaladarpan '!AC276</f>
        <v>None</v>
      </c>
      <c r="AE277" s="9">
        <f>'shaladarpan '!AD276</f>
        <v>3</v>
      </c>
    </row>
    <row r="278" spans="1:31" s="8" customFormat="1" ht="13.5" customHeight="1">
      <c r="A278" s="8">
        <f>IF(F278=" "," ",ROWS($A$3:A278))</f>
        <v>276</v>
      </c>
      <c r="B278" s="9">
        <f>'shaladarpan '!A277</f>
        <v>8</v>
      </c>
      <c r="C278" s="9" t="str">
        <f>'shaladarpan '!B277</f>
        <v>A</v>
      </c>
      <c r="D278" s="9">
        <f>'shaladarpan '!C277</f>
        <v>4272</v>
      </c>
      <c r="E278" s="10">
        <f>'shaladarpan '!D277</f>
        <v>42914</v>
      </c>
      <c r="F278" s="9" t="str">
        <f>'shaladarpan '!E277</f>
        <v>manjeet276</v>
      </c>
      <c r="G278" s="10">
        <f>'shaladarpan '!F277</f>
        <v>0</v>
      </c>
      <c r="H278" s="9" t="str">
        <f>'shaladarpan '!G277</f>
        <v>vijay276</v>
      </c>
      <c r="I278" s="9" t="str">
        <f>'shaladarpan '!H277</f>
        <v>beautiful276</v>
      </c>
      <c r="J278" s="9" t="str">
        <f>'shaladarpan '!I277</f>
        <v>M</v>
      </c>
      <c r="K278" s="10">
        <f>'shaladarpan '!J277</f>
        <v>39061</v>
      </c>
      <c r="L278" s="9" t="str">
        <f>'shaladarpan '!K277</f>
        <v>no</v>
      </c>
      <c r="M278" s="9">
        <f>'shaladarpan '!L277</f>
        <v>276</v>
      </c>
      <c r="N278" s="9">
        <f>'shaladarpan '!M277</f>
        <v>0</v>
      </c>
      <c r="O278" s="9">
        <f>'shaladarpan '!N277</f>
        <v>0</v>
      </c>
      <c r="P278" s="9" t="str">
        <f>'shaladarpan '!O277</f>
        <v>GEN</v>
      </c>
      <c r="Q278" s="9" t="str">
        <f>'shaladarpan '!P277</f>
        <v>Hindu</v>
      </c>
      <c r="R278" s="9">
        <f>'shaladarpan '!Q277</f>
        <v>0</v>
      </c>
      <c r="S278" s="9" t="str">
        <f>'shaladarpan '!R277</f>
        <v>GOVT. SENIOR SECONDARY SCHOOL ALNIYAWAS (219445)</v>
      </c>
      <c r="T278" s="9">
        <f>'shaladarpan '!S277</f>
        <v>8140200308</v>
      </c>
      <c r="U278" s="9" t="str">
        <f>'shaladarpan '!T277</f>
        <v>XXXX4307</v>
      </c>
      <c r="V278" s="9">
        <f>'shaladarpan '!U277</f>
        <v>0</v>
      </c>
      <c r="W278" s="9">
        <f>'shaladarpan '!V277</f>
        <v>9828120972</v>
      </c>
      <c r="X278" s="9" t="str">
        <f>'shaladarpan '!W277</f>
        <v>alniyawas276</v>
      </c>
      <c r="Y278" s="9">
        <f>'shaladarpan '!X277</f>
        <v>0</v>
      </c>
      <c r="Z278" s="9" t="str">
        <f>'shaladarpan '!Y277</f>
        <v>N</v>
      </c>
      <c r="AA278" s="9" t="str">
        <f>'shaladarpan '!Z277</f>
        <v>N</v>
      </c>
      <c r="AB278" s="9" t="str">
        <f>'shaladarpan '!AA277</f>
        <v>No</v>
      </c>
      <c r="AC278" s="9">
        <f>'shaladarpan '!AB277</f>
        <v>14</v>
      </c>
      <c r="AD278" s="9" t="str">
        <f>'shaladarpan '!AC277</f>
        <v>None</v>
      </c>
      <c r="AE278" s="9">
        <f>'shaladarpan '!AD277</f>
        <v>1</v>
      </c>
    </row>
    <row r="279" spans="1:31" s="8" customFormat="1" ht="13.5" customHeight="1">
      <c r="A279" s="8">
        <f>IF(F279=" "," ",ROWS($A$3:A279))</f>
        <v>277</v>
      </c>
      <c r="B279" s="9">
        <f>'shaladarpan '!A278</f>
        <v>8</v>
      </c>
      <c r="C279" s="9" t="str">
        <f>'shaladarpan '!B278</f>
        <v>A</v>
      </c>
      <c r="D279" s="9">
        <f>'shaladarpan '!C278</f>
        <v>3863</v>
      </c>
      <c r="E279" s="10">
        <f>'shaladarpan '!D278</f>
        <v>42135</v>
      </c>
      <c r="F279" s="9" t="str">
        <f>'shaladarpan '!E278</f>
        <v>manjeet277</v>
      </c>
      <c r="G279" s="10">
        <f>'shaladarpan '!F278</f>
        <v>0</v>
      </c>
      <c r="H279" s="9" t="str">
        <f>'shaladarpan '!G278</f>
        <v>vijay277</v>
      </c>
      <c r="I279" s="9" t="str">
        <f>'shaladarpan '!H278</f>
        <v>beautiful277</v>
      </c>
      <c r="J279" s="9" t="str">
        <f>'shaladarpan '!I278</f>
        <v>M</v>
      </c>
      <c r="K279" s="10">
        <f>'shaladarpan '!J278</f>
        <v>39204</v>
      </c>
      <c r="L279" s="9" t="str">
        <f>'shaladarpan '!K278</f>
        <v>yes</v>
      </c>
      <c r="M279" s="9">
        <f>'shaladarpan '!L278</f>
        <v>277</v>
      </c>
      <c r="N279" s="9">
        <f>'shaladarpan '!M278</f>
        <v>0</v>
      </c>
      <c r="O279" s="9">
        <f>'shaladarpan '!N278</f>
        <v>0</v>
      </c>
      <c r="P279" s="9" t="str">
        <f>'shaladarpan '!O278</f>
        <v>SC</v>
      </c>
      <c r="Q279" s="9" t="str">
        <f>'shaladarpan '!P278</f>
        <v>Hindu</v>
      </c>
      <c r="R279" s="9">
        <f>'shaladarpan '!Q278</f>
        <v>0</v>
      </c>
      <c r="S279" s="9" t="str">
        <f>'shaladarpan '!R278</f>
        <v>GOVT. SENIOR SECONDARY SCHOOL ALNIYAWAS (219445)</v>
      </c>
      <c r="T279" s="9">
        <f>'shaladarpan '!S278</f>
        <v>8140200308</v>
      </c>
      <c r="U279" s="9" t="str">
        <f>'shaladarpan '!T278</f>
        <v>XXXX7955</v>
      </c>
      <c r="V279" s="9">
        <f>'shaladarpan '!U278</f>
        <v>0</v>
      </c>
      <c r="W279" s="9">
        <f>'shaladarpan '!V278</f>
        <v>9828120973</v>
      </c>
      <c r="X279" s="9" t="str">
        <f>'shaladarpan '!W278</f>
        <v>alniyawas277</v>
      </c>
      <c r="Y279" s="9">
        <f>'shaladarpan '!X278</f>
        <v>0</v>
      </c>
      <c r="Z279" s="9" t="str">
        <f>'shaladarpan '!Y278</f>
        <v>N</v>
      </c>
      <c r="AA279" s="9" t="str">
        <f>'shaladarpan '!Z278</f>
        <v>N</v>
      </c>
      <c r="AB279" s="9" t="str">
        <f>'shaladarpan '!AA278</f>
        <v>No</v>
      </c>
      <c r="AC279" s="9">
        <f>'shaladarpan '!AB278</f>
        <v>13</v>
      </c>
      <c r="AD279" s="9" t="str">
        <f>'shaladarpan '!AC278</f>
        <v>None</v>
      </c>
      <c r="AE279" s="9">
        <f>'shaladarpan '!AD278</f>
        <v>1</v>
      </c>
    </row>
    <row r="280" spans="1:31" s="8" customFormat="1" ht="13.5" customHeight="1">
      <c r="A280" s="8">
        <f>IF(F280=" "," ",ROWS($A$3:A280))</f>
        <v>278</v>
      </c>
      <c r="B280" s="9">
        <f>'shaladarpan '!A279</f>
        <v>8</v>
      </c>
      <c r="C280" s="9" t="str">
        <f>'shaladarpan '!B279</f>
        <v>A</v>
      </c>
      <c r="D280" s="9">
        <f>'shaladarpan '!C279</f>
        <v>4651</v>
      </c>
      <c r="E280" s="10">
        <f>'shaladarpan '!D279</f>
        <v>43651</v>
      </c>
      <c r="F280" s="9" t="str">
        <f>'shaladarpan '!E279</f>
        <v>manjeet278</v>
      </c>
      <c r="G280" s="10">
        <f>'shaladarpan '!F279</f>
        <v>0</v>
      </c>
      <c r="H280" s="9" t="str">
        <f>'shaladarpan '!G279</f>
        <v>vijay278</v>
      </c>
      <c r="I280" s="9" t="str">
        <f>'shaladarpan '!H279</f>
        <v>beautiful278</v>
      </c>
      <c r="J280" s="9" t="str">
        <f>'shaladarpan '!I279</f>
        <v>F</v>
      </c>
      <c r="K280" s="10">
        <f>'shaladarpan '!J279</f>
        <v>39360</v>
      </c>
      <c r="L280" s="9" t="str">
        <f>'shaladarpan '!K279</f>
        <v>yes</v>
      </c>
      <c r="M280" s="9">
        <f>'shaladarpan '!L279</f>
        <v>278</v>
      </c>
      <c r="N280" s="9">
        <f>'shaladarpan '!M279</f>
        <v>0</v>
      </c>
      <c r="O280" s="9">
        <f>'shaladarpan '!N279</f>
        <v>0</v>
      </c>
      <c r="P280" s="9" t="str">
        <f>'shaladarpan '!O279</f>
        <v>OBC</v>
      </c>
      <c r="Q280" s="9" t="str">
        <f>'shaladarpan '!P279</f>
        <v>Hindu</v>
      </c>
      <c r="R280" s="9">
        <f>'shaladarpan '!Q279</f>
        <v>0</v>
      </c>
      <c r="S280" s="9" t="str">
        <f>'shaladarpan '!R279</f>
        <v>GOVT. SENIOR SECONDARY SCHOOL ALNIYAWAS (219445)</v>
      </c>
      <c r="T280" s="9">
        <f>'shaladarpan '!S279</f>
        <v>8140200308</v>
      </c>
      <c r="U280" s="9" t="str">
        <f>'shaladarpan '!T279</f>
        <v>XXXX5878</v>
      </c>
      <c r="V280" s="9" t="str">
        <f>'shaladarpan '!U279</f>
        <v>vgbbgzy</v>
      </c>
      <c r="W280" s="9">
        <f>'shaladarpan '!V279</f>
        <v>9828120974</v>
      </c>
      <c r="X280" s="9" t="str">
        <f>'shaladarpan '!W279</f>
        <v>alniyawas278</v>
      </c>
      <c r="Y280" s="9">
        <f>'shaladarpan '!X279</f>
        <v>100000</v>
      </c>
      <c r="Z280" s="9" t="str">
        <f>'shaladarpan '!Y279</f>
        <v>N</v>
      </c>
      <c r="AA280" s="9" t="str">
        <f>'shaladarpan '!Z279</f>
        <v>N</v>
      </c>
      <c r="AB280" s="9" t="str">
        <f>'shaladarpan '!AA279</f>
        <v>No</v>
      </c>
      <c r="AC280" s="9">
        <f>'shaladarpan '!AB279</f>
        <v>13</v>
      </c>
      <c r="AD280" s="9" t="str">
        <f>'shaladarpan '!AC279</f>
        <v>None</v>
      </c>
      <c r="AE280" s="9">
        <f>'shaladarpan '!AD279</f>
        <v>4</v>
      </c>
    </row>
    <row r="281" spans="1:31" s="8" customFormat="1" ht="13.5" customHeight="1">
      <c r="A281" s="8">
        <f>IF(F281=" "," ",ROWS($A$3:A281))</f>
        <v>279</v>
      </c>
      <c r="B281" s="9">
        <f>'shaladarpan '!A280</f>
        <v>8</v>
      </c>
      <c r="C281" s="9" t="str">
        <f>'shaladarpan '!B280</f>
        <v>A</v>
      </c>
      <c r="D281" s="9">
        <f>'shaladarpan '!C280</f>
        <v>4487</v>
      </c>
      <c r="E281" s="10">
        <f>'shaladarpan '!D280</f>
        <v>43285</v>
      </c>
      <c r="F281" s="9" t="str">
        <f>'shaladarpan '!E280</f>
        <v>manjeet279</v>
      </c>
      <c r="G281" s="10">
        <f>'shaladarpan '!F280</f>
        <v>0</v>
      </c>
      <c r="H281" s="9" t="str">
        <f>'shaladarpan '!G280</f>
        <v>vijay279</v>
      </c>
      <c r="I281" s="9" t="str">
        <f>'shaladarpan '!H280</f>
        <v>beautiful279</v>
      </c>
      <c r="J281" s="9" t="str">
        <f>'shaladarpan '!I280</f>
        <v>F</v>
      </c>
      <c r="K281" s="10">
        <f>'shaladarpan '!J280</f>
        <v>38629</v>
      </c>
      <c r="L281" s="9" t="str">
        <f>'shaladarpan '!K280</f>
        <v>no</v>
      </c>
      <c r="M281" s="9">
        <f>'shaladarpan '!L280</f>
        <v>279</v>
      </c>
      <c r="N281" s="9">
        <f>'shaladarpan '!M280</f>
        <v>0</v>
      </c>
      <c r="O281" s="9">
        <f>'shaladarpan '!N280</f>
        <v>0</v>
      </c>
      <c r="P281" s="9" t="str">
        <f>'shaladarpan '!O280</f>
        <v>OBC</v>
      </c>
      <c r="Q281" s="9" t="str">
        <f>'shaladarpan '!P280</f>
        <v>Hindu</v>
      </c>
      <c r="R281" s="9">
        <f>'shaladarpan '!Q280</f>
        <v>0</v>
      </c>
      <c r="S281" s="9" t="str">
        <f>'shaladarpan '!R280</f>
        <v>GOVT. SENIOR SECONDARY SCHOOL ALNIYAWAS (219445)</v>
      </c>
      <c r="T281" s="9">
        <f>'shaladarpan '!S280</f>
        <v>8140200308</v>
      </c>
      <c r="U281" s="9" t="str">
        <f>'shaladarpan '!T280</f>
        <v>XXXX3354</v>
      </c>
      <c r="V281" s="9" t="str">
        <f>'shaladarpan '!U280</f>
        <v>YQMESMS</v>
      </c>
      <c r="W281" s="9">
        <f>'shaladarpan '!V280</f>
        <v>9828120975</v>
      </c>
      <c r="X281" s="9" t="str">
        <f>'shaladarpan '!W280</f>
        <v>alniyawas279</v>
      </c>
      <c r="Y281" s="9">
        <f>'shaladarpan '!X280</f>
        <v>45000</v>
      </c>
      <c r="Z281" s="9" t="str">
        <f>'shaladarpan '!Y280</f>
        <v>N</v>
      </c>
      <c r="AA281" s="9" t="str">
        <f>'shaladarpan '!Z280</f>
        <v>N</v>
      </c>
      <c r="AB281" s="9" t="str">
        <f>'shaladarpan '!AA280</f>
        <v>No</v>
      </c>
      <c r="AC281" s="9">
        <f>'shaladarpan '!AB280</f>
        <v>15</v>
      </c>
      <c r="AD281" s="9" t="str">
        <f>'shaladarpan '!AC280</f>
        <v>None</v>
      </c>
      <c r="AE281" s="9">
        <f>'shaladarpan '!AD280</f>
        <v>3</v>
      </c>
    </row>
    <row r="282" spans="1:31" s="8" customFormat="1" ht="13.5" customHeight="1">
      <c r="A282" s="8">
        <f>IF(F282=" "," ",ROWS($A$3:A282))</f>
        <v>280</v>
      </c>
      <c r="B282" s="9">
        <f>'shaladarpan '!A281</f>
        <v>8</v>
      </c>
      <c r="C282" s="9" t="str">
        <f>'shaladarpan '!B281</f>
        <v>A</v>
      </c>
      <c r="D282" s="9">
        <f>'shaladarpan '!C281</f>
        <v>3878</v>
      </c>
      <c r="E282" s="10">
        <f>'shaladarpan '!D281</f>
        <v>42135</v>
      </c>
      <c r="F282" s="9" t="str">
        <f>'shaladarpan '!E281</f>
        <v>manjeet280</v>
      </c>
      <c r="G282" s="10">
        <f>'shaladarpan '!F281</f>
        <v>0</v>
      </c>
      <c r="H282" s="9" t="str">
        <f>'shaladarpan '!G281</f>
        <v>vijay280</v>
      </c>
      <c r="I282" s="9" t="str">
        <f>'shaladarpan '!H281</f>
        <v>beautiful280</v>
      </c>
      <c r="J282" s="9" t="str">
        <f>'shaladarpan '!I281</f>
        <v>F</v>
      </c>
      <c r="K282" s="10">
        <f>'shaladarpan '!J281</f>
        <v>39268</v>
      </c>
      <c r="L282" s="9" t="str">
        <f>'shaladarpan '!K281</f>
        <v>yes</v>
      </c>
      <c r="M282" s="9">
        <f>'shaladarpan '!L281</f>
        <v>280</v>
      </c>
      <c r="N282" s="9">
        <f>'shaladarpan '!M281</f>
        <v>0</v>
      </c>
      <c r="O282" s="9">
        <f>'shaladarpan '!N281</f>
        <v>0</v>
      </c>
      <c r="P282" s="9" t="str">
        <f>'shaladarpan '!O281</f>
        <v>SC</v>
      </c>
      <c r="Q282" s="9" t="str">
        <f>'shaladarpan '!P281</f>
        <v>Hindu</v>
      </c>
      <c r="R282" s="9">
        <f>'shaladarpan '!Q281</f>
        <v>0</v>
      </c>
      <c r="S282" s="9" t="str">
        <f>'shaladarpan '!R281</f>
        <v>GOVT. SENIOR SECONDARY SCHOOL ALNIYAWAS (219445)</v>
      </c>
      <c r="T282" s="9">
        <f>'shaladarpan '!S281</f>
        <v>8140200308</v>
      </c>
      <c r="U282" s="9" t="str">
        <f>'shaladarpan '!T281</f>
        <v>XXXX6574</v>
      </c>
      <c r="V282" s="9">
        <f>'shaladarpan '!U281</f>
        <v>0</v>
      </c>
      <c r="W282" s="9">
        <f>'shaladarpan '!V281</f>
        <v>9828120976</v>
      </c>
      <c r="X282" s="9" t="str">
        <f>'shaladarpan '!W281</f>
        <v>alniyawas280</v>
      </c>
      <c r="Y282" s="9">
        <f>'shaladarpan '!X281</f>
        <v>0</v>
      </c>
      <c r="Z282" s="9" t="str">
        <f>'shaladarpan '!Y281</f>
        <v>N</v>
      </c>
      <c r="AA282" s="9" t="str">
        <f>'shaladarpan '!Z281</f>
        <v>N</v>
      </c>
      <c r="AB282" s="9" t="str">
        <f>'shaladarpan '!AA281</f>
        <v>No</v>
      </c>
      <c r="AC282" s="9">
        <f>'shaladarpan '!AB281</f>
        <v>13</v>
      </c>
      <c r="AD282" s="9" t="str">
        <f>'shaladarpan '!AC281</f>
        <v>None</v>
      </c>
      <c r="AE282" s="9">
        <f>'shaladarpan '!AD281</f>
        <v>1</v>
      </c>
    </row>
    <row r="283" spans="1:31" s="8" customFormat="1" ht="13.5" customHeight="1">
      <c r="A283" s="8">
        <f>IF(F283=" "," ",ROWS($A$3:A283))</f>
        <v>281</v>
      </c>
      <c r="B283" s="9">
        <f>'shaladarpan '!A282</f>
        <v>8</v>
      </c>
      <c r="C283" s="9" t="str">
        <f>'shaladarpan '!B282</f>
        <v>A</v>
      </c>
      <c r="D283" s="9">
        <f>'shaladarpan '!C282</f>
        <v>4563</v>
      </c>
      <c r="E283" s="10">
        <f>'shaladarpan '!D282</f>
        <v>43295</v>
      </c>
      <c r="F283" s="9" t="str">
        <f>'shaladarpan '!E282</f>
        <v>manjeet281</v>
      </c>
      <c r="G283" s="10">
        <f>'shaladarpan '!F282</f>
        <v>0</v>
      </c>
      <c r="H283" s="9" t="str">
        <f>'shaladarpan '!G282</f>
        <v>vijay281</v>
      </c>
      <c r="I283" s="9" t="str">
        <f>'shaladarpan '!H282</f>
        <v>beautiful281</v>
      </c>
      <c r="J283" s="9" t="str">
        <f>'shaladarpan '!I282</f>
        <v>F</v>
      </c>
      <c r="K283" s="10">
        <f>'shaladarpan '!J282</f>
        <v>39119</v>
      </c>
      <c r="L283" s="9" t="str">
        <f>'shaladarpan '!K282</f>
        <v>yes</v>
      </c>
      <c r="M283" s="9">
        <f>'shaladarpan '!L282</f>
        <v>281</v>
      </c>
      <c r="N283" s="9">
        <f>'shaladarpan '!M282</f>
        <v>0</v>
      </c>
      <c r="O283" s="9">
        <f>'shaladarpan '!N282</f>
        <v>0</v>
      </c>
      <c r="P283" s="9" t="str">
        <f>'shaladarpan '!O282</f>
        <v>OBC</v>
      </c>
      <c r="Q283" s="9" t="str">
        <f>'shaladarpan '!P282</f>
        <v>Hindu</v>
      </c>
      <c r="R283" s="9">
        <f>'shaladarpan '!Q282</f>
        <v>0</v>
      </c>
      <c r="S283" s="9" t="str">
        <f>'shaladarpan '!R282</f>
        <v>GOVT. SENIOR SECONDARY SCHOOL ALNIYAWAS (219445)</v>
      </c>
      <c r="T283" s="9">
        <f>'shaladarpan '!S282</f>
        <v>8140200308</v>
      </c>
      <c r="U283" s="9" t="str">
        <f>'shaladarpan '!T282</f>
        <v>XXXX3593</v>
      </c>
      <c r="V283" s="9">
        <f>'shaladarpan '!U282</f>
        <v>0</v>
      </c>
      <c r="W283" s="9">
        <f>'shaladarpan '!V282</f>
        <v>9828120977</v>
      </c>
      <c r="X283" s="9" t="str">
        <f>'shaladarpan '!W282</f>
        <v>alniyawas281</v>
      </c>
      <c r="Y283" s="9">
        <f>'shaladarpan '!X282</f>
        <v>45000</v>
      </c>
      <c r="Z283" s="9" t="str">
        <f>'shaladarpan '!Y282</f>
        <v>N</v>
      </c>
      <c r="AA283" s="9" t="str">
        <f>'shaladarpan '!Z282</f>
        <v>N</v>
      </c>
      <c r="AB283" s="9" t="str">
        <f>'shaladarpan '!AA282</f>
        <v>No</v>
      </c>
      <c r="AC283" s="9">
        <f>'shaladarpan '!AB282</f>
        <v>13</v>
      </c>
      <c r="AD283" s="9" t="str">
        <f>'shaladarpan '!AC282</f>
        <v>None</v>
      </c>
      <c r="AE283" s="9">
        <f>'shaladarpan '!AD282</f>
        <v>3</v>
      </c>
    </row>
    <row r="284" spans="1:31" s="8" customFormat="1" ht="13.5" customHeight="1">
      <c r="A284" s="8">
        <f>IF(F284=" "," ",ROWS($A$3:A284))</f>
        <v>282</v>
      </c>
      <c r="B284" s="9">
        <f>'shaladarpan '!A283</f>
        <v>8</v>
      </c>
      <c r="C284" s="9" t="str">
        <f>'shaladarpan '!B283</f>
        <v>A</v>
      </c>
      <c r="D284" s="9">
        <f>'shaladarpan '!C283</f>
        <v>3859</v>
      </c>
      <c r="E284" s="10">
        <f>'shaladarpan '!D283</f>
        <v>42135</v>
      </c>
      <c r="F284" s="9" t="str">
        <f>'shaladarpan '!E283</f>
        <v>manjeet282</v>
      </c>
      <c r="G284" s="10">
        <f>'shaladarpan '!F283</f>
        <v>0</v>
      </c>
      <c r="H284" s="9" t="str">
        <f>'shaladarpan '!G283</f>
        <v>vijay282</v>
      </c>
      <c r="I284" s="9" t="str">
        <f>'shaladarpan '!H283</f>
        <v>beautiful282</v>
      </c>
      <c r="J284" s="9" t="str">
        <f>'shaladarpan '!I283</f>
        <v>M</v>
      </c>
      <c r="K284" s="10">
        <f>'shaladarpan '!J283</f>
        <v>38812</v>
      </c>
      <c r="L284" s="9" t="str">
        <f>'shaladarpan '!K283</f>
        <v>no</v>
      </c>
      <c r="M284" s="9">
        <f>'shaladarpan '!L283</f>
        <v>282</v>
      </c>
      <c r="N284" s="9">
        <f>'shaladarpan '!M283</f>
        <v>0</v>
      </c>
      <c r="O284" s="9">
        <f>'shaladarpan '!N283</f>
        <v>0</v>
      </c>
      <c r="P284" s="9" t="str">
        <f>'shaladarpan '!O283</f>
        <v>SC</v>
      </c>
      <c r="Q284" s="9" t="str">
        <f>'shaladarpan '!P283</f>
        <v>Hindu</v>
      </c>
      <c r="R284" s="9">
        <f>'shaladarpan '!Q283</f>
        <v>0</v>
      </c>
      <c r="S284" s="9" t="str">
        <f>'shaladarpan '!R283</f>
        <v>GOVT. SENIOR SECONDARY SCHOOL ALNIYAWAS (219445)</v>
      </c>
      <c r="T284" s="9">
        <f>'shaladarpan '!S283</f>
        <v>8140200308</v>
      </c>
      <c r="U284" s="9" t="str">
        <f>'shaladarpan '!T283</f>
        <v>XXXX3326</v>
      </c>
      <c r="V284" s="9">
        <f>'shaladarpan '!U283</f>
        <v>0</v>
      </c>
      <c r="W284" s="9">
        <f>'shaladarpan '!V283</f>
        <v>9828120978</v>
      </c>
      <c r="X284" s="9" t="str">
        <f>'shaladarpan '!W283</f>
        <v>alniyawas282</v>
      </c>
      <c r="Y284" s="9">
        <f>'shaladarpan '!X283</f>
        <v>0</v>
      </c>
      <c r="Z284" s="9" t="str">
        <f>'shaladarpan '!Y283</f>
        <v>N</v>
      </c>
      <c r="AA284" s="9" t="str">
        <f>'shaladarpan '!Z283</f>
        <v>N</v>
      </c>
      <c r="AB284" s="9" t="str">
        <f>'shaladarpan '!AA283</f>
        <v>No</v>
      </c>
      <c r="AC284" s="9">
        <f>'shaladarpan '!AB283</f>
        <v>14</v>
      </c>
      <c r="AD284" s="9" t="str">
        <f>'shaladarpan '!AC283</f>
        <v>None</v>
      </c>
      <c r="AE284" s="9">
        <f>'shaladarpan '!AD283</f>
        <v>1</v>
      </c>
    </row>
    <row r="285" spans="1:31" s="8" customFormat="1" ht="13.5" customHeight="1">
      <c r="A285" s="8">
        <f>IF(F285=" "," ",ROWS($A$3:A285))</f>
        <v>283</v>
      </c>
      <c r="B285" s="9">
        <f>'shaladarpan '!A284</f>
        <v>8</v>
      </c>
      <c r="C285" s="9" t="str">
        <f>'shaladarpan '!B284</f>
        <v>A</v>
      </c>
      <c r="D285" s="9">
        <f>'shaladarpan '!C284</f>
        <v>3882</v>
      </c>
      <c r="E285" s="10">
        <f>'shaladarpan '!D284</f>
        <v>42135</v>
      </c>
      <c r="F285" s="9" t="str">
        <f>'shaladarpan '!E284</f>
        <v>manjeet283</v>
      </c>
      <c r="G285" s="10">
        <f>'shaladarpan '!F284</f>
        <v>0</v>
      </c>
      <c r="H285" s="9" t="str">
        <f>'shaladarpan '!G284</f>
        <v>vijay283</v>
      </c>
      <c r="I285" s="9" t="str">
        <f>'shaladarpan '!H284</f>
        <v>beautiful283</v>
      </c>
      <c r="J285" s="9" t="str">
        <f>'shaladarpan '!I284</f>
        <v>F</v>
      </c>
      <c r="K285" s="10">
        <f>'shaladarpan '!J284</f>
        <v>39268</v>
      </c>
      <c r="L285" s="9" t="str">
        <f>'shaladarpan '!K284</f>
        <v>yes</v>
      </c>
      <c r="M285" s="9">
        <f>'shaladarpan '!L284</f>
        <v>283</v>
      </c>
      <c r="N285" s="9">
        <f>'shaladarpan '!M284</f>
        <v>0</v>
      </c>
      <c r="O285" s="9">
        <f>'shaladarpan '!N284</f>
        <v>0</v>
      </c>
      <c r="P285" s="9" t="str">
        <f>'shaladarpan '!O284</f>
        <v>OBC</v>
      </c>
      <c r="Q285" s="9" t="str">
        <f>'shaladarpan '!P284</f>
        <v>Muslim</v>
      </c>
      <c r="R285" s="9">
        <f>'shaladarpan '!Q284</f>
        <v>0</v>
      </c>
      <c r="S285" s="9" t="str">
        <f>'shaladarpan '!R284</f>
        <v>GOVT. SENIOR SECONDARY SCHOOL ALNIYAWAS (219445)</v>
      </c>
      <c r="T285" s="9">
        <f>'shaladarpan '!S284</f>
        <v>8140200308</v>
      </c>
      <c r="U285" s="9" t="str">
        <f>'shaladarpan '!T284</f>
        <v>XXXX7232</v>
      </c>
      <c r="V285" s="9">
        <f>'shaladarpan '!U284</f>
        <v>0</v>
      </c>
      <c r="W285" s="9">
        <f>'shaladarpan '!V284</f>
        <v>9828120979</v>
      </c>
      <c r="X285" s="9" t="str">
        <f>'shaladarpan '!W284</f>
        <v>alniyawas283</v>
      </c>
      <c r="Y285" s="9">
        <f>'shaladarpan '!X284</f>
        <v>0</v>
      </c>
      <c r="Z285" s="9" t="str">
        <f>'shaladarpan '!Y284</f>
        <v>N</v>
      </c>
      <c r="AA285" s="9" t="str">
        <f>'shaladarpan '!Z284</f>
        <v>N</v>
      </c>
      <c r="AB285" s="9" t="str">
        <f>'shaladarpan '!AA284</f>
        <v>Yes</v>
      </c>
      <c r="AC285" s="9">
        <f>'shaladarpan '!AB284</f>
        <v>13</v>
      </c>
      <c r="AD285" s="9" t="str">
        <f>'shaladarpan '!AC284</f>
        <v>None</v>
      </c>
      <c r="AE285" s="9">
        <f>'shaladarpan '!AD284</f>
        <v>1</v>
      </c>
    </row>
    <row r="286" spans="1:31" s="8" customFormat="1" ht="13.5" customHeight="1">
      <c r="A286" s="8">
        <f>IF(F286=" "," ",ROWS($A$3:A286))</f>
        <v>284</v>
      </c>
      <c r="B286" s="9">
        <f>'shaladarpan '!A285</f>
        <v>8</v>
      </c>
      <c r="C286" s="9" t="str">
        <f>'shaladarpan '!B285</f>
        <v>A</v>
      </c>
      <c r="D286" s="9">
        <f>'shaladarpan '!C285</f>
        <v>4562</v>
      </c>
      <c r="E286" s="10">
        <f>'shaladarpan '!D285</f>
        <v>43295</v>
      </c>
      <c r="F286" s="9" t="str">
        <f>'shaladarpan '!E285</f>
        <v>manjeet284</v>
      </c>
      <c r="G286" s="10">
        <f>'shaladarpan '!F285</f>
        <v>0</v>
      </c>
      <c r="H286" s="9" t="str">
        <f>'shaladarpan '!G285</f>
        <v>vijay284</v>
      </c>
      <c r="I286" s="9" t="str">
        <f>'shaladarpan '!H285</f>
        <v>beautiful284</v>
      </c>
      <c r="J286" s="9" t="str">
        <f>'shaladarpan '!I285</f>
        <v>M</v>
      </c>
      <c r="K286" s="10">
        <f>'shaladarpan '!J285</f>
        <v>38282</v>
      </c>
      <c r="L286" s="9" t="str">
        <f>'shaladarpan '!K285</f>
        <v>yes</v>
      </c>
      <c r="M286" s="9">
        <f>'shaladarpan '!L285</f>
        <v>284</v>
      </c>
      <c r="N286" s="9">
        <f>'shaladarpan '!M285</f>
        <v>0</v>
      </c>
      <c r="O286" s="9">
        <f>'shaladarpan '!N285</f>
        <v>0</v>
      </c>
      <c r="P286" s="9" t="str">
        <f>'shaladarpan '!O285</f>
        <v>SC</v>
      </c>
      <c r="Q286" s="9" t="str">
        <f>'shaladarpan '!P285</f>
        <v>Hindu</v>
      </c>
      <c r="R286" s="9">
        <f>'shaladarpan '!Q285</f>
        <v>0</v>
      </c>
      <c r="S286" s="9" t="str">
        <f>'shaladarpan '!R285</f>
        <v>GOVT. SENIOR SECONDARY SCHOOL ALNIYAWAS (219445)</v>
      </c>
      <c r="T286" s="9">
        <f>'shaladarpan '!S285</f>
        <v>8140200308</v>
      </c>
      <c r="U286" s="9" t="str">
        <f>'shaladarpan '!T285</f>
        <v>XXXX4751</v>
      </c>
      <c r="V286" s="9" t="str">
        <f>'shaladarpan '!U285</f>
        <v>VONTPBX</v>
      </c>
      <c r="W286" s="9">
        <f>'shaladarpan '!V285</f>
        <v>9828120980</v>
      </c>
      <c r="X286" s="9" t="str">
        <f>'shaladarpan '!W285</f>
        <v>alniyawas284</v>
      </c>
      <c r="Y286" s="9">
        <f>'shaladarpan '!X285</f>
        <v>40000</v>
      </c>
      <c r="Z286" s="9" t="str">
        <f>'shaladarpan '!Y285</f>
        <v>N</v>
      </c>
      <c r="AA286" s="9" t="str">
        <f>'shaladarpan '!Z285</f>
        <v>N</v>
      </c>
      <c r="AB286" s="9" t="str">
        <f>'shaladarpan '!AA285</f>
        <v>No</v>
      </c>
      <c r="AC286" s="9">
        <f>'shaladarpan '!AB285</f>
        <v>16</v>
      </c>
      <c r="AD286" s="9" t="str">
        <f>'shaladarpan '!AC285</f>
        <v>None</v>
      </c>
      <c r="AE286" s="9">
        <f>'shaladarpan '!AD285</f>
        <v>5</v>
      </c>
    </row>
    <row r="287" spans="1:31" s="8" customFormat="1" ht="13.5" customHeight="1">
      <c r="A287" s="8">
        <f>IF(F287=" "," ",ROWS($A$3:A287))</f>
        <v>285</v>
      </c>
      <c r="B287" s="9">
        <f>'shaladarpan '!A286</f>
        <v>8</v>
      </c>
      <c r="C287" s="9" t="str">
        <f>'shaladarpan '!B286</f>
        <v>A</v>
      </c>
      <c r="D287" s="9">
        <f>'shaladarpan '!C286</f>
        <v>4449</v>
      </c>
      <c r="E287" s="10">
        <f>'shaladarpan '!D286</f>
        <v>43283</v>
      </c>
      <c r="F287" s="9" t="str">
        <f>'shaladarpan '!E286</f>
        <v>manjeet285</v>
      </c>
      <c r="G287" s="10">
        <f>'shaladarpan '!F286</f>
        <v>0</v>
      </c>
      <c r="H287" s="9" t="str">
        <f>'shaladarpan '!G286</f>
        <v>vijay285</v>
      </c>
      <c r="I287" s="9" t="str">
        <f>'shaladarpan '!H286</f>
        <v>beautiful285</v>
      </c>
      <c r="J287" s="9" t="str">
        <f>'shaladarpan '!I286</f>
        <v>F</v>
      </c>
      <c r="K287" s="10">
        <f>'shaladarpan '!J286</f>
        <v>39375</v>
      </c>
      <c r="L287" s="9" t="str">
        <f>'shaladarpan '!K286</f>
        <v>no</v>
      </c>
      <c r="M287" s="9">
        <f>'shaladarpan '!L286</f>
        <v>285</v>
      </c>
      <c r="N287" s="9">
        <f>'shaladarpan '!M286</f>
        <v>0</v>
      </c>
      <c r="O287" s="9">
        <f>'shaladarpan '!N286</f>
        <v>0</v>
      </c>
      <c r="P287" s="9" t="str">
        <f>'shaladarpan '!O286</f>
        <v>GEN</v>
      </c>
      <c r="Q287" s="9" t="str">
        <f>'shaladarpan '!P286</f>
        <v>Hindu</v>
      </c>
      <c r="R287" s="9">
        <f>'shaladarpan '!Q286</f>
        <v>0</v>
      </c>
      <c r="S287" s="9" t="str">
        <f>'shaladarpan '!R286</f>
        <v>GOVT. SENIOR SECONDARY SCHOOL ALNIYAWAS (219445)</v>
      </c>
      <c r="T287" s="9">
        <f>'shaladarpan '!S286</f>
        <v>8140200308</v>
      </c>
      <c r="U287" s="9" t="str">
        <f>'shaladarpan '!T286</f>
        <v>XXXX3890</v>
      </c>
      <c r="V287" s="9">
        <f>'shaladarpan '!U286</f>
        <v>0</v>
      </c>
      <c r="W287" s="9">
        <f>'shaladarpan '!V286</f>
        <v>9828120981</v>
      </c>
      <c r="X287" s="9" t="str">
        <f>'shaladarpan '!W286</f>
        <v>alniyawas285</v>
      </c>
      <c r="Y287" s="9">
        <f>'shaladarpan '!X286</f>
        <v>45000</v>
      </c>
      <c r="Z287" s="9" t="str">
        <f>'shaladarpan '!Y286</f>
        <v>N</v>
      </c>
      <c r="AA287" s="9" t="str">
        <f>'shaladarpan '!Z286</f>
        <v>N</v>
      </c>
      <c r="AB287" s="9" t="str">
        <f>'shaladarpan '!AA286</f>
        <v>No</v>
      </c>
      <c r="AC287" s="9">
        <f>'shaladarpan '!AB286</f>
        <v>13</v>
      </c>
      <c r="AD287" s="9" t="str">
        <f>'shaladarpan '!AC286</f>
        <v>None</v>
      </c>
      <c r="AE287" s="9">
        <f>'shaladarpan '!AD286</f>
        <v>5</v>
      </c>
    </row>
    <row r="288" spans="1:31" s="8" customFormat="1" ht="13.5" customHeight="1">
      <c r="A288" s="8">
        <f>IF(F288=" "," ",ROWS($A$3:A288))</f>
        <v>286</v>
      </c>
      <c r="B288" s="9">
        <f>'shaladarpan '!A287</f>
        <v>8</v>
      </c>
      <c r="C288" s="9" t="str">
        <f>'shaladarpan '!B287</f>
        <v>A</v>
      </c>
      <c r="D288" s="9">
        <f>'shaladarpan '!C287</f>
        <v>3867</v>
      </c>
      <c r="E288" s="10">
        <f>'shaladarpan '!D287</f>
        <v>42135</v>
      </c>
      <c r="F288" s="9" t="str">
        <f>'shaladarpan '!E287</f>
        <v>manjeet286</v>
      </c>
      <c r="G288" s="10">
        <f>'shaladarpan '!F287</f>
        <v>0</v>
      </c>
      <c r="H288" s="9" t="str">
        <f>'shaladarpan '!G287</f>
        <v>vijay286</v>
      </c>
      <c r="I288" s="9" t="str">
        <f>'shaladarpan '!H287</f>
        <v>beautiful286</v>
      </c>
      <c r="J288" s="9" t="str">
        <f>'shaladarpan '!I287</f>
        <v>F</v>
      </c>
      <c r="K288" s="10">
        <f>'shaladarpan '!J287</f>
        <v>39268</v>
      </c>
      <c r="L288" s="9" t="str">
        <f>'shaladarpan '!K287</f>
        <v>yes</v>
      </c>
      <c r="M288" s="9">
        <f>'shaladarpan '!L287</f>
        <v>286</v>
      </c>
      <c r="N288" s="9">
        <f>'shaladarpan '!M287</f>
        <v>0</v>
      </c>
      <c r="O288" s="9">
        <f>'shaladarpan '!N287</f>
        <v>0</v>
      </c>
      <c r="P288" s="9" t="str">
        <f>'shaladarpan '!O287</f>
        <v>OBC</v>
      </c>
      <c r="Q288" s="9" t="str">
        <f>'shaladarpan '!P287</f>
        <v>Muslim</v>
      </c>
      <c r="R288" s="9">
        <f>'shaladarpan '!Q287</f>
        <v>0</v>
      </c>
      <c r="S288" s="9" t="str">
        <f>'shaladarpan '!R287</f>
        <v>GOVT. SENIOR SECONDARY SCHOOL ALNIYAWAS (219445)</v>
      </c>
      <c r="T288" s="9">
        <f>'shaladarpan '!S287</f>
        <v>8140200308</v>
      </c>
      <c r="U288" s="9" t="str">
        <f>'shaladarpan '!T287</f>
        <v>XXXX9794</v>
      </c>
      <c r="V288" s="9">
        <f>'shaladarpan '!U287</f>
        <v>0</v>
      </c>
      <c r="W288" s="9">
        <f>'shaladarpan '!V287</f>
        <v>9828120982</v>
      </c>
      <c r="X288" s="9" t="str">
        <f>'shaladarpan '!W287</f>
        <v>alniyawas286</v>
      </c>
      <c r="Y288" s="9">
        <f>'shaladarpan '!X287</f>
        <v>72000</v>
      </c>
      <c r="Z288" s="9" t="str">
        <f>'shaladarpan '!Y287</f>
        <v>N</v>
      </c>
      <c r="AA288" s="9" t="str">
        <f>'shaladarpan '!Z287</f>
        <v>N</v>
      </c>
      <c r="AB288" s="9" t="str">
        <f>'shaladarpan '!AA287</f>
        <v>Yes</v>
      </c>
      <c r="AC288" s="9">
        <f>'shaladarpan '!AB287</f>
        <v>13</v>
      </c>
      <c r="AD288" s="9" t="str">
        <f>'shaladarpan '!AC287</f>
        <v>None</v>
      </c>
      <c r="AE288" s="9">
        <f>'shaladarpan '!AD287</f>
        <v>1</v>
      </c>
    </row>
    <row r="289" spans="1:31" s="8" customFormat="1" ht="13.5" customHeight="1">
      <c r="A289" s="8">
        <f>IF(F289=" "," ",ROWS($A$3:A289))</f>
        <v>287</v>
      </c>
      <c r="B289" s="9">
        <f>'shaladarpan '!A288</f>
        <v>8</v>
      </c>
      <c r="C289" s="9" t="str">
        <f>'shaladarpan '!B288</f>
        <v>A</v>
      </c>
      <c r="D289" s="9">
        <f>'shaladarpan '!C288</f>
        <v>3880</v>
      </c>
      <c r="E289" s="10">
        <f>'shaladarpan '!D288</f>
        <v>42135</v>
      </c>
      <c r="F289" s="9" t="str">
        <f>'shaladarpan '!E288</f>
        <v>manjeet287</v>
      </c>
      <c r="G289" s="10">
        <f>'shaladarpan '!F288</f>
        <v>0</v>
      </c>
      <c r="H289" s="9" t="str">
        <f>'shaladarpan '!G288</f>
        <v>vijay287</v>
      </c>
      <c r="I289" s="9" t="str">
        <f>'shaladarpan '!H288</f>
        <v>beautiful287</v>
      </c>
      <c r="J289" s="9" t="str">
        <f>'shaladarpan '!I288</f>
        <v>F</v>
      </c>
      <c r="K289" s="10">
        <f>'shaladarpan '!J288</f>
        <v>39265</v>
      </c>
      <c r="L289" s="9" t="str">
        <f>'shaladarpan '!K288</f>
        <v>yes</v>
      </c>
      <c r="M289" s="9">
        <f>'shaladarpan '!L288</f>
        <v>287</v>
      </c>
      <c r="N289" s="9">
        <f>'shaladarpan '!M288</f>
        <v>0</v>
      </c>
      <c r="O289" s="9">
        <f>'shaladarpan '!N288</f>
        <v>0</v>
      </c>
      <c r="P289" s="9" t="str">
        <f>'shaladarpan '!O288</f>
        <v>OBC</v>
      </c>
      <c r="Q289" s="9" t="str">
        <f>'shaladarpan '!P288</f>
        <v>Muslim</v>
      </c>
      <c r="R289" s="9">
        <f>'shaladarpan '!Q288</f>
        <v>0</v>
      </c>
      <c r="S289" s="9" t="str">
        <f>'shaladarpan '!R288</f>
        <v>GOVT. SENIOR SECONDARY SCHOOL ALNIYAWAS (219445)</v>
      </c>
      <c r="T289" s="9">
        <f>'shaladarpan '!S288</f>
        <v>8140200308</v>
      </c>
      <c r="U289" s="9">
        <f>'shaladarpan '!T288</f>
        <v>0</v>
      </c>
      <c r="V289" s="9">
        <f>'shaladarpan '!U288</f>
        <v>0</v>
      </c>
      <c r="W289" s="9">
        <f>'shaladarpan '!V288</f>
        <v>9828120983</v>
      </c>
      <c r="X289" s="9" t="str">
        <f>'shaladarpan '!W288</f>
        <v>alniyawas287</v>
      </c>
      <c r="Y289" s="9">
        <f>'shaladarpan '!X288</f>
        <v>0</v>
      </c>
      <c r="Z289" s="9" t="str">
        <f>'shaladarpan '!Y288</f>
        <v>N</v>
      </c>
      <c r="AA289" s="9" t="str">
        <f>'shaladarpan '!Z288</f>
        <v>N</v>
      </c>
      <c r="AB289" s="9" t="str">
        <f>'shaladarpan '!AA288</f>
        <v>Yes</v>
      </c>
      <c r="AC289" s="9">
        <f>'shaladarpan '!AB288</f>
        <v>13</v>
      </c>
      <c r="AD289" s="9" t="str">
        <f>'shaladarpan '!AC288</f>
        <v>None</v>
      </c>
      <c r="AE289" s="9">
        <f>'shaladarpan '!AD288</f>
        <v>1</v>
      </c>
    </row>
    <row r="290" spans="1:31" s="8" customFormat="1" ht="13.5" customHeight="1">
      <c r="A290" s="8">
        <f>IF(F290=" "," ",ROWS($A$3:A290))</f>
        <v>288</v>
      </c>
      <c r="B290" s="9">
        <f>'shaladarpan '!A289</f>
        <v>8</v>
      </c>
      <c r="C290" s="9" t="str">
        <f>'shaladarpan '!B289</f>
        <v>A</v>
      </c>
      <c r="D290" s="9">
        <f>'shaladarpan '!C289</f>
        <v>4778</v>
      </c>
      <c r="E290" s="10">
        <f>'shaladarpan '!D289</f>
        <v>43675</v>
      </c>
      <c r="F290" s="9" t="str">
        <f>'shaladarpan '!E289</f>
        <v>manjeet288</v>
      </c>
      <c r="G290" s="10">
        <f>'shaladarpan '!F289</f>
        <v>0</v>
      </c>
      <c r="H290" s="9" t="str">
        <f>'shaladarpan '!G289</f>
        <v>vijay288</v>
      </c>
      <c r="I290" s="9" t="str">
        <f>'shaladarpan '!H289</f>
        <v>beautiful288</v>
      </c>
      <c r="J290" s="9" t="str">
        <f>'shaladarpan '!I289</f>
        <v>M</v>
      </c>
      <c r="K290" s="10">
        <f>'shaladarpan '!J289</f>
        <v>38844</v>
      </c>
      <c r="L290" s="9" t="str">
        <f>'shaladarpan '!K289</f>
        <v>no</v>
      </c>
      <c r="M290" s="9">
        <f>'shaladarpan '!L289</f>
        <v>288</v>
      </c>
      <c r="N290" s="9">
        <f>'shaladarpan '!M289</f>
        <v>0</v>
      </c>
      <c r="O290" s="9">
        <f>'shaladarpan '!N289</f>
        <v>0</v>
      </c>
      <c r="P290" s="9" t="str">
        <f>'shaladarpan '!O289</f>
        <v>OBC</v>
      </c>
      <c r="Q290" s="9" t="str">
        <f>'shaladarpan '!P289</f>
        <v>Muslim</v>
      </c>
      <c r="R290" s="9">
        <f>'shaladarpan '!Q289</f>
        <v>0</v>
      </c>
      <c r="S290" s="9" t="str">
        <f>'shaladarpan '!R289</f>
        <v>GOVT. SENIOR SECONDARY SCHOOL ALNIYAWAS (219445)</v>
      </c>
      <c r="T290" s="9">
        <f>'shaladarpan '!S289</f>
        <v>8140200308</v>
      </c>
      <c r="U290" s="9" t="str">
        <f>'shaladarpan '!T289</f>
        <v>XXXX3206</v>
      </c>
      <c r="V290" s="9">
        <f>'shaladarpan '!U289</f>
        <v>0</v>
      </c>
      <c r="W290" s="9">
        <f>'shaladarpan '!V289</f>
        <v>9828120984</v>
      </c>
      <c r="X290" s="9" t="str">
        <f>'shaladarpan '!W289</f>
        <v>alniyawas288</v>
      </c>
      <c r="Y290" s="9">
        <f>'shaladarpan '!X289</f>
        <v>60000</v>
      </c>
      <c r="Z290" s="9" t="str">
        <f>'shaladarpan '!Y289</f>
        <v>N</v>
      </c>
      <c r="AA290" s="9" t="str">
        <f>'shaladarpan '!Z289</f>
        <v>N</v>
      </c>
      <c r="AB290" s="9" t="str">
        <f>'shaladarpan '!AA289</f>
        <v>Yes</v>
      </c>
      <c r="AC290" s="9">
        <f>'shaladarpan '!AB289</f>
        <v>14</v>
      </c>
      <c r="AD290" s="9" t="str">
        <f>'shaladarpan '!AC289</f>
        <v>None</v>
      </c>
      <c r="AE290" s="9">
        <f>'shaladarpan '!AD289</f>
        <v>0</v>
      </c>
    </row>
    <row r="291" spans="1:31" s="8" customFormat="1" ht="13.5" customHeight="1">
      <c r="A291" s="8">
        <f>IF(F291=" "," ",ROWS($A$3:A291))</f>
        <v>289</v>
      </c>
      <c r="B291" s="9">
        <f>'shaladarpan '!A290</f>
        <v>8</v>
      </c>
      <c r="C291" s="9" t="str">
        <f>'shaladarpan '!B290</f>
        <v>A</v>
      </c>
      <c r="D291" s="9">
        <f>'shaladarpan '!C290</f>
        <v>4677</v>
      </c>
      <c r="E291" s="10">
        <f>'shaladarpan '!D290</f>
        <v>43655</v>
      </c>
      <c r="F291" s="9" t="str">
        <f>'shaladarpan '!E290</f>
        <v>manjeet289</v>
      </c>
      <c r="G291" s="10">
        <f>'shaladarpan '!F290</f>
        <v>0</v>
      </c>
      <c r="H291" s="9" t="str">
        <f>'shaladarpan '!G290</f>
        <v>vijay289</v>
      </c>
      <c r="I291" s="9" t="str">
        <f>'shaladarpan '!H290</f>
        <v>beautiful289</v>
      </c>
      <c r="J291" s="9" t="str">
        <f>'shaladarpan '!I290</f>
        <v>F</v>
      </c>
      <c r="K291" s="10">
        <f>'shaladarpan '!J290</f>
        <v>39743</v>
      </c>
      <c r="L291" s="9" t="str">
        <f>'shaladarpan '!K290</f>
        <v>yes</v>
      </c>
      <c r="M291" s="9">
        <f>'shaladarpan '!L290</f>
        <v>289</v>
      </c>
      <c r="N291" s="9">
        <f>'shaladarpan '!M290</f>
        <v>0</v>
      </c>
      <c r="O291" s="9">
        <f>'shaladarpan '!N290</f>
        <v>0</v>
      </c>
      <c r="P291" s="9" t="str">
        <f>'shaladarpan '!O290</f>
        <v>OBC</v>
      </c>
      <c r="Q291" s="9" t="str">
        <f>'shaladarpan '!P290</f>
        <v>Muslim</v>
      </c>
      <c r="R291" s="9">
        <f>'shaladarpan '!Q290</f>
        <v>0</v>
      </c>
      <c r="S291" s="9" t="str">
        <f>'shaladarpan '!R290</f>
        <v>GOVT. SENIOR SECONDARY SCHOOL ALNIYAWAS (219445)</v>
      </c>
      <c r="T291" s="9">
        <f>'shaladarpan '!S290</f>
        <v>8140200308</v>
      </c>
      <c r="U291" s="9" t="str">
        <f>'shaladarpan '!T290</f>
        <v>XXXX8961</v>
      </c>
      <c r="V291" s="9" t="str">
        <f>'shaladarpan '!U290</f>
        <v>vpojxjj</v>
      </c>
      <c r="W291" s="9">
        <f>'shaladarpan '!V290</f>
        <v>9828120985</v>
      </c>
      <c r="X291" s="9" t="str">
        <f>'shaladarpan '!W290</f>
        <v>alniyawas289</v>
      </c>
      <c r="Y291" s="9">
        <f>'shaladarpan '!X290</f>
        <v>60000</v>
      </c>
      <c r="Z291" s="9" t="str">
        <f>'shaladarpan '!Y290</f>
        <v>N</v>
      </c>
      <c r="AA291" s="9" t="str">
        <f>'shaladarpan '!Z290</f>
        <v>N</v>
      </c>
      <c r="AB291" s="9" t="str">
        <f>'shaladarpan '!AA290</f>
        <v>Yes</v>
      </c>
      <c r="AC291" s="9">
        <f>'shaladarpan '!AB290</f>
        <v>12</v>
      </c>
      <c r="AD291" s="9" t="str">
        <f>'shaladarpan '!AC290</f>
        <v>None</v>
      </c>
      <c r="AE291" s="9">
        <f>'shaladarpan '!AD290</f>
        <v>1</v>
      </c>
    </row>
    <row r="292" spans="1:31" s="8" customFormat="1" ht="13.5" customHeight="1">
      <c r="A292" s="8">
        <f>IF(F292=" "," ",ROWS($A$3:A292))</f>
        <v>290</v>
      </c>
      <c r="B292" s="9">
        <f>'shaladarpan '!A291</f>
        <v>8</v>
      </c>
      <c r="C292" s="9" t="str">
        <f>'shaladarpan '!B291</f>
        <v>A</v>
      </c>
      <c r="D292" s="9">
        <f>'shaladarpan '!C291</f>
        <v>4845</v>
      </c>
      <c r="E292" s="10">
        <f>'shaladarpan '!D291</f>
        <v>0</v>
      </c>
      <c r="F292" s="9" t="str">
        <f>'shaladarpan '!E291</f>
        <v>manjeet290</v>
      </c>
      <c r="G292" s="10">
        <f>'shaladarpan '!F291</f>
        <v>0</v>
      </c>
      <c r="H292" s="9" t="str">
        <f>'shaladarpan '!G291</f>
        <v>vijay290</v>
      </c>
      <c r="I292" s="9" t="str">
        <f>'shaladarpan '!H291</f>
        <v>beautiful290</v>
      </c>
      <c r="J292" s="9" t="str">
        <f>'shaladarpan '!I291</f>
        <v>M</v>
      </c>
      <c r="K292" s="10">
        <f>'shaladarpan '!J291</f>
        <v>39118</v>
      </c>
      <c r="L292" s="9" t="str">
        <f>'shaladarpan '!K291</f>
        <v>yes</v>
      </c>
      <c r="M292" s="9">
        <f>'shaladarpan '!L291</f>
        <v>290</v>
      </c>
      <c r="N292" s="9">
        <f>'shaladarpan '!M291</f>
        <v>0</v>
      </c>
      <c r="O292" s="9">
        <f>'shaladarpan '!N291</f>
        <v>0</v>
      </c>
      <c r="P292" s="9" t="str">
        <f>'shaladarpan '!O291</f>
        <v>GEN</v>
      </c>
      <c r="Q292" s="9">
        <f>'shaladarpan '!P291</f>
        <v>0</v>
      </c>
      <c r="R292" s="9">
        <f>'shaladarpan '!Q291</f>
        <v>0</v>
      </c>
      <c r="S292" s="9" t="str">
        <f>'shaladarpan '!R291</f>
        <v>GOVT. SENIOR SECONDARY SCHOOL ALNIYAWAS (219445)</v>
      </c>
      <c r="T292" s="9">
        <f>'shaladarpan '!S291</f>
        <v>8140200308</v>
      </c>
      <c r="U292" s="9">
        <f>'shaladarpan '!T291</f>
        <v>0</v>
      </c>
      <c r="V292" s="9">
        <f>'shaladarpan '!U291</f>
        <v>0</v>
      </c>
      <c r="W292" s="9">
        <f>'shaladarpan '!V291</f>
        <v>9828120986</v>
      </c>
      <c r="X292" s="9" t="str">
        <f>'shaladarpan '!W291</f>
        <v>alniyawas290</v>
      </c>
      <c r="Y292" s="9">
        <f>'shaladarpan '!X291</f>
        <v>0</v>
      </c>
      <c r="Z292" s="9" t="str">
        <f>'shaladarpan '!Y291</f>
        <v>N</v>
      </c>
      <c r="AA292" s="9" t="str">
        <f>'shaladarpan '!Z291</f>
        <v>Y</v>
      </c>
      <c r="AB292" s="9">
        <f>'shaladarpan '!AA291</f>
        <v>0</v>
      </c>
      <c r="AC292" s="9">
        <f>'shaladarpan '!AB291</f>
        <v>13</v>
      </c>
      <c r="AD292" s="9">
        <f>'shaladarpan '!AC291</f>
        <v>0</v>
      </c>
      <c r="AE292" s="9">
        <f>'shaladarpan '!AD291</f>
        <v>1</v>
      </c>
    </row>
    <row r="293" spans="1:31" s="8" customFormat="1" ht="13.5" customHeight="1">
      <c r="A293" s="8">
        <f>IF(F293=" "," ",ROWS($A$3:A293))</f>
        <v>291</v>
      </c>
      <c r="B293" s="9">
        <f>'shaladarpan '!A292</f>
        <v>8</v>
      </c>
      <c r="C293" s="9" t="str">
        <f>'shaladarpan '!B292</f>
        <v>A</v>
      </c>
      <c r="D293" s="9">
        <f>'shaladarpan '!C292</f>
        <v>4640</v>
      </c>
      <c r="E293" s="10">
        <f>'shaladarpan '!D292</f>
        <v>43650</v>
      </c>
      <c r="F293" s="9" t="str">
        <f>'shaladarpan '!E292</f>
        <v>manjeet291</v>
      </c>
      <c r="G293" s="10">
        <f>'shaladarpan '!F292</f>
        <v>0</v>
      </c>
      <c r="H293" s="9" t="str">
        <f>'shaladarpan '!G292</f>
        <v>vijay291</v>
      </c>
      <c r="I293" s="9" t="str">
        <f>'shaladarpan '!H292</f>
        <v>beautiful291</v>
      </c>
      <c r="J293" s="9" t="str">
        <f>'shaladarpan '!I292</f>
        <v>M</v>
      </c>
      <c r="K293" s="10">
        <f>'shaladarpan '!J292</f>
        <v>39093</v>
      </c>
      <c r="L293" s="9" t="str">
        <f>'shaladarpan '!K292</f>
        <v>no</v>
      </c>
      <c r="M293" s="9">
        <f>'shaladarpan '!L292</f>
        <v>291</v>
      </c>
      <c r="N293" s="9">
        <f>'shaladarpan '!M292</f>
        <v>0</v>
      </c>
      <c r="O293" s="9">
        <f>'shaladarpan '!N292</f>
        <v>0</v>
      </c>
      <c r="P293" s="9" t="str">
        <f>'shaladarpan '!O292</f>
        <v>GEN</v>
      </c>
      <c r="Q293" s="9" t="str">
        <f>'shaladarpan '!P292</f>
        <v>Hindu</v>
      </c>
      <c r="R293" s="9">
        <f>'shaladarpan '!Q292</f>
        <v>0</v>
      </c>
      <c r="S293" s="9" t="str">
        <f>'shaladarpan '!R292</f>
        <v>GOVT. SENIOR SECONDARY SCHOOL ALNIYAWAS (219445)</v>
      </c>
      <c r="T293" s="9">
        <f>'shaladarpan '!S292</f>
        <v>8140200308</v>
      </c>
      <c r="U293" s="9" t="str">
        <f>'shaladarpan '!T292</f>
        <v>XXXX1189</v>
      </c>
      <c r="V293" s="9">
        <f>'shaladarpan '!U292</f>
        <v>0</v>
      </c>
      <c r="W293" s="9">
        <f>'shaladarpan '!V292</f>
        <v>9828120987</v>
      </c>
      <c r="X293" s="9" t="str">
        <f>'shaladarpan '!W292</f>
        <v>alniyawas291</v>
      </c>
      <c r="Y293" s="9">
        <f>'shaladarpan '!X292</f>
        <v>75000</v>
      </c>
      <c r="Z293" s="9" t="str">
        <f>'shaladarpan '!Y292</f>
        <v>N</v>
      </c>
      <c r="AA293" s="9" t="str">
        <f>'shaladarpan '!Z292</f>
        <v>N</v>
      </c>
      <c r="AB293" s="9" t="str">
        <f>'shaladarpan '!AA292</f>
        <v>No</v>
      </c>
      <c r="AC293" s="9">
        <f>'shaladarpan '!AB292</f>
        <v>13</v>
      </c>
      <c r="AD293" s="9" t="str">
        <f>'shaladarpan '!AC292</f>
        <v>None</v>
      </c>
      <c r="AE293" s="9">
        <f>'shaladarpan '!AD292</f>
        <v>1</v>
      </c>
    </row>
    <row r="294" spans="1:31" s="8" customFormat="1" ht="13.5" customHeight="1">
      <c r="A294" s="8">
        <f>IF(F294=" "," ",ROWS($A$3:A294))</f>
        <v>292</v>
      </c>
      <c r="B294" s="9">
        <f>'shaladarpan '!A293</f>
        <v>8</v>
      </c>
      <c r="C294" s="9" t="str">
        <f>'shaladarpan '!B293</f>
        <v>A</v>
      </c>
      <c r="D294" s="9">
        <f>'shaladarpan '!C293</f>
        <v>4623</v>
      </c>
      <c r="E294" s="10">
        <f>'shaladarpan '!D293</f>
        <v>43368</v>
      </c>
      <c r="F294" s="9" t="str">
        <f>'shaladarpan '!E293</f>
        <v>manjeet292</v>
      </c>
      <c r="G294" s="10">
        <f>'shaladarpan '!F293</f>
        <v>0</v>
      </c>
      <c r="H294" s="9" t="str">
        <f>'shaladarpan '!G293</f>
        <v>vijay292</v>
      </c>
      <c r="I294" s="9" t="str">
        <f>'shaladarpan '!H293</f>
        <v>beautiful292</v>
      </c>
      <c r="J294" s="9" t="str">
        <f>'shaladarpan '!I293</f>
        <v>F</v>
      </c>
      <c r="K294" s="10">
        <f>'shaladarpan '!J293</f>
        <v>38413</v>
      </c>
      <c r="L294" s="9" t="str">
        <f>'shaladarpan '!K293</f>
        <v>yes</v>
      </c>
      <c r="M294" s="9">
        <f>'shaladarpan '!L293</f>
        <v>292</v>
      </c>
      <c r="N294" s="9">
        <f>'shaladarpan '!M293</f>
        <v>0</v>
      </c>
      <c r="O294" s="9">
        <f>'shaladarpan '!N293</f>
        <v>0</v>
      </c>
      <c r="P294" s="9" t="str">
        <f>'shaladarpan '!O293</f>
        <v>OBC</v>
      </c>
      <c r="Q294" s="9" t="str">
        <f>'shaladarpan '!P293</f>
        <v>Muslim</v>
      </c>
      <c r="R294" s="9">
        <f>'shaladarpan '!Q293</f>
        <v>0</v>
      </c>
      <c r="S294" s="9" t="str">
        <f>'shaladarpan '!R293</f>
        <v>GOVT. SENIOR SECONDARY SCHOOL ALNIYAWAS (219445)</v>
      </c>
      <c r="T294" s="9">
        <f>'shaladarpan '!S293</f>
        <v>8140200308</v>
      </c>
      <c r="U294" s="9" t="str">
        <f>'shaladarpan '!T293</f>
        <v>XXXX0719</v>
      </c>
      <c r="V294" s="9">
        <f>'shaladarpan '!U293</f>
        <v>0</v>
      </c>
      <c r="W294" s="9">
        <f>'shaladarpan '!V293</f>
        <v>9828120988</v>
      </c>
      <c r="X294" s="9" t="str">
        <f>'shaladarpan '!W293</f>
        <v>alniyawas292</v>
      </c>
      <c r="Y294" s="9">
        <f>'shaladarpan '!X293</f>
        <v>40000</v>
      </c>
      <c r="Z294" s="9" t="str">
        <f>'shaladarpan '!Y293</f>
        <v>N</v>
      </c>
      <c r="AA294" s="9" t="str">
        <f>'shaladarpan '!Z293</f>
        <v>N</v>
      </c>
      <c r="AB294" s="9" t="str">
        <f>'shaladarpan '!AA293</f>
        <v>Yes</v>
      </c>
      <c r="AC294" s="9">
        <f>'shaladarpan '!AB293</f>
        <v>15</v>
      </c>
      <c r="AD294" s="9" t="str">
        <f>'shaladarpan '!AC293</f>
        <v>None</v>
      </c>
      <c r="AE294" s="9">
        <f>'shaladarpan '!AD293</f>
        <v>0</v>
      </c>
    </row>
    <row r="295" spans="1:31" s="8" customFormat="1" ht="13.5" customHeight="1">
      <c r="A295" s="8">
        <f>IF(F295=" "," ",ROWS($A$3:A295))</f>
        <v>293</v>
      </c>
      <c r="B295" s="9">
        <f>'shaladarpan '!A294</f>
        <v>8</v>
      </c>
      <c r="C295" s="9" t="str">
        <f>'shaladarpan '!B294</f>
        <v>A</v>
      </c>
      <c r="D295" s="9">
        <f>'shaladarpan '!C294</f>
        <v>3879</v>
      </c>
      <c r="E295" s="10">
        <f>'shaladarpan '!D294</f>
        <v>42135</v>
      </c>
      <c r="F295" s="9" t="str">
        <f>'shaladarpan '!E294</f>
        <v>manjeet293</v>
      </c>
      <c r="G295" s="10">
        <f>'shaladarpan '!F294</f>
        <v>0</v>
      </c>
      <c r="H295" s="9" t="str">
        <f>'shaladarpan '!G294</f>
        <v>vijay293</v>
      </c>
      <c r="I295" s="9" t="str">
        <f>'shaladarpan '!H294</f>
        <v>beautiful293</v>
      </c>
      <c r="J295" s="9" t="str">
        <f>'shaladarpan '!I294</f>
        <v>M</v>
      </c>
      <c r="K295" s="10">
        <f>'shaladarpan '!J294</f>
        <v>39265</v>
      </c>
      <c r="L295" s="9" t="str">
        <f>'shaladarpan '!K294</f>
        <v>yes</v>
      </c>
      <c r="M295" s="9">
        <f>'shaladarpan '!L294</f>
        <v>293</v>
      </c>
      <c r="N295" s="9">
        <f>'shaladarpan '!M294</f>
        <v>0</v>
      </c>
      <c r="O295" s="9">
        <f>'shaladarpan '!N294</f>
        <v>0</v>
      </c>
      <c r="P295" s="9" t="str">
        <f>'shaladarpan '!O294</f>
        <v>SC</v>
      </c>
      <c r="Q295" s="9" t="str">
        <f>'shaladarpan '!P294</f>
        <v>Hindu</v>
      </c>
      <c r="R295" s="9">
        <f>'shaladarpan '!Q294</f>
        <v>0</v>
      </c>
      <c r="S295" s="9" t="str">
        <f>'shaladarpan '!R294</f>
        <v>GOVT. SENIOR SECONDARY SCHOOL ALNIYAWAS (219445)</v>
      </c>
      <c r="T295" s="9">
        <f>'shaladarpan '!S294</f>
        <v>8140200308</v>
      </c>
      <c r="U295" s="9">
        <f>'shaladarpan '!T294</f>
        <v>0</v>
      </c>
      <c r="V295" s="9">
        <f>'shaladarpan '!U294</f>
        <v>0</v>
      </c>
      <c r="W295" s="9">
        <f>'shaladarpan '!V294</f>
        <v>9828120989</v>
      </c>
      <c r="X295" s="9" t="str">
        <f>'shaladarpan '!W294</f>
        <v>alniyawas293</v>
      </c>
      <c r="Y295" s="9">
        <f>'shaladarpan '!X294</f>
        <v>0</v>
      </c>
      <c r="Z295" s="9" t="str">
        <f>'shaladarpan '!Y294</f>
        <v>N</v>
      </c>
      <c r="AA295" s="9" t="str">
        <f>'shaladarpan '!Z294</f>
        <v>N</v>
      </c>
      <c r="AB295" s="9" t="str">
        <f>'shaladarpan '!AA294</f>
        <v>No</v>
      </c>
      <c r="AC295" s="9">
        <f>'shaladarpan '!AB294</f>
        <v>13</v>
      </c>
      <c r="AD295" s="9" t="str">
        <f>'shaladarpan '!AC294</f>
        <v>None</v>
      </c>
      <c r="AE295" s="9">
        <f>'shaladarpan '!AD294</f>
        <v>1</v>
      </c>
    </row>
    <row r="296" spans="1:31" s="8" customFormat="1" ht="13.5" customHeight="1">
      <c r="A296" s="8">
        <f>IF(F296=" "," ",ROWS($A$3:A296))</f>
        <v>294</v>
      </c>
      <c r="B296" s="9">
        <f>'shaladarpan '!A295</f>
        <v>8</v>
      </c>
      <c r="C296" s="9" t="str">
        <f>'shaladarpan '!B295</f>
        <v>A</v>
      </c>
      <c r="D296" s="9">
        <f>'shaladarpan '!C295</f>
        <v>3861</v>
      </c>
      <c r="E296" s="10">
        <f>'shaladarpan '!D295</f>
        <v>42135</v>
      </c>
      <c r="F296" s="9" t="str">
        <f>'shaladarpan '!E295</f>
        <v>manjeet294</v>
      </c>
      <c r="G296" s="10">
        <f>'shaladarpan '!F295</f>
        <v>0</v>
      </c>
      <c r="H296" s="9" t="str">
        <f>'shaladarpan '!G295</f>
        <v>vijay294</v>
      </c>
      <c r="I296" s="9" t="str">
        <f>'shaladarpan '!H295</f>
        <v>beautiful294</v>
      </c>
      <c r="J296" s="9" t="str">
        <f>'shaladarpan '!I295</f>
        <v>M</v>
      </c>
      <c r="K296" s="10">
        <f>'shaladarpan '!J295</f>
        <v>38844</v>
      </c>
      <c r="L296" s="9" t="str">
        <f>'shaladarpan '!K295</f>
        <v>no</v>
      </c>
      <c r="M296" s="9">
        <f>'shaladarpan '!L295</f>
        <v>294</v>
      </c>
      <c r="N296" s="9">
        <f>'shaladarpan '!M295</f>
        <v>0</v>
      </c>
      <c r="O296" s="9">
        <f>'shaladarpan '!N295</f>
        <v>0</v>
      </c>
      <c r="P296" s="9" t="str">
        <f>'shaladarpan '!O295</f>
        <v>SC</v>
      </c>
      <c r="Q296" s="9" t="str">
        <f>'shaladarpan '!P295</f>
        <v>Hindu</v>
      </c>
      <c r="R296" s="9">
        <f>'shaladarpan '!Q295</f>
        <v>0</v>
      </c>
      <c r="S296" s="9" t="str">
        <f>'shaladarpan '!R295</f>
        <v>GOVT. SENIOR SECONDARY SCHOOL ALNIYAWAS (219445)</v>
      </c>
      <c r="T296" s="9">
        <f>'shaladarpan '!S295</f>
        <v>8140200308</v>
      </c>
      <c r="U296" s="9" t="str">
        <f>'shaladarpan '!T295</f>
        <v>XXXX1991</v>
      </c>
      <c r="V296" s="9">
        <f>'shaladarpan '!U295</f>
        <v>0</v>
      </c>
      <c r="W296" s="9">
        <f>'shaladarpan '!V295</f>
        <v>9828120990</v>
      </c>
      <c r="X296" s="9" t="str">
        <f>'shaladarpan '!W295</f>
        <v>alniyawas294</v>
      </c>
      <c r="Y296" s="9">
        <f>'shaladarpan '!X295</f>
        <v>0</v>
      </c>
      <c r="Z296" s="9" t="str">
        <f>'shaladarpan '!Y295</f>
        <v>N</v>
      </c>
      <c r="AA296" s="9" t="str">
        <f>'shaladarpan '!Z295</f>
        <v>N</v>
      </c>
      <c r="AB296" s="9" t="str">
        <f>'shaladarpan '!AA295</f>
        <v>No</v>
      </c>
      <c r="AC296" s="9">
        <f>'shaladarpan '!AB295</f>
        <v>14</v>
      </c>
      <c r="AD296" s="9" t="str">
        <f>'shaladarpan '!AC295</f>
        <v>None</v>
      </c>
      <c r="AE296" s="9">
        <f>'shaladarpan '!AD295</f>
        <v>1</v>
      </c>
    </row>
    <row r="297" spans="1:31" s="8" customFormat="1" ht="13.5" customHeight="1">
      <c r="A297" s="8">
        <f>IF(F297=" "," ",ROWS($A$3:A297))</f>
        <v>295</v>
      </c>
      <c r="B297" s="9">
        <f>'shaladarpan '!A296</f>
        <v>8</v>
      </c>
      <c r="C297" s="9" t="str">
        <f>'shaladarpan '!B296</f>
        <v>A</v>
      </c>
      <c r="D297" s="9">
        <f>'shaladarpan '!C296</f>
        <v>3868</v>
      </c>
      <c r="E297" s="10">
        <f>'shaladarpan '!D296</f>
        <v>42135</v>
      </c>
      <c r="F297" s="9" t="str">
        <f>'shaladarpan '!E296</f>
        <v>manjeet295</v>
      </c>
      <c r="G297" s="10">
        <f>'shaladarpan '!F296</f>
        <v>0</v>
      </c>
      <c r="H297" s="9" t="str">
        <f>'shaladarpan '!G296</f>
        <v>vijay295</v>
      </c>
      <c r="I297" s="9" t="str">
        <f>'shaladarpan '!H296</f>
        <v>beautiful295</v>
      </c>
      <c r="J297" s="9" t="str">
        <f>'shaladarpan '!I296</f>
        <v>M</v>
      </c>
      <c r="K297" s="10">
        <f>'shaladarpan '!J296</f>
        <v>39265</v>
      </c>
      <c r="L297" s="9" t="str">
        <f>'shaladarpan '!K296</f>
        <v>yes</v>
      </c>
      <c r="M297" s="9">
        <f>'shaladarpan '!L296</f>
        <v>295</v>
      </c>
      <c r="N297" s="9">
        <f>'shaladarpan '!M296</f>
        <v>0</v>
      </c>
      <c r="O297" s="9">
        <f>'shaladarpan '!N296</f>
        <v>0</v>
      </c>
      <c r="P297" s="9" t="str">
        <f>'shaladarpan '!O296</f>
        <v>OBC</v>
      </c>
      <c r="Q297" s="9" t="str">
        <f>'shaladarpan '!P296</f>
        <v>Muslim</v>
      </c>
      <c r="R297" s="9">
        <f>'shaladarpan '!Q296</f>
        <v>0</v>
      </c>
      <c r="S297" s="9" t="str">
        <f>'shaladarpan '!R296</f>
        <v>GOVT. SENIOR SECONDARY SCHOOL ALNIYAWAS (219445)</v>
      </c>
      <c r="T297" s="9">
        <f>'shaladarpan '!S296</f>
        <v>8140200308</v>
      </c>
      <c r="U297" s="9" t="str">
        <f>'shaladarpan '!T296</f>
        <v>XXXX1777</v>
      </c>
      <c r="V297" s="9">
        <f>'shaladarpan '!U296</f>
        <v>0</v>
      </c>
      <c r="W297" s="9">
        <f>'shaladarpan '!V296</f>
        <v>9828120991</v>
      </c>
      <c r="X297" s="9" t="str">
        <f>'shaladarpan '!W296</f>
        <v>alniyawas295</v>
      </c>
      <c r="Y297" s="9">
        <f>'shaladarpan '!X296</f>
        <v>0</v>
      </c>
      <c r="Z297" s="9" t="str">
        <f>'shaladarpan '!Y296</f>
        <v>N</v>
      </c>
      <c r="AA297" s="9" t="str">
        <f>'shaladarpan '!Z296</f>
        <v>N</v>
      </c>
      <c r="AB297" s="9" t="str">
        <f>'shaladarpan '!AA296</f>
        <v>Yes</v>
      </c>
      <c r="AC297" s="9">
        <f>'shaladarpan '!AB296</f>
        <v>13</v>
      </c>
      <c r="AD297" s="9" t="str">
        <f>'shaladarpan '!AC296</f>
        <v>None</v>
      </c>
      <c r="AE297" s="9">
        <f>'shaladarpan '!AD296</f>
        <v>1</v>
      </c>
    </row>
    <row r="298" spans="1:31" s="8" customFormat="1" ht="13.5" customHeight="1">
      <c r="A298" s="8">
        <f>IF(F298=" "," ",ROWS($A$3:A298))</f>
        <v>296</v>
      </c>
      <c r="B298" s="9">
        <f>'shaladarpan '!A297</f>
        <v>8</v>
      </c>
      <c r="C298" s="9" t="str">
        <f>'shaladarpan '!B297</f>
        <v>A</v>
      </c>
      <c r="D298" s="9">
        <f>'shaladarpan '!C297</f>
        <v>3897</v>
      </c>
      <c r="E298" s="10">
        <f>'shaladarpan '!D297</f>
        <v>42135</v>
      </c>
      <c r="F298" s="9" t="str">
        <f>'shaladarpan '!E297</f>
        <v>manjeet296</v>
      </c>
      <c r="G298" s="10">
        <f>'shaladarpan '!F297</f>
        <v>0</v>
      </c>
      <c r="H298" s="9" t="str">
        <f>'shaladarpan '!G297</f>
        <v>vijay296</v>
      </c>
      <c r="I298" s="9" t="str">
        <f>'shaladarpan '!H297</f>
        <v>beautiful296</v>
      </c>
      <c r="J298" s="9" t="str">
        <f>'shaladarpan '!I297</f>
        <v>M</v>
      </c>
      <c r="K298" s="10">
        <f>'shaladarpan '!J297</f>
        <v>39296</v>
      </c>
      <c r="L298" s="9" t="str">
        <f>'shaladarpan '!K297</f>
        <v>yes</v>
      </c>
      <c r="M298" s="9">
        <f>'shaladarpan '!L297</f>
        <v>296</v>
      </c>
      <c r="N298" s="9">
        <f>'shaladarpan '!M297</f>
        <v>0</v>
      </c>
      <c r="O298" s="9">
        <f>'shaladarpan '!N297</f>
        <v>0</v>
      </c>
      <c r="P298" s="9" t="str">
        <f>'shaladarpan '!O297</f>
        <v>OBC</v>
      </c>
      <c r="Q298" s="9" t="str">
        <f>'shaladarpan '!P297</f>
        <v>Muslim</v>
      </c>
      <c r="R298" s="9">
        <f>'shaladarpan '!Q297</f>
        <v>0</v>
      </c>
      <c r="S298" s="9" t="str">
        <f>'shaladarpan '!R297</f>
        <v>GOVT. SENIOR SECONDARY SCHOOL ALNIYAWAS (219445)</v>
      </c>
      <c r="T298" s="9">
        <f>'shaladarpan '!S297</f>
        <v>8140200308</v>
      </c>
      <c r="U298" s="9" t="str">
        <f>'shaladarpan '!T297</f>
        <v>XXXX0724</v>
      </c>
      <c r="V298" s="9">
        <f>'shaladarpan '!U297</f>
        <v>0</v>
      </c>
      <c r="W298" s="9">
        <f>'shaladarpan '!V297</f>
        <v>9828120992</v>
      </c>
      <c r="X298" s="9" t="str">
        <f>'shaladarpan '!W297</f>
        <v>alniyawas296</v>
      </c>
      <c r="Y298" s="9">
        <f>'shaladarpan '!X297</f>
        <v>0</v>
      </c>
      <c r="Z298" s="9" t="str">
        <f>'shaladarpan '!Y297</f>
        <v>N</v>
      </c>
      <c r="AA298" s="9" t="str">
        <f>'shaladarpan '!Z297</f>
        <v>N</v>
      </c>
      <c r="AB298" s="9" t="str">
        <f>'shaladarpan '!AA297</f>
        <v>Yes</v>
      </c>
      <c r="AC298" s="9">
        <f>'shaladarpan '!AB297</f>
        <v>13</v>
      </c>
      <c r="AD298" s="9" t="str">
        <f>'shaladarpan '!AC297</f>
        <v>None</v>
      </c>
      <c r="AE298" s="9">
        <f>'shaladarpan '!AD297</f>
        <v>1</v>
      </c>
    </row>
    <row r="299" spans="1:31" s="8" customFormat="1" ht="13.5" customHeight="1">
      <c r="A299" s="8">
        <f>IF(F299=" "," ",ROWS($A$3:A299))</f>
        <v>297</v>
      </c>
      <c r="B299" s="9">
        <f>'shaladarpan '!A298</f>
        <v>8</v>
      </c>
      <c r="C299" s="9" t="str">
        <f>'shaladarpan '!B298</f>
        <v>A</v>
      </c>
      <c r="D299" s="9">
        <f>'shaladarpan '!C298</f>
        <v>4523</v>
      </c>
      <c r="E299" s="10">
        <f>'shaladarpan '!D298</f>
        <v>43288</v>
      </c>
      <c r="F299" s="9" t="str">
        <f>'shaladarpan '!E298</f>
        <v>manjeet297</v>
      </c>
      <c r="G299" s="10">
        <f>'shaladarpan '!F298</f>
        <v>0</v>
      </c>
      <c r="H299" s="9" t="str">
        <f>'shaladarpan '!G298</f>
        <v>vijay297</v>
      </c>
      <c r="I299" s="9" t="str">
        <f>'shaladarpan '!H298</f>
        <v>beautiful297</v>
      </c>
      <c r="J299" s="9" t="str">
        <f>'shaladarpan '!I298</f>
        <v>M</v>
      </c>
      <c r="K299" s="10">
        <f>'shaladarpan '!J298</f>
        <v>39176</v>
      </c>
      <c r="L299" s="9" t="str">
        <f>'shaladarpan '!K298</f>
        <v>no</v>
      </c>
      <c r="M299" s="9">
        <f>'shaladarpan '!L298</f>
        <v>297</v>
      </c>
      <c r="N299" s="9">
        <f>'shaladarpan '!M298</f>
        <v>0</v>
      </c>
      <c r="O299" s="9">
        <f>'shaladarpan '!N298</f>
        <v>0</v>
      </c>
      <c r="P299" s="9" t="str">
        <f>'shaladarpan '!O298</f>
        <v>OBC</v>
      </c>
      <c r="Q299" s="9" t="str">
        <f>'shaladarpan '!P298</f>
        <v>Hindu</v>
      </c>
      <c r="R299" s="9">
        <f>'shaladarpan '!Q298</f>
        <v>0</v>
      </c>
      <c r="S299" s="9" t="str">
        <f>'shaladarpan '!R298</f>
        <v>GOVT. SENIOR SECONDARY SCHOOL ALNIYAWAS (219445)</v>
      </c>
      <c r="T299" s="9">
        <f>'shaladarpan '!S298</f>
        <v>8140200308</v>
      </c>
      <c r="U299" s="9" t="str">
        <f>'shaladarpan '!T298</f>
        <v>XXXX6757</v>
      </c>
      <c r="V299" s="9">
        <f>'shaladarpan '!U298</f>
        <v>0</v>
      </c>
      <c r="W299" s="9">
        <f>'shaladarpan '!V298</f>
        <v>9828120993</v>
      </c>
      <c r="X299" s="9" t="str">
        <f>'shaladarpan '!W298</f>
        <v>alniyawas297</v>
      </c>
      <c r="Y299" s="9">
        <f>'shaladarpan '!X298</f>
        <v>45000</v>
      </c>
      <c r="Z299" s="9" t="str">
        <f>'shaladarpan '!Y298</f>
        <v>N</v>
      </c>
      <c r="AA299" s="9" t="str">
        <f>'shaladarpan '!Z298</f>
        <v>N</v>
      </c>
      <c r="AB299" s="9" t="str">
        <f>'shaladarpan '!AA298</f>
        <v>No</v>
      </c>
      <c r="AC299" s="9">
        <f>'shaladarpan '!AB298</f>
        <v>13</v>
      </c>
      <c r="AD299" s="9" t="str">
        <f>'shaladarpan '!AC298</f>
        <v>None</v>
      </c>
      <c r="AE299" s="9">
        <f>'shaladarpan '!AD298</f>
        <v>2</v>
      </c>
    </row>
    <row r="300" spans="1:31" s="8" customFormat="1" ht="13.5" customHeight="1">
      <c r="A300" s="8">
        <f>IF(F300=" "," ",ROWS($A$3:A300))</f>
        <v>298</v>
      </c>
      <c r="B300" s="9">
        <f>'shaladarpan '!A299</f>
        <v>8</v>
      </c>
      <c r="C300" s="9" t="str">
        <f>'shaladarpan '!B299</f>
        <v>A</v>
      </c>
      <c r="D300" s="9">
        <f>'shaladarpan '!C299</f>
        <v>4568</v>
      </c>
      <c r="E300" s="10">
        <f>'shaladarpan '!D299</f>
        <v>43295</v>
      </c>
      <c r="F300" s="9" t="str">
        <f>'shaladarpan '!E299</f>
        <v>manjeet298</v>
      </c>
      <c r="G300" s="10">
        <f>'shaladarpan '!F299</f>
        <v>0</v>
      </c>
      <c r="H300" s="9" t="str">
        <f>'shaladarpan '!G299</f>
        <v>vijay298</v>
      </c>
      <c r="I300" s="9" t="str">
        <f>'shaladarpan '!H299</f>
        <v>beautiful298</v>
      </c>
      <c r="J300" s="9" t="str">
        <f>'shaladarpan '!I299</f>
        <v>F</v>
      </c>
      <c r="K300" s="10">
        <f>'shaladarpan '!J299</f>
        <v>39103</v>
      </c>
      <c r="L300" s="9" t="str">
        <f>'shaladarpan '!K299</f>
        <v>yes</v>
      </c>
      <c r="M300" s="9">
        <f>'shaladarpan '!L299</f>
        <v>298</v>
      </c>
      <c r="N300" s="9">
        <f>'shaladarpan '!M299</f>
        <v>0</v>
      </c>
      <c r="O300" s="9">
        <f>'shaladarpan '!N299</f>
        <v>0</v>
      </c>
      <c r="P300" s="9" t="str">
        <f>'shaladarpan '!O299</f>
        <v>OBC</v>
      </c>
      <c r="Q300" s="9" t="str">
        <f>'shaladarpan '!P299</f>
        <v>Muslim</v>
      </c>
      <c r="R300" s="9">
        <f>'shaladarpan '!Q299</f>
        <v>0</v>
      </c>
      <c r="S300" s="9" t="str">
        <f>'shaladarpan '!R299</f>
        <v>GOVT. SENIOR SECONDARY SCHOOL ALNIYAWAS (219445)</v>
      </c>
      <c r="T300" s="9">
        <f>'shaladarpan '!S299</f>
        <v>8140200308</v>
      </c>
      <c r="U300" s="9" t="str">
        <f>'shaladarpan '!T299</f>
        <v>XXXX9842</v>
      </c>
      <c r="V300" s="9" t="str">
        <f>'shaladarpan '!U299</f>
        <v>VOTKRJX</v>
      </c>
      <c r="W300" s="9">
        <f>'shaladarpan '!V299</f>
        <v>9828120994</v>
      </c>
      <c r="X300" s="9" t="str">
        <f>'shaladarpan '!W299</f>
        <v>alniyawas298</v>
      </c>
      <c r="Y300" s="9">
        <f>'shaladarpan '!X299</f>
        <v>72000</v>
      </c>
      <c r="Z300" s="9" t="str">
        <f>'shaladarpan '!Y299</f>
        <v>N</v>
      </c>
      <c r="AA300" s="9" t="str">
        <f>'shaladarpan '!Z299</f>
        <v>N</v>
      </c>
      <c r="AB300" s="9" t="str">
        <f>'shaladarpan '!AA299</f>
        <v>Yes</v>
      </c>
      <c r="AC300" s="9">
        <f>'shaladarpan '!AB299</f>
        <v>13</v>
      </c>
      <c r="AD300" s="9" t="str">
        <f>'shaladarpan '!AC299</f>
        <v>None</v>
      </c>
      <c r="AE300" s="9">
        <f>'shaladarpan '!AD299</f>
        <v>0</v>
      </c>
    </row>
    <row r="301" spans="1:31" s="8" customFormat="1" ht="13.5" customHeight="1">
      <c r="A301" s="8">
        <f>IF(F301=" "," ",ROWS($A$3:A301))</f>
        <v>299</v>
      </c>
      <c r="B301" s="9">
        <f>'shaladarpan '!A300</f>
        <v>8</v>
      </c>
      <c r="C301" s="9" t="str">
        <f>'shaladarpan '!B300</f>
        <v>A</v>
      </c>
      <c r="D301" s="9">
        <f>'shaladarpan '!C300</f>
        <v>4461</v>
      </c>
      <c r="E301" s="10">
        <f>'shaladarpan '!D300</f>
        <v>43284</v>
      </c>
      <c r="F301" s="9" t="str">
        <f>'shaladarpan '!E300</f>
        <v>manjeet299</v>
      </c>
      <c r="G301" s="10">
        <f>'shaladarpan '!F300</f>
        <v>0</v>
      </c>
      <c r="H301" s="9" t="str">
        <f>'shaladarpan '!G300</f>
        <v>vijay299</v>
      </c>
      <c r="I301" s="9" t="str">
        <f>'shaladarpan '!H300</f>
        <v>beautiful299</v>
      </c>
      <c r="J301" s="9" t="str">
        <f>'shaladarpan '!I300</f>
        <v>M</v>
      </c>
      <c r="K301" s="10">
        <f>'shaladarpan '!J300</f>
        <v>39151</v>
      </c>
      <c r="L301" s="9" t="str">
        <f>'shaladarpan '!K300</f>
        <v>yes</v>
      </c>
      <c r="M301" s="9">
        <f>'shaladarpan '!L300</f>
        <v>299</v>
      </c>
      <c r="N301" s="9">
        <f>'shaladarpan '!M300</f>
        <v>0</v>
      </c>
      <c r="O301" s="9">
        <f>'shaladarpan '!N300</f>
        <v>0</v>
      </c>
      <c r="P301" s="9" t="str">
        <f>'shaladarpan '!O300</f>
        <v>OBC</v>
      </c>
      <c r="Q301" s="9" t="str">
        <f>'shaladarpan '!P300</f>
        <v>Hindu</v>
      </c>
      <c r="R301" s="9">
        <f>'shaladarpan '!Q300</f>
        <v>0</v>
      </c>
      <c r="S301" s="9" t="str">
        <f>'shaladarpan '!R300</f>
        <v>GOVT. SENIOR SECONDARY SCHOOL ALNIYAWAS (219445)</v>
      </c>
      <c r="T301" s="9">
        <f>'shaladarpan '!S300</f>
        <v>8140200308</v>
      </c>
      <c r="U301" s="9" t="str">
        <f>'shaladarpan '!T300</f>
        <v>XXXX9369</v>
      </c>
      <c r="V301" s="9" t="str">
        <f>'shaladarpan '!U300</f>
        <v>VSXWCHT</v>
      </c>
      <c r="W301" s="9">
        <f>'shaladarpan '!V300</f>
        <v>9828120995</v>
      </c>
      <c r="X301" s="9" t="str">
        <f>'shaladarpan '!W300</f>
        <v>alniyawas299</v>
      </c>
      <c r="Y301" s="9">
        <f>'shaladarpan '!X300</f>
        <v>45000</v>
      </c>
      <c r="Z301" s="9" t="str">
        <f>'shaladarpan '!Y300</f>
        <v>N</v>
      </c>
      <c r="AA301" s="9" t="str">
        <f>'shaladarpan '!Z300</f>
        <v>N</v>
      </c>
      <c r="AB301" s="9" t="str">
        <f>'shaladarpan '!AA300</f>
        <v>No</v>
      </c>
      <c r="AC301" s="9">
        <f>'shaladarpan '!AB300</f>
        <v>13</v>
      </c>
      <c r="AD301" s="9" t="str">
        <f>'shaladarpan '!AC300</f>
        <v>None</v>
      </c>
      <c r="AE301" s="9">
        <f>'shaladarpan '!AD300</f>
        <v>4</v>
      </c>
    </row>
    <row r="302" spans="1:31" s="8" customFormat="1" ht="13.5" customHeight="1">
      <c r="A302" s="8">
        <f>IF(F302=" "," ",ROWS($A$3:A302))</f>
        <v>300</v>
      </c>
      <c r="B302" s="9">
        <f>'shaladarpan '!A301</f>
        <v>8</v>
      </c>
      <c r="C302" s="9" t="str">
        <f>'shaladarpan '!B301</f>
        <v>A</v>
      </c>
      <c r="D302" s="9">
        <f>'shaladarpan '!C301</f>
        <v>3875</v>
      </c>
      <c r="E302" s="10">
        <f>'shaladarpan '!D301</f>
        <v>42135</v>
      </c>
      <c r="F302" s="9" t="str">
        <f>'shaladarpan '!E301</f>
        <v>manjeet300</v>
      </c>
      <c r="G302" s="10">
        <f>'shaladarpan '!F301</f>
        <v>0</v>
      </c>
      <c r="H302" s="9" t="str">
        <f>'shaladarpan '!G301</f>
        <v>vijay300</v>
      </c>
      <c r="I302" s="9" t="str">
        <f>'shaladarpan '!H301</f>
        <v>beautiful300</v>
      </c>
      <c r="J302" s="9" t="str">
        <f>'shaladarpan '!I301</f>
        <v>M</v>
      </c>
      <c r="K302" s="10">
        <f>'shaladarpan '!J301</f>
        <v>39265</v>
      </c>
      <c r="L302" s="9" t="str">
        <f>'shaladarpan '!K301</f>
        <v>no</v>
      </c>
      <c r="M302" s="9">
        <f>'shaladarpan '!L301</f>
        <v>300</v>
      </c>
      <c r="N302" s="9">
        <f>'shaladarpan '!M301</f>
        <v>0</v>
      </c>
      <c r="O302" s="9">
        <f>'shaladarpan '!N301</f>
        <v>0</v>
      </c>
      <c r="P302" s="9" t="str">
        <f>'shaladarpan '!O301</f>
        <v>OBC</v>
      </c>
      <c r="Q302" s="9" t="str">
        <f>'shaladarpan '!P301</f>
        <v>Muslim</v>
      </c>
      <c r="R302" s="9">
        <f>'shaladarpan '!Q301</f>
        <v>0</v>
      </c>
      <c r="S302" s="9" t="str">
        <f>'shaladarpan '!R301</f>
        <v>GOVT. SENIOR SECONDARY SCHOOL ALNIYAWAS (219445)</v>
      </c>
      <c r="T302" s="9">
        <f>'shaladarpan '!S301</f>
        <v>8140200308</v>
      </c>
      <c r="U302" s="9" t="str">
        <f>'shaladarpan '!T301</f>
        <v>XXXX4496</v>
      </c>
      <c r="V302" s="9">
        <f>'shaladarpan '!U301</f>
        <v>0</v>
      </c>
      <c r="W302" s="9">
        <f>'shaladarpan '!V301</f>
        <v>9828120996</v>
      </c>
      <c r="X302" s="9" t="str">
        <f>'shaladarpan '!W301</f>
        <v>alniyawas300</v>
      </c>
      <c r="Y302" s="9">
        <f>'shaladarpan '!X301</f>
        <v>0</v>
      </c>
      <c r="Z302" s="9" t="str">
        <f>'shaladarpan '!Y301</f>
        <v>N</v>
      </c>
      <c r="AA302" s="9" t="str">
        <f>'shaladarpan '!Z301</f>
        <v>N</v>
      </c>
      <c r="AB302" s="9" t="str">
        <f>'shaladarpan '!AA301</f>
        <v>Yes</v>
      </c>
      <c r="AC302" s="9">
        <f>'shaladarpan '!AB301</f>
        <v>13</v>
      </c>
      <c r="AD302" s="9" t="str">
        <f>'shaladarpan '!AC301</f>
        <v>None</v>
      </c>
      <c r="AE302" s="9">
        <f>'shaladarpan '!AD301</f>
        <v>1</v>
      </c>
    </row>
    <row r="303" spans="1:31" s="8" customFormat="1" ht="13.5" customHeight="1">
      <c r="A303" s="8">
        <f>IF(F303=" "," ",ROWS($A$3:A303))</f>
        <v>301</v>
      </c>
      <c r="B303" s="9">
        <f>'shaladarpan '!A302</f>
        <v>8</v>
      </c>
      <c r="C303" s="9" t="str">
        <f>'shaladarpan '!B302</f>
        <v>A</v>
      </c>
      <c r="D303" s="9">
        <f>'shaladarpan '!C302</f>
        <v>4543</v>
      </c>
      <c r="E303" s="10">
        <f>'shaladarpan '!D302</f>
        <v>43291</v>
      </c>
      <c r="F303" s="9" t="str">
        <f>'shaladarpan '!E302</f>
        <v>manjeet301</v>
      </c>
      <c r="G303" s="10">
        <f>'shaladarpan '!F302</f>
        <v>0</v>
      </c>
      <c r="H303" s="9" t="str">
        <f>'shaladarpan '!G302</f>
        <v>vijay301</v>
      </c>
      <c r="I303" s="9" t="str">
        <f>'shaladarpan '!H302</f>
        <v>beautiful301</v>
      </c>
      <c r="J303" s="9" t="str">
        <f>'shaladarpan '!I302</f>
        <v>M</v>
      </c>
      <c r="K303" s="10">
        <f>'shaladarpan '!J302</f>
        <v>38941</v>
      </c>
      <c r="L303" s="9" t="str">
        <f>'shaladarpan '!K302</f>
        <v>yes</v>
      </c>
      <c r="M303" s="9">
        <f>'shaladarpan '!L302</f>
        <v>301</v>
      </c>
      <c r="N303" s="9">
        <f>'shaladarpan '!M302</f>
        <v>0</v>
      </c>
      <c r="O303" s="9">
        <f>'shaladarpan '!N302</f>
        <v>0</v>
      </c>
      <c r="P303" s="9" t="str">
        <f>'shaladarpan '!O302</f>
        <v>OBC</v>
      </c>
      <c r="Q303" s="9" t="str">
        <f>'shaladarpan '!P302</f>
        <v>Muslim</v>
      </c>
      <c r="R303" s="9">
        <f>'shaladarpan '!Q302</f>
        <v>0</v>
      </c>
      <c r="S303" s="9" t="str">
        <f>'shaladarpan '!R302</f>
        <v>GOVT. SENIOR SECONDARY SCHOOL ALNIYAWAS (219445)</v>
      </c>
      <c r="T303" s="9">
        <f>'shaladarpan '!S302</f>
        <v>8140200308</v>
      </c>
      <c r="U303" s="9" t="str">
        <f>'shaladarpan '!T302</f>
        <v>XXXX6595</v>
      </c>
      <c r="V303" s="9" t="str">
        <f>'shaladarpan '!U302</f>
        <v>YAOKOSS</v>
      </c>
      <c r="W303" s="9">
        <f>'shaladarpan '!V302</f>
        <v>9828120997</v>
      </c>
      <c r="X303" s="9" t="str">
        <f>'shaladarpan '!W302</f>
        <v>alniyawas301</v>
      </c>
      <c r="Y303" s="9">
        <f>'shaladarpan '!X302</f>
        <v>45000</v>
      </c>
      <c r="Z303" s="9" t="str">
        <f>'shaladarpan '!Y302</f>
        <v>N</v>
      </c>
      <c r="AA303" s="9" t="str">
        <f>'shaladarpan '!Z302</f>
        <v>N</v>
      </c>
      <c r="AB303" s="9" t="str">
        <f>'shaladarpan '!AA302</f>
        <v>Yes</v>
      </c>
      <c r="AC303" s="9">
        <f>'shaladarpan '!AB302</f>
        <v>14</v>
      </c>
      <c r="AD303" s="9" t="str">
        <f>'shaladarpan '!AC302</f>
        <v>None</v>
      </c>
      <c r="AE303" s="9">
        <f>'shaladarpan '!AD302</f>
        <v>1</v>
      </c>
    </row>
    <row r="304" spans="1:31" s="8" customFormat="1" ht="13.5" customHeight="1">
      <c r="A304" s="8">
        <f>IF(F304=" "," ",ROWS($A$3:A304))</f>
        <v>302</v>
      </c>
      <c r="B304" s="9">
        <f>'shaladarpan '!A303</f>
        <v>8</v>
      </c>
      <c r="C304" s="9" t="str">
        <f>'shaladarpan '!B303</f>
        <v>A</v>
      </c>
      <c r="D304" s="9">
        <f>'shaladarpan '!C303</f>
        <v>4482</v>
      </c>
      <c r="E304" s="10">
        <f>'shaladarpan '!D303</f>
        <v>43285</v>
      </c>
      <c r="F304" s="9" t="str">
        <f>'shaladarpan '!E303</f>
        <v>manjeet302</v>
      </c>
      <c r="G304" s="10">
        <f>'shaladarpan '!F303</f>
        <v>0</v>
      </c>
      <c r="H304" s="9" t="str">
        <f>'shaladarpan '!G303</f>
        <v>vijay302</v>
      </c>
      <c r="I304" s="9" t="str">
        <f>'shaladarpan '!H303</f>
        <v>beautiful302</v>
      </c>
      <c r="J304" s="9" t="str">
        <f>'shaladarpan '!I303</f>
        <v>F</v>
      </c>
      <c r="K304" s="10">
        <f>'shaladarpan '!J303</f>
        <v>38997</v>
      </c>
      <c r="L304" s="9" t="str">
        <f>'shaladarpan '!K303</f>
        <v>yes</v>
      </c>
      <c r="M304" s="9">
        <f>'shaladarpan '!L303</f>
        <v>302</v>
      </c>
      <c r="N304" s="9">
        <f>'shaladarpan '!M303</f>
        <v>0</v>
      </c>
      <c r="O304" s="9">
        <f>'shaladarpan '!N303</f>
        <v>0</v>
      </c>
      <c r="P304" s="9" t="str">
        <f>'shaladarpan '!O303</f>
        <v>SC</v>
      </c>
      <c r="Q304" s="9" t="str">
        <f>'shaladarpan '!P303</f>
        <v>Hindu</v>
      </c>
      <c r="R304" s="9">
        <f>'shaladarpan '!Q303</f>
        <v>0</v>
      </c>
      <c r="S304" s="9" t="str">
        <f>'shaladarpan '!R303</f>
        <v>GOVT. SENIOR SECONDARY SCHOOL ALNIYAWAS (219445)</v>
      </c>
      <c r="T304" s="9">
        <f>'shaladarpan '!S303</f>
        <v>8140200308</v>
      </c>
      <c r="U304" s="9" t="str">
        <f>'shaladarpan '!T303</f>
        <v>XXXX2547</v>
      </c>
      <c r="V304" s="9" t="str">
        <f>'shaladarpan '!U303</f>
        <v>YMGOQMF</v>
      </c>
      <c r="W304" s="9">
        <f>'shaladarpan '!V303</f>
        <v>9828120998</v>
      </c>
      <c r="X304" s="9" t="str">
        <f>'shaladarpan '!W303</f>
        <v>alniyawas302</v>
      </c>
      <c r="Y304" s="9">
        <f>'shaladarpan '!X303</f>
        <v>36000</v>
      </c>
      <c r="Z304" s="9" t="str">
        <f>'shaladarpan '!Y303</f>
        <v>N</v>
      </c>
      <c r="AA304" s="9" t="str">
        <f>'shaladarpan '!Z303</f>
        <v>N</v>
      </c>
      <c r="AB304" s="9" t="str">
        <f>'shaladarpan '!AA303</f>
        <v>No</v>
      </c>
      <c r="AC304" s="9">
        <f>'shaladarpan '!AB303</f>
        <v>14</v>
      </c>
      <c r="AD304" s="9" t="str">
        <f>'shaladarpan '!AC303</f>
        <v>None</v>
      </c>
      <c r="AE304" s="9">
        <f>'shaladarpan '!AD303</f>
        <v>3</v>
      </c>
    </row>
    <row r="305" spans="1:31" s="8" customFormat="1" ht="13.5" customHeight="1">
      <c r="A305" s="8">
        <f>IF(F305=" "," ",ROWS($A$3:A305))</f>
        <v>303</v>
      </c>
      <c r="B305" s="9">
        <f>'shaladarpan '!A304</f>
        <v>8</v>
      </c>
      <c r="C305" s="9" t="str">
        <f>'shaladarpan '!B304</f>
        <v>A</v>
      </c>
      <c r="D305" s="9">
        <f>'shaladarpan '!C304</f>
        <v>4460</v>
      </c>
      <c r="E305" s="10">
        <f>'shaladarpan '!D304</f>
        <v>43284</v>
      </c>
      <c r="F305" s="9" t="str">
        <f>'shaladarpan '!E304</f>
        <v>manjeet303</v>
      </c>
      <c r="G305" s="10">
        <f>'shaladarpan '!F304</f>
        <v>0</v>
      </c>
      <c r="H305" s="9" t="str">
        <f>'shaladarpan '!G304</f>
        <v>vijay303</v>
      </c>
      <c r="I305" s="9" t="str">
        <f>'shaladarpan '!H304</f>
        <v>beautiful303</v>
      </c>
      <c r="J305" s="9" t="str">
        <f>'shaladarpan '!I304</f>
        <v>F</v>
      </c>
      <c r="K305" s="10">
        <f>'shaladarpan '!J304</f>
        <v>39197</v>
      </c>
      <c r="L305" s="9" t="str">
        <f>'shaladarpan '!K304</f>
        <v>no</v>
      </c>
      <c r="M305" s="9">
        <f>'shaladarpan '!L304</f>
        <v>303</v>
      </c>
      <c r="N305" s="9">
        <f>'shaladarpan '!M304</f>
        <v>0</v>
      </c>
      <c r="O305" s="9">
        <f>'shaladarpan '!N304</f>
        <v>0</v>
      </c>
      <c r="P305" s="9" t="str">
        <f>'shaladarpan '!O304</f>
        <v>OBC</v>
      </c>
      <c r="Q305" s="9" t="str">
        <f>'shaladarpan '!P304</f>
        <v>Hindu</v>
      </c>
      <c r="R305" s="9">
        <f>'shaladarpan '!Q304</f>
        <v>0</v>
      </c>
      <c r="S305" s="9" t="str">
        <f>'shaladarpan '!R304</f>
        <v>GOVT. SENIOR SECONDARY SCHOOL ALNIYAWAS (219445)</v>
      </c>
      <c r="T305" s="9">
        <f>'shaladarpan '!S304</f>
        <v>8140200308</v>
      </c>
      <c r="U305" s="9" t="str">
        <f>'shaladarpan '!T304</f>
        <v>XXXX4213</v>
      </c>
      <c r="V305" s="9" t="str">
        <f>'shaladarpan '!U304</f>
        <v>YQGFFKC</v>
      </c>
      <c r="W305" s="9">
        <f>'shaladarpan '!V304</f>
        <v>9828120999</v>
      </c>
      <c r="X305" s="9" t="str">
        <f>'shaladarpan '!W304</f>
        <v>alniyawas303</v>
      </c>
      <c r="Y305" s="9">
        <f>'shaladarpan '!X304</f>
        <v>50000</v>
      </c>
      <c r="Z305" s="9" t="str">
        <f>'shaladarpan '!Y304</f>
        <v>N</v>
      </c>
      <c r="AA305" s="9" t="str">
        <f>'shaladarpan '!Z304</f>
        <v>N</v>
      </c>
      <c r="AB305" s="9" t="str">
        <f>'shaladarpan '!AA304</f>
        <v>No</v>
      </c>
      <c r="AC305" s="9">
        <f>'shaladarpan '!AB304</f>
        <v>13</v>
      </c>
      <c r="AD305" s="9" t="str">
        <f>'shaladarpan '!AC304</f>
        <v>None</v>
      </c>
      <c r="AE305" s="9">
        <f>'shaladarpan '!AD304</f>
        <v>3</v>
      </c>
    </row>
    <row r="306" spans="1:31" s="8" customFormat="1" ht="13.5" customHeight="1">
      <c r="A306" s="8">
        <f>IF(F306=" "," ",ROWS($A$3:A306))</f>
        <v>304</v>
      </c>
      <c r="B306" s="9">
        <f>'shaladarpan '!A305</f>
        <v>8</v>
      </c>
      <c r="C306" s="9" t="str">
        <f>'shaladarpan '!B305</f>
        <v>A</v>
      </c>
      <c r="D306" s="9">
        <f>'shaladarpan '!C305</f>
        <v>4781</v>
      </c>
      <c r="E306" s="10">
        <f>'shaladarpan '!D305</f>
        <v>43279</v>
      </c>
      <c r="F306" s="9" t="str">
        <f>'shaladarpan '!E305</f>
        <v>manjeet304</v>
      </c>
      <c r="G306" s="10">
        <f>'shaladarpan '!F305</f>
        <v>0</v>
      </c>
      <c r="H306" s="9" t="str">
        <f>'shaladarpan '!G305</f>
        <v>vijay304</v>
      </c>
      <c r="I306" s="9" t="str">
        <f>'shaladarpan '!H305</f>
        <v>beautiful304</v>
      </c>
      <c r="J306" s="9" t="str">
        <f>'shaladarpan '!I305</f>
        <v>F</v>
      </c>
      <c r="K306" s="10">
        <f>'shaladarpan '!J305</f>
        <v>39281</v>
      </c>
      <c r="L306" s="9" t="str">
        <f>'shaladarpan '!K305</f>
        <v>yes</v>
      </c>
      <c r="M306" s="9">
        <f>'shaladarpan '!L305</f>
        <v>304</v>
      </c>
      <c r="N306" s="9">
        <f>'shaladarpan '!M305</f>
        <v>0</v>
      </c>
      <c r="O306" s="9">
        <f>'shaladarpan '!N305</f>
        <v>0</v>
      </c>
      <c r="P306" s="9" t="str">
        <f>'shaladarpan '!O305</f>
        <v>GEN</v>
      </c>
      <c r="Q306" s="9" t="str">
        <f>'shaladarpan '!P305</f>
        <v>Hindu</v>
      </c>
      <c r="R306" s="9">
        <f>'shaladarpan '!Q305</f>
        <v>0</v>
      </c>
      <c r="S306" s="9" t="str">
        <f>'shaladarpan '!R305</f>
        <v>GOVT. SENIOR SECONDARY SCHOOL ALNIYAWAS (219445)</v>
      </c>
      <c r="T306" s="9">
        <f>'shaladarpan '!S305</f>
        <v>8140200308</v>
      </c>
      <c r="U306" s="9" t="str">
        <f>'shaladarpan '!T305</f>
        <v>XXXX4135</v>
      </c>
      <c r="V306" s="9">
        <f>'shaladarpan '!U305</f>
        <v>0</v>
      </c>
      <c r="W306" s="9">
        <f>'shaladarpan '!V305</f>
        <v>9828121000</v>
      </c>
      <c r="X306" s="9" t="str">
        <f>'shaladarpan '!W305</f>
        <v>alniyawas304</v>
      </c>
      <c r="Y306" s="9">
        <f>'shaladarpan '!X305</f>
        <v>0</v>
      </c>
      <c r="Z306" s="9" t="str">
        <f>'shaladarpan '!Y305</f>
        <v>N</v>
      </c>
      <c r="AA306" s="9" t="str">
        <f>'shaladarpan '!Z305</f>
        <v>N</v>
      </c>
      <c r="AB306" s="9" t="str">
        <f>'shaladarpan '!AA305</f>
        <v>No</v>
      </c>
      <c r="AC306" s="9">
        <f>'shaladarpan '!AB305</f>
        <v>13</v>
      </c>
      <c r="AD306" s="9" t="str">
        <f>'shaladarpan '!AC305</f>
        <v>None</v>
      </c>
      <c r="AE306" s="9">
        <f>'shaladarpan '!AD305</f>
        <v>5</v>
      </c>
    </row>
    <row r="307" spans="1:31" s="8" customFormat="1" ht="13.5" customHeight="1">
      <c r="A307" s="8">
        <f>IF(F307=" "," ",ROWS($A$3:A307))</f>
        <v>305</v>
      </c>
      <c r="B307" s="9">
        <f>'shaladarpan '!A306</f>
        <v>8</v>
      </c>
      <c r="C307" s="9" t="str">
        <f>'shaladarpan '!B306</f>
        <v>A</v>
      </c>
      <c r="D307" s="9">
        <f>'shaladarpan '!C306</f>
        <v>4571</v>
      </c>
      <c r="E307" s="10">
        <f>'shaladarpan '!D306</f>
        <v>43295</v>
      </c>
      <c r="F307" s="9" t="str">
        <f>'shaladarpan '!E306</f>
        <v>manjeet305</v>
      </c>
      <c r="G307" s="10">
        <f>'shaladarpan '!F306</f>
        <v>0</v>
      </c>
      <c r="H307" s="9" t="str">
        <f>'shaladarpan '!G306</f>
        <v>vijay305</v>
      </c>
      <c r="I307" s="9" t="str">
        <f>'shaladarpan '!H306</f>
        <v>beautiful305</v>
      </c>
      <c r="J307" s="9" t="str">
        <f>'shaladarpan '!I306</f>
        <v>F</v>
      </c>
      <c r="K307" s="10">
        <f>'shaladarpan '!J306</f>
        <v>39644</v>
      </c>
      <c r="L307" s="9" t="str">
        <f>'shaladarpan '!K306</f>
        <v>yes</v>
      </c>
      <c r="M307" s="9">
        <f>'shaladarpan '!L306</f>
        <v>305</v>
      </c>
      <c r="N307" s="9">
        <f>'shaladarpan '!M306</f>
        <v>0</v>
      </c>
      <c r="O307" s="9">
        <f>'shaladarpan '!N306</f>
        <v>0</v>
      </c>
      <c r="P307" s="9" t="str">
        <f>'shaladarpan '!O306</f>
        <v>SBC</v>
      </c>
      <c r="Q307" s="9" t="str">
        <f>'shaladarpan '!P306</f>
        <v>Hindu</v>
      </c>
      <c r="R307" s="9">
        <f>'shaladarpan '!Q306</f>
        <v>0</v>
      </c>
      <c r="S307" s="9" t="str">
        <f>'shaladarpan '!R306</f>
        <v>GOVT. SENIOR SECONDARY SCHOOL ALNIYAWAS (219445)</v>
      </c>
      <c r="T307" s="9">
        <f>'shaladarpan '!S306</f>
        <v>8140200308</v>
      </c>
      <c r="U307" s="9">
        <f>'shaladarpan '!T306</f>
        <v>0</v>
      </c>
      <c r="V307" s="9" t="str">
        <f>'shaladarpan '!U306</f>
        <v>VPSGOOV</v>
      </c>
      <c r="W307" s="9">
        <f>'shaladarpan '!V306</f>
        <v>9828121001</v>
      </c>
      <c r="X307" s="9" t="str">
        <f>'shaladarpan '!W306</f>
        <v>alniyawas305</v>
      </c>
      <c r="Y307" s="9">
        <f>'shaladarpan '!X306</f>
        <v>36000</v>
      </c>
      <c r="Z307" s="9" t="str">
        <f>'shaladarpan '!Y306</f>
        <v>N</v>
      </c>
      <c r="AA307" s="9" t="str">
        <f>'shaladarpan '!Z306</f>
        <v>N</v>
      </c>
      <c r="AB307" s="9" t="str">
        <f>'shaladarpan '!AA306</f>
        <v>No</v>
      </c>
      <c r="AC307" s="9">
        <f>'shaladarpan '!AB306</f>
        <v>12</v>
      </c>
      <c r="AD307" s="9" t="str">
        <f>'shaladarpan '!AC306</f>
        <v>None</v>
      </c>
      <c r="AE307" s="9">
        <f>'shaladarpan '!AD306</f>
        <v>1</v>
      </c>
    </row>
    <row r="308" spans="1:31" s="8" customFormat="1" ht="13.5" customHeight="1">
      <c r="A308" s="8">
        <f>IF(F308=" "," ",ROWS($A$3:A308))</f>
        <v>306</v>
      </c>
      <c r="B308" s="9">
        <f>'shaladarpan '!A307</f>
        <v>8</v>
      </c>
      <c r="C308" s="9" t="str">
        <f>'shaladarpan '!B307</f>
        <v>A</v>
      </c>
      <c r="D308" s="9">
        <f>'shaladarpan '!C307</f>
        <v>3855</v>
      </c>
      <c r="E308" s="10">
        <f>'shaladarpan '!D307</f>
        <v>42135</v>
      </c>
      <c r="F308" s="9" t="str">
        <f>'shaladarpan '!E307</f>
        <v>manjeet306</v>
      </c>
      <c r="G308" s="10">
        <f>'shaladarpan '!F307</f>
        <v>0</v>
      </c>
      <c r="H308" s="9" t="str">
        <f>'shaladarpan '!G307</f>
        <v>vijay306</v>
      </c>
      <c r="I308" s="9" t="str">
        <f>'shaladarpan '!H307</f>
        <v>beautiful306</v>
      </c>
      <c r="J308" s="9" t="str">
        <f>'shaladarpan '!I307</f>
        <v>M</v>
      </c>
      <c r="K308" s="10">
        <f>'shaladarpan '!J307</f>
        <v>39174</v>
      </c>
      <c r="L308" s="9" t="str">
        <f>'shaladarpan '!K307</f>
        <v>no</v>
      </c>
      <c r="M308" s="9">
        <f>'shaladarpan '!L307</f>
        <v>306</v>
      </c>
      <c r="N308" s="9">
        <f>'shaladarpan '!M307</f>
        <v>0</v>
      </c>
      <c r="O308" s="9">
        <f>'shaladarpan '!N307</f>
        <v>0</v>
      </c>
      <c r="P308" s="9" t="str">
        <f>'shaladarpan '!O307</f>
        <v>SC</v>
      </c>
      <c r="Q308" s="9" t="str">
        <f>'shaladarpan '!P307</f>
        <v>Hindu</v>
      </c>
      <c r="R308" s="9">
        <f>'shaladarpan '!Q307</f>
        <v>0</v>
      </c>
      <c r="S308" s="9" t="str">
        <f>'shaladarpan '!R307</f>
        <v>GOVT. SENIOR SECONDARY SCHOOL ALNIYAWAS (219445)</v>
      </c>
      <c r="T308" s="9">
        <f>'shaladarpan '!S307</f>
        <v>8140200308</v>
      </c>
      <c r="U308" s="9" t="str">
        <f>'shaladarpan '!T307</f>
        <v>XXXX1962</v>
      </c>
      <c r="V308" s="9">
        <f>'shaladarpan '!U307</f>
        <v>0</v>
      </c>
      <c r="W308" s="9">
        <f>'shaladarpan '!V307</f>
        <v>9828121002</v>
      </c>
      <c r="X308" s="9" t="str">
        <f>'shaladarpan '!W307</f>
        <v>alniyawas306</v>
      </c>
      <c r="Y308" s="9">
        <f>'shaladarpan '!X307</f>
        <v>0</v>
      </c>
      <c r="Z308" s="9" t="str">
        <f>'shaladarpan '!Y307</f>
        <v>N</v>
      </c>
      <c r="AA308" s="9" t="str">
        <f>'shaladarpan '!Z307</f>
        <v>N</v>
      </c>
      <c r="AB308" s="9" t="str">
        <f>'shaladarpan '!AA307</f>
        <v>No</v>
      </c>
      <c r="AC308" s="9">
        <f>'shaladarpan '!AB307</f>
        <v>13</v>
      </c>
      <c r="AD308" s="9" t="str">
        <f>'shaladarpan '!AC307</f>
        <v>None</v>
      </c>
      <c r="AE308" s="9">
        <f>'shaladarpan '!AD307</f>
        <v>1</v>
      </c>
    </row>
    <row r="309" spans="1:31" s="8" customFormat="1" ht="13.5" customHeight="1">
      <c r="A309" s="8">
        <f>IF(F309=" "," ",ROWS($A$3:A309))</f>
        <v>307</v>
      </c>
      <c r="B309" s="9">
        <f>'shaladarpan '!A308</f>
        <v>8</v>
      </c>
      <c r="C309" s="9" t="str">
        <f>'shaladarpan '!B308</f>
        <v>A</v>
      </c>
      <c r="D309" s="9">
        <f>'shaladarpan '!C308</f>
        <v>3860</v>
      </c>
      <c r="E309" s="10">
        <f>'shaladarpan '!D308</f>
        <v>42135</v>
      </c>
      <c r="F309" s="9" t="str">
        <f>'shaladarpan '!E308</f>
        <v>manjeet307</v>
      </c>
      <c r="G309" s="10">
        <f>'shaladarpan '!F308</f>
        <v>0</v>
      </c>
      <c r="H309" s="9" t="str">
        <f>'shaladarpan '!G308</f>
        <v>vijay307</v>
      </c>
      <c r="I309" s="9" t="str">
        <f>'shaladarpan '!H308</f>
        <v>beautiful307</v>
      </c>
      <c r="J309" s="9" t="str">
        <f>'shaladarpan '!I308</f>
        <v>M</v>
      </c>
      <c r="K309" s="10">
        <f>'shaladarpan '!J308</f>
        <v>39449</v>
      </c>
      <c r="L309" s="9" t="str">
        <f>'shaladarpan '!K308</f>
        <v>yes</v>
      </c>
      <c r="M309" s="9">
        <f>'shaladarpan '!L308</f>
        <v>307</v>
      </c>
      <c r="N309" s="9">
        <f>'shaladarpan '!M308</f>
        <v>0</v>
      </c>
      <c r="O309" s="9">
        <f>'shaladarpan '!N308</f>
        <v>0</v>
      </c>
      <c r="P309" s="9" t="str">
        <f>'shaladarpan '!O308</f>
        <v>SC</v>
      </c>
      <c r="Q309" s="9" t="str">
        <f>'shaladarpan '!P308</f>
        <v>Hindu</v>
      </c>
      <c r="R309" s="9">
        <f>'shaladarpan '!Q308</f>
        <v>0</v>
      </c>
      <c r="S309" s="9" t="str">
        <f>'shaladarpan '!R308</f>
        <v>GOVT. SENIOR SECONDARY SCHOOL ALNIYAWAS (219445)</v>
      </c>
      <c r="T309" s="9">
        <f>'shaladarpan '!S308</f>
        <v>8140200308</v>
      </c>
      <c r="U309" s="9" t="str">
        <f>'shaladarpan '!T308</f>
        <v>XXXX4085</v>
      </c>
      <c r="V309" s="9">
        <f>'shaladarpan '!U308</f>
        <v>0</v>
      </c>
      <c r="W309" s="9">
        <f>'shaladarpan '!V308</f>
        <v>9828121003</v>
      </c>
      <c r="X309" s="9" t="str">
        <f>'shaladarpan '!W308</f>
        <v>alniyawas307</v>
      </c>
      <c r="Y309" s="9">
        <f>'shaladarpan '!X308</f>
        <v>0</v>
      </c>
      <c r="Z309" s="9" t="str">
        <f>'shaladarpan '!Y308</f>
        <v>N</v>
      </c>
      <c r="AA309" s="9" t="str">
        <f>'shaladarpan '!Z308</f>
        <v>N</v>
      </c>
      <c r="AB309" s="9" t="str">
        <f>'shaladarpan '!AA308</f>
        <v>No</v>
      </c>
      <c r="AC309" s="9">
        <f>'shaladarpan '!AB308</f>
        <v>12</v>
      </c>
      <c r="AD309" s="9" t="str">
        <f>'shaladarpan '!AC308</f>
        <v>None</v>
      </c>
      <c r="AE309" s="9">
        <f>'shaladarpan '!AD308</f>
        <v>1</v>
      </c>
    </row>
    <row r="310" spans="1:31" s="8" customFormat="1" ht="13.5" customHeight="1">
      <c r="A310" s="8">
        <f>IF(F310=" "," ",ROWS($A$3:A310))</f>
        <v>308</v>
      </c>
      <c r="B310" s="9">
        <f>'shaladarpan '!A309</f>
        <v>8</v>
      </c>
      <c r="C310" s="9" t="str">
        <f>'shaladarpan '!B309</f>
        <v>A</v>
      </c>
      <c r="D310" s="9">
        <f>'shaladarpan '!C309</f>
        <v>4455</v>
      </c>
      <c r="E310" s="10">
        <f>'shaladarpan '!D309</f>
        <v>43283</v>
      </c>
      <c r="F310" s="9" t="str">
        <f>'shaladarpan '!E309</f>
        <v>manjeet308</v>
      </c>
      <c r="G310" s="10">
        <f>'shaladarpan '!F309</f>
        <v>0</v>
      </c>
      <c r="H310" s="9" t="str">
        <f>'shaladarpan '!G309</f>
        <v>vijay308</v>
      </c>
      <c r="I310" s="9" t="str">
        <f>'shaladarpan '!H309</f>
        <v>beautiful308</v>
      </c>
      <c r="J310" s="9" t="str">
        <f>'shaladarpan '!I309</f>
        <v>M</v>
      </c>
      <c r="K310" s="10">
        <f>'shaladarpan '!J309</f>
        <v>40091</v>
      </c>
      <c r="L310" s="9" t="str">
        <f>'shaladarpan '!K309</f>
        <v>yes</v>
      </c>
      <c r="M310" s="9">
        <f>'shaladarpan '!L309</f>
        <v>308</v>
      </c>
      <c r="N310" s="9">
        <f>'shaladarpan '!M309</f>
        <v>0</v>
      </c>
      <c r="O310" s="9">
        <f>'shaladarpan '!N309</f>
        <v>0</v>
      </c>
      <c r="P310" s="9" t="str">
        <f>'shaladarpan '!O309</f>
        <v>SC</v>
      </c>
      <c r="Q310" s="9" t="str">
        <f>'shaladarpan '!P309</f>
        <v>Hindu</v>
      </c>
      <c r="R310" s="9">
        <f>'shaladarpan '!Q309</f>
        <v>0</v>
      </c>
      <c r="S310" s="9" t="str">
        <f>'shaladarpan '!R309</f>
        <v>GOVT. SENIOR SECONDARY SCHOOL ALNIYAWAS (219445)</v>
      </c>
      <c r="T310" s="9">
        <f>'shaladarpan '!S309</f>
        <v>8140200308</v>
      </c>
      <c r="U310" s="9" t="str">
        <f>'shaladarpan '!T309</f>
        <v>XXXX7504</v>
      </c>
      <c r="V310" s="9">
        <f>'shaladarpan '!U309</f>
        <v>0</v>
      </c>
      <c r="W310" s="9">
        <f>'shaladarpan '!V309</f>
        <v>9828121004</v>
      </c>
      <c r="X310" s="9" t="str">
        <f>'shaladarpan '!W309</f>
        <v>alniyawas308</v>
      </c>
      <c r="Y310" s="9">
        <f>'shaladarpan '!X309</f>
        <v>36000</v>
      </c>
      <c r="Z310" s="9" t="str">
        <f>'shaladarpan '!Y309</f>
        <v>N</v>
      </c>
      <c r="AA310" s="9" t="str">
        <f>'shaladarpan '!Z309</f>
        <v>N</v>
      </c>
      <c r="AB310" s="9" t="str">
        <f>'shaladarpan '!AA309</f>
        <v>No</v>
      </c>
      <c r="AC310" s="9">
        <f>'shaladarpan '!AB309</f>
        <v>11</v>
      </c>
      <c r="AD310" s="9" t="str">
        <f>'shaladarpan '!AC309</f>
        <v>None</v>
      </c>
      <c r="AE310" s="9">
        <f>'shaladarpan '!AD309</f>
        <v>6</v>
      </c>
    </row>
    <row r="311" spans="1:31" s="8" customFormat="1" ht="13.5" customHeight="1">
      <c r="A311" s="8">
        <f>IF(F311=" "," ",ROWS($A$3:A311))</f>
        <v>309</v>
      </c>
      <c r="B311" s="9">
        <f>'shaladarpan '!A310</f>
        <v>8</v>
      </c>
      <c r="C311" s="9" t="str">
        <f>'shaladarpan '!B310</f>
        <v>A</v>
      </c>
      <c r="D311" s="9">
        <f>'shaladarpan '!C310</f>
        <v>4774</v>
      </c>
      <c r="E311" s="10">
        <f>'shaladarpan '!D310</f>
        <v>43672</v>
      </c>
      <c r="F311" s="9" t="str">
        <f>'shaladarpan '!E310</f>
        <v>manjeet309</v>
      </c>
      <c r="G311" s="10">
        <f>'shaladarpan '!F310</f>
        <v>0</v>
      </c>
      <c r="H311" s="9" t="str">
        <f>'shaladarpan '!G310</f>
        <v>vijay309</v>
      </c>
      <c r="I311" s="9" t="str">
        <f>'shaladarpan '!H310</f>
        <v>beautiful309</v>
      </c>
      <c r="J311" s="9" t="str">
        <f>'shaladarpan '!I310</f>
        <v>M</v>
      </c>
      <c r="K311" s="10">
        <f>'shaladarpan '!J310</f>
        <v>39630</v>
      </c>
      <c r="L311" s="9" t="str">
        <f>'shaladarpan '!K310</f>
        <v>no</v>
      </c>
      <c r="M311" s="9">
        <f>'shaladarpan '!L310</f>
        <v>309</v>
      </c>
      <c r="N311" s="9">
        <f>'shaladarpan '!M310</f>
        <v>0</v>
      </c>
      <c r="O311" s="9">
        <f>'shaladarpan '!N310</f>
        <v>0</v>
      </c>
      <c r="P311" s="9" t="str">
        <f>'shaladarpan '!O310</f>
        <v>SC</v>
      </c>
      <c r="Q311" s="9" t="str">
        <f>'shaladarpan '!P310</f>
        <v>Hindu</v>
      </c>
      <c r="R311" s="9">
        <f>'shaladarpan '!Q310</f>
        <v>0</v>
      </c>
      <c r="S311" s="9" t="str">
        <f>'shaladarpan '!R310</f>
        <v>GOVT. SENIOR SECONDARY SCHOOL ALNIYAWAS (219445)</v>
      </c>
      <c r="T311" s="9">
        <f>'shaladarpan '!S310</f>
        <v>8140200308</v>
      </c>
      <c r="U311" s="9" t="str">
        <f>'shaladarpan '!T310</f>
        <v>XXXX7938</v>
      </c>
      <c r="V311" s="9">
        <f>'shaladarpan '!U310</f>
        <v>0</v>
      </c>
      <c r="W311" s="9">
        <f>'shaladarpan '!V310</f>
        <v>9828121005</v>
      </c>
      <c r="X311" s="9" t="str">
        <f>'shaladarpan '!W310</f>
        <v>alniyawas309</v>
      </c>
      <c r="Y311" s="9">
        <f>'shaladarpan '!X310</f>
        <v>60000</v>
      </c>
      <c r="Z311" s="9" t="str">
        <f>'shaladarpan '!Y310</f>
        <v>N</v>
      </c>
      <c r="AA311" s="9" t="str">
        <f>'shaladarpan '!Z310</f>
        <v>N</v>
      </c>
      <c r="AB311" s="9" t="str">
        <f>'shaladarpan '!AA310</f>
        <v>No</v>
      </c>
      <c r="AC311" s="9">
        <f>'shaladarpan '!AB310</f>
        <v>12</v>
      </c>
      <c r="AD311" s="9" t="str">
        <f>'shaladarpan '!AC310</f>
        <v>None</v>
      </c>
      <c r="AE311" s="9">
        <f>'shaladarpan '!AD310</f>
        <v>1</v>
      </c>
    </row>
    <row r="312" spans="1:31" s="8" customFormat="1" ht="13.5" customHeight="1">
      <c r="A312" s="8">
        <f>IF(F312=" "," ",ROWS($A$3:A312))</f>
        <v>310</v>
      </c>
      <c r="B312" s="9">
        <f>'shaladarpan '!A311</f>
        <v>8</v>
      </c>
      <c r="C312" s="9" t="str">
        <f>'shaladarpan '!B311</f>
        <v>A</v>
      </c>
      <c r="D312" s="9">
        <f>'shaladarpan '!C311</f>
        <v>4604</v>
      </c>
      <c r="E312" s="10">
        <f>'shaladarpan '!D311</f>
        <v>43311</v>
      </c>
      <c r="F312" s="9" t="str">
        <f>'shaladarpan '!E311</f>
        <v>manjeet310</v>
      </c>
      <c r="G312" s="10">
        <f>'shaladarpan '!F311</f>
        <v>0</v>
      </c>
      <c r="H312" s="9" t="str">
        <f>'shaladarpan '!G311</f>
        <v>vijay310</v>
      </c>
      <c r="I312" s="9" t="str">
        <f>'shaladarpan '!H311</f>
        <v>beautiful310</v>
      </c>
      <c r="J312" s="9" t="str">
        <f>'shaladarpan '!I311</f>
        <v>M</v>
      </c>
      <c r="K312" s="10">
        <f>'shaladarpan '!J311</f>
        <v>39549</v>
      </c>
      <c r="L312" s="9" t="str">
        <f>'shaladarpan '!K311</f>
        <v>yes</v>
      </c>
      <c r="M312" s="9">
        <f>'shaladarpan '!L311</f>
        <v>310</v>
      </c>
      <c r="N312" s="9">
        <f>'shaladarpan '!M311</f>
        <v>0</v>
      </c>
      <c r="O312" s="9">
        <f>'shaladarpan '!N311</f>
        <v>0</v>
      </c>
      <c r="P312" s="9" t="str">
        <f>'shaladarpan '!O311</f>
        <v>OBC</v>
      </c>
      <c r="Q312" s="9" t="str">
        <f>'shaladarpan '!P311</f>
        <v>Hindu</v>
      </c>
      <c r="R312" s="9">
        <f>'shaladarpan '!Q311</f>
        <v>0</v>
      </c>
      <c r="S312" s="9" t="str">
        <f>'shaladarpan '!R311</f>
        <v>GOVT. SENIOR SECONDARY SCHOOL ALNIYAWAS (219445)</v>
      </c>
      <c r="T312" s="9">
        <f>'shaladarpan '!S311</f>
        <v>8140200308</v>
      </c>
      <c r="U312" s="9" t="str">
        <f>'shaladarpan '!T311</f>
        <v>XXXX7593</v>
      </c>
      <c r="V312" s="9">
        <f>'shaladarpan '!U311</f>
        <v>0</v>
      </c>
      <c r="W312" s="9">
        <f>'shaladarpan '!V311</f>
        <v>9828121006</v>
      </c>
      <c r="X312" s="9" t="str">
        <f>'shaladarpan '!W311</f>
        <v>alniyawas310</v>
      </c>
      <c r="Y312" s="9">
        <f>'shaladarpan '!X311</f>
        <v>38000</v>
      </c>
      <c r="Z312" s="9" t="str">
        <f>'shaladarpan '!Y311</f>
        <v>N</v>
      </c>
      <c r="AA312" s="9" t="str">
        <f>'shaladarpan '!Z311</f>
        <v>N</v>
      </c>
      <c r="AB312" s="9" t="str">
        <f>'shaladarpan '!AA311</f>
        <v>No</v>
      </c>
      <c r="AC312" s="9">
        <f>'shaladarpan '!AB311</f>
        <v>12</v>
      </c>
      <c r="AD312" s="9" t="str">
        <f>'shaladarpan '!AC311</f>
        <v>None</v>
      </c>
      <c r="AE312" s="9">
        <f>'shaladarpan '!AD311</f>
        <v>2</v>
      </c>
    </row>
    <row r="313" spans="1:31" s="8" customFormat="1" ht="13.5" customHeight="1">
      <c r="A313" s="8">
        <f>IF(F313=" "," ",ROWS($A$3:A313))</f>
        <v>311</v>
      </c>
      <c r="B313" s="9">
        <f>'shaladarpan '!A312</f>
        <v>8</v>
      </c>
      <c r="C313" s="9" t="str">
        <f>'shaladarpan '!B312</f>
        <v>A</v>
      </c>
      <c r="D313" s="9">
        <f>'shaladarpan '!C312</f>
        <v>4693</v>
      </c>
      <c r="E313" s="10">
        <f>'shaladarpan '!D312</f>
        <v>43656</v>
      </c>
      <c r="F313" s="9" t="str">
        <f>'shaladarpan '!E312</f>
        <v>manjeet311</v>
      </c>
      <c r="G313" s="10">
        <f>'shaladarpan '!F312</f>
        <v>0</v>
      </c>
      <c r="H313" s="9" t="str">
        <f>'shaladarpan '!G312</f>
        <v>vijay311</v>
      </c>
      <c r="I313" s="9" t="str">
        <f>'shaladarpan '!H312</f>
        <v>beautiful311</v>
      </c>
      <c r="J313" s="9" t="str">
        <f>'shaladarpan '!I312</f>
        <v>M</v>
      </c>
      <c r="K313" s="10">
        <f>'shaladarpan '!J312</f>
        <v>39177</v>
      </c>
      <c r="L313" s="9" t="str">
        <f>'shaladarpan '!K312</f>
        <v>yes</v>
      </c>
      <c r="M313" s="9">
        <f>'shaladarpan '!L312</f>
        <v>311</v>
      </c>
      <c r="N313" s="9">
        <f>'shaladarpan '!M312</f>
        <v>0</v>
      </c>
      <c r="O313" s="9">
        <f>'shaladarpan '!N312</f>
        <v>0</v>
      </c>
      <c r="P313" s="9" t="str">
        <f>'shaladarpan '!O312</f>
        <v>OBC</v>
      </c>
      <c r="Q313" s="9" t="str">
        <f>'shaladarpan '!P312</f>
        <v>Hindu</v>
      </c>
      <c r="R313" s="9">
        <f>'shaladarpan '!Q312</f>
        <v>0</v>
      </c>
      <c r="S313" s="9" t="str">
        <f>'shaladarpan '!R312</f>
        <v>GOVT. SENIOR SECONDARY SCHOOL ALNIYAWAS (219445)</v>
      </c>
      <c r="T313" s="9">
        <f>'shaladarpan '!S312</f>
        <v>8140200308</v>
      </c>
      <c r="U313" s="9" t="str">
        <f>'shaladarpan '!T312</f>
        <v>XXXX2295</v>
      </c>
      <c r="V313" s="9" t="str">
        <f>'shaladarpan '!U312</f>
        <v>vpnhgzp</v>
      </c>
      <c r="W313" s="9">
        <f>'shaladarpan '!V312</f>
        <v>9828121007</v>
      </c>
      <c r="X313" s="9" t="str">
        <f>'shaladarpan '!W312</f>
        <v>alniyawas311</v>
      </c>
      <c r="Y313" s="9">
        <f>'shaladarpan '!X312</f>
        <v>60000</v>
      </c>
      <c r="Z313" s="9" t="str">
        <f>'shaladarpan '!Y312</f>
        <v>N</v>
      </c>
      <c r="AA313" s="9" t="str">
        <f>'shaladarpan '!Z312</f>
        <v>N</v>
      </c>
      <c r="AB313" s="9" t="str">
        <f>'shaladarpan '!AA312</f>
        <v>No</v>
      </c>
      <c r="AC313" s="9">
        <f>'shaladarpan '!AB312</f>
        <v>13</v>
      </c>
      <c r="AD313" s="9" t="str">
        <f>'shaladarpan '!AC312</f>
        <v>None</v>
      </c>
      <c r="AE313" s="9">
        <f>'shaladarpan '!AD312</f>
        <v>2</v>
      </c>
    </row>
    <row r="314" spans="1:31" s="8" customFormat="1" ht="13.5" customHeight="1">
      <c r="A314" s="8">
        <f>IF(F314=" "," ",ROWS($A$3:A314))</f>
        <v>312</v>
      </c>
      <c r="B314" s="9">
        <f>'shaladarpan '!A313</f>
        <v>8</v>
      </c>
      <c r="C314" s="9" t="str">
        <f>'shaladarpan '!B313</f>
        <v>A</v>
      </c>
      <c r="D314" s="9">
        <f>'shaladarpan '!C313</f>
        <v>4598</v>
      </c>
      <c r="E314" s="10">
        <f>'shaladarpan '!D313</f>
        <v>43306</v>
      </c>
      <c r="F314" s="9" t="str">
        <f>'shaladarpan '!E313</f>
        <v>manjeet312</v>
      </c>
      <c r="G314" s="10">
        <f>'shaladarpan '!F313</f>
        <v>0</v>
      </c>
      <c r="H314" s="9" t="str">
        <f>'shaladarpan '!G313</f>
        <v>vijay312</v>
      </c>
      <c r="I314" s="9" t="str">
        <f>'shaladarpan '!H313</f>
        <v>beautiful312</v>
      </c>
      <c r="J314" s="9" t="str">
        <f>'shaladarpan '!I313</f>
        <v>F</v>
      </c>
      <c r="K314" s="10">
        <f>'shaladarpan '!J313</f>
        <v>39810</v>
      </c>
      <c r="L314" s="9" t="str">
        <f>'shaladarpan '!K313</f>
        <v>no</v>
      </c>
      <c r="M314" s="9">
        <f>'shaladarpan '!L313</f>
        <v>312</v>
      </c>
      <c r="N314" s="9">
        <f>'shaladarpan '!M313</f>
        <v>0</v>
      </c>
      <c r="O314" s="9">
        <f>'shaladarpan '!N313</f>
        <v>0</v>
      </c>
      <c r="P314" s="9" t="str">
        <f>'shaladarpan '!O313</f>
        <v>OBC</v>
      </c>
      <c r="Q314" s="9" t="str">
        <f>'shaladarpan '!P313</f>
        <v>Muslim</v>
      </c>
      <c r="R314" s="9">
        <f>'shaladarpan '!Q313</f>
        <v>0</v>
      </c>
      <c r="S314" s="9" t="str">
        <f>'shaladarpan '!R313</f>
        <v>GOVT. SENIOR SECONDARY SCHOOL ALNIYAWAS (219445)</v>
      </c>
      <c r="T314" s="9">
        <f>'shaladarpan '!S313</f>
        <v>8140200308</v>
      </c>
      <c r="U314" s="9" t="str">
        <f>'shaladarpan '!T313</f>
        <v>XXXX5356</v>
      </c>
      <c r="V314" s="9">
        <f>'shaladarpan '!U313</f>
        <v>0</v>
      </c>
      <c r="W314" s="9">
        <f>'shaladarpan '!V313</f>
        <v>9828121008</v>
      </c>
      <c r="X314" s="9" t="str">
        <f>'shaladarpan '!W313</f>
        <v>alniyawas312</v>
      </c>
      <c r="Y314" s="9">
        <f>'shaladarpan '!X313</f>
        <v>40000</v>
      </c>
      <c r="Z314" s="9" t="str">
        <f>'shaladarpan '!Y313</f>
        <v>N</v>
      </c>
      <c r="AA314" s="9" t="str">
        <f>'shaladarpan '!Z313</f>
        <v>N</v>
      </c>
      <c r="AB314" s="9" t="str">
        <f>'shaladarpan '!AA313</f>
        <v>Yes</v>
      </c>
      <c r="AC314" s="9">
        <f>'shaladarpan '!AB313</f>
        <v>12</v>
      </c>
      <c r="AD314" s="9" t="str">
        <f>'shaladarpan '!AC313</f>
        <v>None</v>
      </c>
      <c r="AE314" s="9">
        <f>'shaladarpan '!AD313</f>
        <v>0</v>
      </c>
    </row>
    <row r="315" spans="1:31" s="8" customFormat="1" ht="13.5" customHeight="1">
      <c r="A315" s="8">
        <f>IF(F315=" "," ",ROWS($A$3:A315))</f>
        <v>313</v>
      </c>
      <c r="B315" s="9">
        <f>'shaladarpan '!A314</f>
        <v>8</v>
      </c>
      <c r="C315" s="9" t="str">
        <f>'shaladarpan '!B314</f>
        <v>A</v>
      </c>
      <c r="D315" s="9">
        <f>'shaladarpan '!C314</f>
        <v>3894</v>
      </c>
      <c r="E315" s="10">
        <f>'shaladarpan '!D314</f>
        <v>42135</v>
      </c>
      <c r="F315" s="9" t="str">
        <f>'shaladarpan '!E314</f>
        <v>manjeet313</v>
      </c>
      <c r="G315" s="10">
        <f>'shaladarpan '!F314</f>
        <v>0</v>
      </c>
      <c r="H315" s="9" t="str">
        <f>'shaladarpan '!G314</f>
        <v>vijay313</v>
      </c>
      <c r="I315" s="9" t="str">
        <f>'shaladarpan '!H314</f>
        <v>beautiful313</v>
      </c>
      <c r="J315" s="9" t="str">
        <f>'shaladarpan '!I314</f>
        <v>M</v>
      </c>
      <c r="K315" s="10">
        <f>'shaladarpan '!J314</f>
        <v>38899</v>
      </c>
      <c r="L315" s="9" t="str">
        <f>'shaladarpan '!K314</f>
        <v>yes</v>
      </c>
      <c r="M315" s="9">
        <f>'shaladarpan '!L314</f>
        <v>313</v>
      </c>
      <c r="N315" s="9">
        <f>'shaladarpan '!M314</f>
        <v>0</v>
      </c>
      <c r="O315" s="9">
        <f>'shaladarpan '!N314</f>
        <v>0</v>
      </c>
      <c r="P315" s="9" t="str">
        <f>'shaladarpan '!O314</f>
        <v>SC</v>
      </c>
      <c r="Q315" s="9" t="str">
        <f>'shaladarpan '!P314</f>
        <v>Hindu</v>
      </c>
      <c r="R315" s="9">
        <f>'shaladarpan '!Q314</f>
        <v>0</v>
      </c>
      <c r="S315" s="9" t="str">
        <f>'shaladarpan '!R314</f>
        <v>GOVT. SENIOR SECONDARY SCHOOL ALNIYAWAS (219445)</v>
      </c>
      <c r="T315" s="9">
        <f>'shaladarpan '!S314</f>
        <v>8140200308</v>
      </c>
      <c r="U315" s="9" t="str">
        <f>'shaladarpan '!T314</f>
        <v>XXXX2625</v>
      </c>
      <c r="V315" s="9">
        <f>'shaladarpan '!U314</f>
        <v>0</v>
      </c>
      <c r="W315" s="9">
        <f>'shaladarpan '!V314</f>
        <v>9828121009</v>
      </c>
      <c r="X315" s="9" t="str">
        <f>'shaladarpan '!W314</f>
        <v>alniyawas313</v>
      </c>
      <c r="Y315" s="9">
        <f>'shaladarpan '!X314</f>
        <v>0</v>
      </c>
      <c r="Z315" s="9" t="str">
        <f>'shaladarpan '!Y314</f>
        <v>N</v>
      </c>
      <c r="AA315" s="9" t="str">
        <f>'shaladarpan '!Z314</f>
        <v>N</v>
      </c>
      <c r="AB315" s="9" t="str">
        <f>'shaladarpan '!AA314</f>
        <v>No</v>
      </c>
      <c r="AC315" s="9">
        <f>'shaladarpan '!AB314</f>
        <v>14</v>
      </c>
      <c r="AD315" s="9" t="str">
        <f>'shaladarpan '!AC314</f>
        <v>None</v>
      </c>
      <c r="AE315" s="9">
        <f>'shaladarpan '!AD314</f>
        <v>1</v>
      </c>
    </row>
    <row r="316" spans="1:31" s="8" customFormat="1" ht="13.5" customHeight="1">
      <c r="A316" s="8">
        <f>IF(F316=" "," ",ROWS($A$3:A316))</f>
        <v>314</v>
      </c>
      <c r="B316" s="9">
        <f>'shaladarpan '!A315</f>
        <v>8</v>
      </c>
      <c r="C316" s="9" t="str">
        <f>'shaladarpan '!B315</f>
        <v>A</v>
      </c>
      <c r="D316" s="9">
        <f>'shaladarpan '!C315</f>
        <v>4188</v>
      </c>
      <c r="E316" s="10">
        <f>'shaladarpan '!D315</f>
        <v>42562</v>
      </c>
      <c r="F316" s="9" t="str">
        <f>'shaladarpan '!E315</f>
        <v>manjeet314</v>
      </c>
      <c r="G316" s="10">
        <f>'shaladarpan '!F315</f>
        <v>0</v>
      </c>
      <c r="H316" s="9" t="str">
        <f>'shaladarpan '!G315</f>
        <v>vijay314</v>
      </c>
      <c r="I316" s="9" t="str">
        <f>'shaladarpan '!H315</f>
        <v>beautiful314</v>
      </c>
      <c r="J316" s="9" t="str">
        <f>'shaladarpan '!I315</f>
        <v>F</v>
      </c>
      <c r="K316" s="10">
        <f>'shaladarpan '!J315</f>
        <v>38939</v>
      </c>
      <c r="L316" s="9" t="str">
        <f>'shaladarpan '!K315</f>
        <v>yes</v>
      </c>
      <c r="M316" s="9">
        <f>'shaladarpan '!L315</f>
        <v>314</v>
      </c>
      <c r="N316" s="9">
        <f>'shaladarpan '!M315</f>
        <v>0</v>
      </c>
      <c r="O316" s="9">
        <f>'shaladarpan '!N315</f>
        <v>0</v>
      </c>
      <c r="P316" s="9" t="str">
        <f>'shaladarpan '!O315</f>
        <v>OBC</v>
      </c>
      <c r="Q316" s="9" t="str">
        <f>'shaladarpan '!P315</f>
        <v>Hindu</v>
      </c>
      <c r="R316" s="9">
        <f>'shaladarpan '!Q315</f>
        <v>0</v>
      </c>
      <c r="S316" s="9" t="str">
        <f>'shaladarpan '!R315</f>
        <v>GOVT. SENIOR SECONDARY SCHOOL ALNIYAWAS (219445)</v>
      </c>
      <c r="T316" s="9">
        <f>'shaladarpan '!S315</f>
        <v>8140200308</v>
      </c>
      <c r="U316" s="9">
        <f>'shaladarpan '!T315</f>
        <v>0</v>
      </c>
      <c r="V316" s="9">
        <f>'shaladarpan '!U315</f>
        <v>0</v>
      </c>
      <c r="W316" s="9">
        <f>'shaladarpan '!V315</f>
        <v>9828121010</v>
      </c>
      <c r="X316" s="9" t="str">
        <f>'shaladarpan '!W315</f>
        <v>alniyawas314</v>
      </c>
      <c r="Y316" s="9">
        <f>'shaladarpan '!X315</f>
        <v>0</v>
      </c>
      <c r="Z316" s="9" t="str">
        <f>'shaladarpan '!Y315</f>
        <v>N</v>
      </c>
      <c r="AA316" s="9" t="str">
        <f>'shaladarpan '!Z315</f>
        <v>N</v>
      </c>
      <c r="AB316" s="9" t="str">
        <f>'shaladarpan '!AA315</f>
        <v>No</v>
      </c>
      <c r="AC316" s="9">
        <f>'shaladarpan '!AB315</f>
        <v>14</v>
      </c>
      <c r="AD316" s="9" t="str">
        <f>'shaladarpan '!AC315</f>
        <v>None</v>
      </c>
      <c r="AE316" s="9">
        <f>'shaladarpan '!AD315</f>
        <v>2</v>
      </c>
    </row>
    <row r="317" spans="1:31" s="8" customFormat="1" ht="13.5" customHeight="1">
      <c r="A317" s="8">
        <f>IF(F317=" "," ",ROWS($A$3:A317))</f>
        <v>315</v>
      </c>
      <c r="B317" s="9">
        <f>'shaladarpan '!A316</f>
        <v>8</v>
      </c>
      <c r="C317" s="9" t="str">
        <f>'shaladarpan '!B316</f>
        <v>A</v>
      </c>
      <c r="D317" s="9">
        <f>'shaladarpan '!C316</f>
        <v>3893</v>
      </c>
      <c r="E317" s="10">
        <f>'shaladarpan '!D316</f>
        <v>42135</v>
      </c>
      <c r="F317" s="9" t="str">
        <f>'shaladarpan '!E316</f>
        <v>manjeet315</v>
      </c>
      <c r="G317" s="10">
        <f>'shaladarpan '!F316</f>
        <v>0</v>
      </c>
      <c r="H317" s="9" t="str">
        <f>'shaladarpan '!G316</f>
        <v>vijay315</v>
      </c>
      <c r="I317" s="9" t="str">
        <f>'shaladarpan '!H316</f>
        <v>beautiful315</v>
      </c>
      <c r="J317" s="9" t="str">
        <f>'shaladarpan '!I316</f>
        <v>M</v>
      </c>
      <c r="K317" s="10">
        <f>'shaladarpan '!J316</f>
        <v>39005</v>
      </c>
      <c r="L317" s="9" t="str">
        <f>'shaladarpan '!K316</f>
        <v>no</v>
      </c>
      <c r="M317" s="9">
        <f>'shaladarpan '!L316</f>
        <v>315</v>
      </c>
      <c r="N317" s="9">
        <f>'shaladarpan '!M316</f>
        <v>0</v>
      </c>
      <c r="O317" s="9">
        <f>'shaladarpan '!N316</f>
        <v>0</v>
      </c>
      <c r="P317" s="9" t="str">
        <f>'shaladarpan '!O316</f>
        <v>SC</v>
      </c>
      <c r="Q317" s="9" t="str">
        <f>'shaladarpan '!P316</f>
        <v>Hindu</v>
      </c>
      <c r="R317" s="9">
        <f>'shaladarpan '!Q316</f>
        <v>0</v>
      </c>
      <c r="S317" s="9" t="str">
        <f>'shaladarpan '!R316</f>
        <v>GOVT. SENIOR SECONDARY SCHOOL ALNIYAWAS (219445)</v>
      </c>
      <c r="T317" s="9">
        <f>'shaladarpan '!S316</f>
        <v>8140200308</v>
      </c>
      <c r="U317" s="9" t="str">
        <f>'shaladarpan '!T316</f>
        <v>XXXX1044</v>
      </c>
      <c r="V317" s="9">
        <f>'shaladarpan '!U316</f>
        <v>0</v>
      </c>
      <c r="W317" s="9">
        <f>'shaladarpan '!V316</f>
        <v>9828121011</v>
      </c>
      <c r="X317" s="9" t="str">
        <f>'shaladarpan '!W316</f>
        <v>alniyawas315</v>
      </c>
      <c r="Y317" s="9">
        <f>'shaladarpan '!X316</f>
        <v>0</v>
      </c>
      <c r="Z317" s="9" t="str">
        <f>'shaladarpan '!Y316</f>
        <v>N</v>
      </c>
      <c r="AA317" s="9" t="str">
        <f>'shaladarpan '!Z316</f>
        <v>N</v>
      </c>
      <c r="AB317" s="9" t="str">
        <f>'shaladarpan '!AA316</f>
        <v>No</v>
      </c>
      <c r="AC317" s="9">
        <f>'shaladarpan '!AB316</f>
        <v>14</v>
      </c>
      <c r="AD317" s="9" t="str">
        <f>'shaladarpan '!AC316</f>
        <v>None</v>
      </c>
      <c r="AE317" s="9">
        <f>'shaladarpan '!AD316</f>
        <v>0</v>
      </c>
    </row>
    <row r="318" spans="1:31" s="8" customFormat="1" ht="13.5" customHeight="1">
      <c r="A318" s="8">
        <f>IF(F318=" "," ",ROWS($A$3:A318))</f>
        <v>316</v>
      </c>
      <c r="B318" s="9">
        <f>'shaladarpan '!A317</f>
        <v>8</v>
      </c>
      <c r="C318" s="9" t="str">
        <f>'shaladarpan '!B317</f>
        <v>A</v>
      </c>
      <c r="D318" s="9">
        <f>'shaladarpan '!C317</f>
        <v>4608</v>
      </c>
      <c r="E318" s="10">
        <f>'shaladarpan '!D317</f>
        <v>43312</v>
      </c>
      <c r="F318" s="9" t="str">
        <f>'shaladarpan '!E317</f>
        <v>manjeet316</v>
      </c>
      <c r="G318" s="10">
        <f>'shaladarpan '!F317</f>
        <v>0</v>
      </c>
      <c r="H318" s="9" t="str">
        <f>'shaladarpan '!G317</f>
        <v>vijay316</v>
      </c>
      <c r="I318" s="9" t="str">
        <f>'shaladarpan '!H317</f>
        <v>beautiful316</v>
      </c>
      <c r="J318" s="9" t="str">
        <f>'shaladarpan '!I317</f>
        <v>M</v>
      </c>
      <c r="K318" s="10">
        <f>'shaladarpan '!J317</f>
        <v>38534</v>
      </c>
      <c r="L318" s="9" t="str">
        <f>'shaladarpan '!K317</f>
        <v>yes</v>
      </c>
      <c r="M318" s="9">
        <f>'shaladarpan '!L317</f>
        <v>316</v>
      </c>
      <c r="N318" s="9">
        <f>'shaladarpan '!M317</f>
        <v>0</v>
      </c>
      <c r="O318" s="9">
        <f>'shaladarpan '!N317</f>
        <v>0</v>
      </c>
      <c r="P318" s="9" t="str">
        <f>'shaladarpan '!O317</f>
        <v>GEN</v>
      </c>
      <c r="Q318" s="9" t="str">
        <f>'shaladarpan '!P317</f>
        <v>Hindu</v>
      </c>
      <c r="R318" s="9">
        <f>'shaladarpan '!Q317</f>
        <v>0</v>
      </c>
      <c r="S318" s="9" t="str">
        <f>'shaladarpan '!R317</f>
        <v>GOVT. SENIOR SECONDARY SCHOOL ALNIYAWAS (219445)</v>
      </c>
      <c r="T318" s="9">
        <f>'shaladarpan '!S317</f>
        <v>8140200308</v>
      </c>
      <c r="U318" s="9" t="str">
        <f>'shaladarpan '!T317</f>
        <v>XXXX6608</v>
      </c>
      <c r="V318" s="9" t="str">
        <f>'shaladarpan '!U317</f>
        <v>WDYCFMW</v>
      </c>
      <c r="W318" s="9">
        <f>'shaladarpan '!V317</f>
        <v>9828121012</v>
      </c>
      <c r="X318" s="9" t="str">
        <f>'shaladarpan '!W317</f>
        <v>alniyawas316</v>
      </c>
      <c r="Y318" s="9">
        <f>'shaladarpan '!X317</f>
        <v>45000</v>
      </c>
      <c r="Z318" s="9" t="str">
        <f>'shaladarpan '!Y317</f>
        <v>N</v>
      </c>
      <c r="AA318" s="9" t="str">
        <f>'shaladarpan '!Z317</f>
        <v>N</v>
      </c>
      <c r="AB318" s="9" t="str">
        <f>'shaladarpan '!AA317</f>
        <v>No</v>
      </c>
      <c r="AC318" s="9">
        <f>'shaladarpan '!AB317</f>
        <v>15</v>
      </c>
      <c r="AD318" s="9" t="str">
        <f>'shaladarpan '!AC317</f>
        <v>None</v>
      </c>
      <c r="AE318" s="9">
        <f>'shaladarpan '!AD317</f>
        <v>5</v>
      </c>
    </row>
    <row r="319" spans="1:31" s="8" customFormat="1" ht="13.5" customHeight="1">
      <c r="A319" s="8">
        <f>IF(F319=" "," ",ROWS($A$3:A319))</f>
        <v>317</v>
      </c>
      <c r="B319" s="9">
        <f>'shaladarpan '!A318</f>
        <v>9</v>
      </c>
      <c r="C319" s="9" t="str">
        <f>'shaladarpan '!B318</f>
        <v>A</v>
      </c>
      <c r="D319" s="9">
        <f>'shaladarpan '!C318</f>
        <v>3822</v>
      </c>
      <c r="E319" s="10">
        <f>'shaladarpan '!D318</f>
        <v>42135</v>
      </c>
      <c r="F319" s="9" t="str">
        <f>'shaladarpan '!E318</f>
        <v>manjeet317</v>
      </c>
      <c r="G319" s="10">
        <f>'shaladarpan '!F318</f>
        <v>0</v>
      </c>
      <c r="H319" s="9" t="str">
        <f>'shaladarpan '!G318</f>
        <v>vijay317</v>
      </c>
      <c r="I319" s="9" t="str">
        <f>'shaladarpan '!H318</f>
        <v>beautiful317</v>
      </c>
      <c r="J319" s="9" t="str">
        <f>'shaladarpan '!I318</f>
        <v>M</v>
      </c>
      <c r="K319" s="10">
        <f>'shaladarpan '!J318</f>
        <v>38838</v>
      </c>
      <c r="L319" s="9" t="str">
        <f>'shaladarpan '!K318</f>
        <v>yes</v>
      </c>
      <c r="M319" s="9">
        <f>'shaladarpan '!L318</f>
        <v>317</v>
      </c>
      <c r="N319" s="9">
        <f>'shaladarpan '!M318</f>
        <v>0</v>
      </c>
      <c r="O319" s="9">
        <f>'shaladarpan '!N318</f>
        <v>0</v>
      </c>
      <c r="P319" s="9" t="str">
        <f>'shaladarpan '!O318</f>
        <v>OBC</v>
      </c>
      <c r="Q319" s="9" t="str">
        <f>'shaladarpan '!P318</f>
        <v>Muslim</v>
      </c>
      <c r="R319" s="9">
        <f>'shaladarpan '!Q318</f>
        <v>0</v>
      </c>
      <c r="S319" s="9" t="str">
        <f>'shaladarpan '!R318</f>
        <v>GOVT. SENIOR SECONDARY SCHOOL ALNIYAWAS (219445)</v>
      </c>
      <c r="T319" s="9">
        <f>'shaladarpan '!S318</f>
        <v>8140200308</v>
      </c>
      <c r="U319" s="9" t="str">
        <f>'shaladarpan '!T318</f>
        <v>XXXX8904</v>
      </c>
      <c r="V319" s="9">
        <f>'shaladarpan '!U318</f>
        <v>0</v>
      </c>
      <c r="W319" s="9">
        <f>'shaladarpan '!V318</f>
        <v>9828121013</v>
      </c>
      <c r="X319" s="9" t="str">
        <f>'shaladarpan '!W318</f>
        <v>alniyawas317</v>
      </c>
      <c r="Y319" s="9">
        <f>'shaladarpan '!X318</f>
        <v>0</v>
      </c>
      <c r="Z319" s="9" t="str">
        <f>'shaladarpan '!Y318</f>
        <v>N</v>
      </c>
      <c r="AA319" s="9" t="str">
        <f>'shaladarpan '!Z318</f>
        <v>N</v>
      </c>
      <c r="AB319" s="9" t="str">
        <f>'shaladarpan '!AA318</f>
        <v>Yes</v>
      </c>
      <c r="AC319" s="9">
        <f>'shaladarpan '!AB318</f>
        <v>14</v>
      </c>
      <c r="AD319" s="9" t="str">
        <f>'shaladarpan '!AC318</f>
        <v>None</v>
      </c>
      <c r="AE319" s="9">
        <f>'shaladarpan '!AD318</f>
        <v>0</v>
      </c>
    </row>
    <row r="320" spans="1:31" s="8" customFormat="1" ht="13.5" customHeight="1">
      <c r="A320" s="8">
        <f>IF(F320=" "," ",ROWS($A$3:A320))</f>
        <v>318</v>
      </c>
      <c r="B320" s="9">
        <f>'shaladarpan '!A319</f>
        <v>9</v>
      </c>
      <c r="C320" s="9" t="str">
        <f>'shaladarpan '!B319</f>
        <v>A</v>
      </c>
      <c r="D320" s="9">
        <f>'shaladarpan '!C319</f>
        <v>4266</v>
      </c>
      <c r="E320" s="10">
        <f>'shaladarpan '!D319</f>
        <v>148</v>
      </c>
      <c r="F320" s="9" t="str">
        <f>'shaladarpan '!E319</f>
        <v>manjeet318</v>
      </c>
      <c r="G320" s="10">
        <f>'shaladarpan '!F319</f>
        <v>0</v>
      </c>
      <c r="H320" s="9" t="str">
        <f>'shaladarpan '!G319</f>
        <v>vijay318</v>
      </c>
      <c r="I320" s="9" t="str">
        <f>'shaladarpan '!H319</f>
        <v>beautiful318</v>
      </c>
      <c r="J320" s="9" t="str">
        <f>'shaladarpan '!I319</f>
        <v>M</v>
      </c>
      <c r="K320" s="10">
        <f>'shaladarpan '!J319</f>
        <v>39084</v>
      </c>
      <c r="L320" s="9" t="str">
        <f>'shaladarpan '!K319</f>
        <v>no</v>
      </c>
      <c r="M320" s="9">
        <f>'shaladarpan '!L319</f>
        <v>318</v>
      </c>
      <c r="N320" s="9">
        <f>'shaladarpan '!M319</f>
        <v>0</v>
      </c>
      <c r="O320" s="9">
        <f>'shaladarpan '!N319</f>
        <v>0</v>
      </c>
      <c r="P320" s="9" t="str">
        <f>'shaladarpan '!O319</f>
        <v>SBC</v>
      </c>
      <c r="Q320" s="9" t="str">
        <f>'shaladarpan '!P319</f>
        <v>Hindu</v>
      </c>
      <c r="R320" s="9">
        <f>'shaladarpan '!Q319</f>
        <v>0</v>
      </c>
      <c r="S320" s="9" t="str">
        <f>'shaladarpan '!R319</f>
        <v>GOVT. SENIOR SECONDARY SCHOOL ALNIYAWAS (219445)</v>
      </c>
      <c r="T320" s="9">
        <f>'shaladarpan '!S319</f>
        <v>8140200308</v>
      </c>
      <c r="U320" s="9" t="str">
        <f>'shaladarpan '!T319</f>
        <v>XXXX5851</v>
      </c>
      <c r="V320" s="9">
        <f>'shaladarpan '!U319</f>
        <v>0</v>
      </c>
      <c r="W320" s="9">
        <f>'shaladarpan '!V319</f>
        <v>9828121014</v>
      </c>
      <c r="X320" s="9" t="str">
        <f>'shaladarpan '!W319</f>
        <v>alniyawas318</v>
      </c>
      <c r="Y320" s="9">
        <f>'shaladarpan '!X319</f>
        <v>0</v>
      </c>
      <c r="Z320" s="9" t="str">
        <f>'shaladarpan '!Y319</f>
        <v>N</v>
      </c>
      <c r="AA320" s="9" t="str">
        <f>'shaladarpan '!Z319</f>
        <v>N</v>
      </c>
      <c r="AB320" s="9" t="str">
        <f>'shaladarpan '!AA319</f>
        <v>No</v>
      </c>
      <c r="AC320" s="9">
        <f>'shaladarpan '!AB319</f>
        <v>13</v>
      </c>
      <c r="AD320" s="9" t="str">
        <f>'shaladarpan '!AC319</f>
        <v>None</v>
      </c>
      <c r="AE320" s="9">
        <f>'shaladarpan '!AD319</f>
        <v>1</v>
      </c>
    </row>
    <row r="321" spans="1:31" s="8" customFormat="1" ht="13.5" customHeight="1">
      <c r="A321" s="8">
        <f>IF(F321=" "," ",ROWS($A$3:A321))</f>
        <v>319</v>
      </c>
      <c r="B321" s="9">
        <f>'shaladarpan '!A320</f>
        <v>9</v>
      </c>
      <c r="C321" s="9" t="str">
        <f>'shaladarpan '!B320</f>
        <v>A</v>
      </c>
      <c r="D321" s="9">
        <f>'shaladarpan '!C320</f>
        <v>4773</v>
      </c>
      <c r="E321" s="10">
        <f>'shaladarpan '!D320</f>
        <v>43671</v>
      </c>
      <c r="F321" s="9" t="str">
        <f>'shaladarpan '!E320</f>
        <v>manjeet319</v>
      </c>
      <c r="G321" s="10">
        <f>'shaladarpan '!F320</f>
        <v>0</v>
      </c>
      <c r="H321" s="9" t="str">
        <f>'shaladarpan '!G320</f>
        <v>vijay319</v>
      </c>
      <c r="I321" s="9" t="str">
        <f>'shaladarpan '!H320</f>
        <v>beautiful319</v>
      </c>
      <c r="J321" s="9" t="str">
        <f>'shaladarpan '!I320</f>
        <v>F</v>
      </c>
      <c r="K321" s="10">
        <f>'shaladarpan '!J320</f>
        <v>39060</v>
      </c>
      <c r="L321" s="9" t="str">
        <f>'shaladarpan '!K320</f>
        <v>yes</v>
      </c>
      <c r="M321" s="9">
        <f>'shaladarpan '!L320</f>
        <v>319</v>
      </c>
      <c r="N321" s="9">
        <f>'shaladarpan '!M320</f>
        <v>0</v>
      </c>
      <c r="O321" s="9">
        <f>'shaladarpan '!N320</f>
        <v>0</v>
      </c>
      <c r="P321" s="9" t="str">
        <f>'shaladarpan '!O320</f>
        <v>OBC</v>
      </c>
      <c r="Q321" s="9" t="str">
        <f>'shaladarpan '!P320</f>
        <v>Hindu</v>
      </c>
      <c r="R321" s="9">
        <f>'shaladarpan '!Q320</f>
        <v>0</v>
      </c>
      <c r="S321" s="9" t="str">
        <f>'shaladarpan '!R320</f>
        <v>GOVT. SENIOR SECONDARY SCHOOL ALNIYAWAS (219445)</v>
      </c>
      <c r="T321" s="9">
        <f>'shaladarpan '!S320</f>
        <v>8140200308</v>
      </c>
      <c r="U321" s="9" t="str">
        <f>'shaladarpan '!T320</f>
        <v>XXXX8061</v>
      </c>
      <c r="V321" s="9">
        <f>'shaladarpan '!U320</f>
        <v>0</v>
      </c>
      <c r="W321" s="9">
        <f>'shaladarpan '!V320</f>
        <v>9828121015</v>
      </c>
      <c r="X321" s="9" t="str">
        <f>'shaladarpan '!W320</f>
        <v>alniyawas319</v>
      </c>
      <c r="Y321" s="9">
        <f>'shaladarpan '!X320</f>
        <v>60000</v>
      </c>
      <c r="Z321" s="9" t="str">
        <f>'shaladarpan '!Y320</f>
        <v>N</v>
      </c>
      <c r="AA321" s="9" t="str">
        <f>'shaladarpan '!Z320</f>
        <v>N</v>
      </c>
      <c r="AB321" s="9" t="str">
        <f>'shaladarpan '!AA320</f>
        <v>No</v>
      </c>
      <c r="AC321" s="9">
        <f>'shaladarpan '!AB320</f>
        <v>14</v>
      </c>
      <c r="AD321" s="9" t="str">
        <f>'shaladarpan '!AC320</f>
        <v>None</v>
      </c>
      <c r="AE321" s="9">
        <f>'shaladarpan '!AD320</f>
        <v>3</v>
      </c>
    </row>
    <row r="322" spans="1:31" s="8" customFormat="1" ht="13.5" customHeight="1">
      <c r="A322" s="8">
        <f>IF(F322=" "," ",ROWS($A$3:A322))</f>
        <v>320</v>
      </c>
      <c r="B322" s="9">
        <f>'shaladarpan '!A321</f>
        <v>9</v>
      </c>
      <c r="C322" s="9" t="str">
        <f>'shaladarpan '!B321</f>
        <v>A</v>
      </c>
      <c r="D322" s="9">
        <f>'shaladarpan '!C321</f>
        <v>3844</v>
      </c>
      <c r="E322" s="10">
        <f>'shaladarpan '!D321</f>
        <v>42135</v>
      </c>
      <c r="F322" s="9" t="str">
        <f>'shaladarpan '!E321</f>
        <v>manjeet320</v>
      </c>
      <c r="G322" s="10">
        <f>'shaladarpan '!F321</f>
        <v>0</v>
      </c>
      <c r="H322" s="9" t="str">
        <f>'shaladarpan '!G321</f>
        <v>vijay320</v>
      </c>
      <c r="I322" s="9" t="str">
        <f>'shaladarpan '!H321</f>
        <v>beautiful320</v>
      </c>
      <c r="J322" s="9" t="str">
        <f>'shaladarpan '!I321</f>
        <v>F</v>
      </c>
      <c r="K322" s="10">
        <f>'shaladarpan '!J321</f>
        <v>38543</v>
      </c>
      <c r="L322" s="9" t="str">
        <f>'shaladarpan '!K321</f>
        <v>yes</v>
      </c>
      <c r="M322" s="9">
        <f>'shaladarpan '!L321</f>
        <v>320</v>
      </c>
      <c r="N322" s="9">
        <f>'shaladarpan '!M321</f>
        <v>0</v>
      </c>
      <c r="O322" s="9">
        <f>'shaladarpan '!N321</f>
        <v>0</v>
      </c>
      <c r="P322" s="9" t="str">
        <f>'shaladarpan '!O321</f>
        <v>OBC</v>
      </c>
      <c r="Q322" s="9" t="str">
        <f>'shaladarpan '!P321</f>
        <v>Muslim</v>
      </c>
      <c r="R322" s="9">
        <f>'shaladarpan '!Q321</f>
        <v>0</v>
      </c>
      <c r="S322" s="9" t="str">
        <f>'shaladarpan '!R321</f>
        <v>GOVT. SENIOR SECONDARY SCHOOL ALNIYAWAS (219445)</v>
      </c>
      <c r="T322" s="9">
        <f>'shaladarpan '!S321</f>
        <v>8140200308</v>
      </c>
      <c r="U322" s="9" t="str">
        <f>'shaladarpan '!T321</f>
        <v>XXXX0408</v>
      </c>
      <c r="V322" s="9">
        <f>'shaladarpan '!U321</f>
        <v>0</v>
      </c>
      <c r="W322" s="9">
        <f>'shaladarpan '!V321</f>
        <v>9828121016</v>
      </c>
      <c r="X322" s="9" t="str">
        <f>'shaladarpan '!W321</f>
        <v>alniyawas320</v>
      </c>
      <c r="Y322" s="9">
        <f>'shaladarpan '!X321</f>
        <v>36000</v>
      </c>
      <c r="Z322" s="9" t="str">
        <f>'shaladarpan '!Y321</f>
        <v>N</v>
      </c>
      <c r="AA322" s="9" t="str">
        <f>'shaladarpan '!Z321</f>
        <v>N</v>
      </c>
      <c r="AB322" s="9" t="str">
        <f>'shaladarpan '!AA321</f>
        <v>Yes</v>
      </c>
      <c r="AC322" s="9">
        <f>'shaladarpan '!AB321</f>
        <v>15</v>
      </c>
      <c r="AD322" s="9" t="str">
        <f>'shaladarpan '!AC321</f>
        <v>None</v>
      </c>
      <c r="AE322" s="9">
        <f>'shaladarpan '!AD321</f>
        <v>1</v>
      </c>
    </row>
    <row r="323" spans="1:31" s="8" customFormat="1" ht="13.5" customHeight="1">
      <c r="A323" s="8">
        <f>IF(F323=" "," ",ROWS($A$3:A323))</f>
        <v>321</v>
      </c>
      <c r="B323" s="9">
        <f>'shaladarpan '!A322</f>
        <v>9</v>
      </c>
      <c r="C323" s="9" t="str">
        <f>'shaladarpan '!B322</f>
        <v>A</v>
      </c>
      <c r="D323" s="9">
        <f>'shaladarpan '!C322</f>
        <v>4821</v>
      </c>
      <c r="E323" s="10">
        <f>'shaladarpan '!D322</f>
        <v>41032</v>
      </c>
      <c r="F323" s="9" t="str">
        <f>'shaladarpan '!E322</f>
        <v>manjeet321</v>
      </c>
      <c r="G323" s="10">
        <f>'shaladarpan '!F322</f>
        <v>0</v>
      </c>
      <c r="H323" s="9" t="str">
        <f>'shaladarpan '!G322</f>
        <v>vijay321</v>
      </c>
      <c r="I323" s="9" t="str">
        <f>'shaladarpan '!H322</f>
        <v>beautiful321</v>
      </c>
      <c r="J323" s="9" t="str">
        <f>'shaladarpan '!I322</f>
        <v>M</v>
      </c>
      <c r="K323" s="10">
        <f>'shaladarpan '!J322</f>
        <v>39342</v>
      </c>
      <c r="L323" s="9" t="str">
        <f>'shaladarpan '!K322</f>
        <v>no</v>
      </c>
      <c r="M323" s="9">
        <f>'shaladarpan '!L322</f>
        <v>321</v>
      </c>
      <c r="N323" s="9">
        <f>'shaladarpan '!M322</f>
        <v>0</v>
      </c>
      <c r="O323" s="9">
        <f>'shaladarpan '!N322</f>
        <v>0</v>
      </c>
      <c r="P323" s="9" t="str">
        <f>'shaladarpan '!O322</f>
        <v>OBC</v>
      </c>
      <c r="Q323" s="9" t="str">
        <f>'shaladarpan '!P322</f>
        <v>Muslim</v>
      </c>
      <c r="R323" s="9">
        <f>'shaladarpan '!Q322</f>
        <v>0</v>
      </c>
      <c r="S323" s="9" t="str">
        <f>'shaladarpan '!R322</f>
        <v>GOVT. SENIOR SECONDARY SCHOOL ALNIYAWAS (219445)</v>
      </c>
      <c r="T323" s="9">
        <f>'shaladarpan '!S322</f>
        <v>8140200308</v>
      </c>
      <c r="U323" s="9" t="str">
        <f>'shaladarpan '!T322</f>
        <v>XXXX2055</v>
      </c>
      <c r="V323" s="9" t="str">
        <f>'shaladarpan '!U322</f>
        <v>YQQWKUF</v>
      </c>
      <c r="W323" s="9">
        <f>'shaladarpan '!V322</f>
        <v>9828121017</v>
      </c>
      <c r="X323" s="9" t="str">
        <f>'shaladarpan '!W322</f>
        <v>alniyawas321</v>
      </c>
      <c r="Y323" s="9">
        <f>'shaladarpan '!X322</f>
        <v>60000</v>
      </c>
      <c r="Z323" s="9" t="str">
        <f>'shaladarpan '!Y322</f>
        <v>N</v>
      </c>
      <c r="AA323" s="9" t="str">
        <f>'shaladarpan '!Z322</f>
        <v>N</v>
      </c>
      <c r="AB323" s="9" t="str">
        <f>'shaladarpan '!AA322</f>
        <v>Yes</v>
      </c>
      <c r="AC323" s="9">
        <f>'shaladarpan '!AB322</f>
        <v>13</v>
      </c>
      <c r="AD323" s="9" t="str">
        <f>'shaladarpan '!AC322</f>
        <v>None</v>
      </c>
      <c r="AE323" s="9">
        <f>'shaladarpan '!AD322</f>
        <v>0</v>
      </c>
    </row>
    <row r="324" spans="1:31" s="8" customFormat="1" ht="13.5" customHeight="1">
      <c r="A324" s="8">
        <f>IF(F324=" "," ",ROWS($A$3:A324))</f>
        <v>322</v>
      </c>
      <c r="B324" s="9">
        <f>'shaladarpan '!A323</f>
        <v>9</v>
      </c>
      <c r="C324" s="9" t="str">
        <f>'shaladarpan '!B323</f>
        <v>A</v>
      </c>
      <c r="D324" s="9">
        <f>'shaladarpan '!C323</f>
        <v>4454</v>
      </c>
      <c r="E324" s="10">
        <f>'shaladarpan '!D323</f>
        <v>43283</v>
      </c>
      <c r="F324" s="9" t="str">
        <f>'shaladarpan '!E323</f>
        <v>manjeet322</v>
      </c>
      <c r="G324" s="10">
        <f>'shaladarpan '!F323</f>
        <v>0</v>
      </c>
      <c r="H324" s="9" t="str">
        <f>'shaladarpan '!G323</f>
        <v>vijay322</v>
      </c>
      <c r="I324" s="9" t="str">
        <f>'shaladarpan '!H323</f>
        <v>beautiful322</v>
      </c>
      <c r="J324" s="9" t="str">
        <f>'shaladarpan '!I323</f>
        <v>M</v>
      </c>
      <c r="K324" s="10">
        <f>'shaladarpan '!J323</f>
        <v>39227</v>
      </c>
      <c r="L324" s="9" t="str">
        <f>'shaladarpan '!K323</f>
        <v>yes</v>
      </c>
      <c r="M324" s="9">
        <f>'shaladarpan '!L323</f>
        <v>322</v>
      </c>
      <c r="N324" s="9">
        <f>'shaladarpan '!M323</f>
        <v>0</v>
      </c>
      <c r="O324" s="9">
        <f>'shaladarpan '!N323</f>
        <v>0</v>
      </c>
      <c r="P324" s="9" t="str">
        <f>'shaladarpan '!O323</f>
        <v>OBC</v>
      </c>
      <c r="Q324" s="9" t="str">
        <f>'shaladarpan '!P323</f>
        <v>Hindu</v>
      </c>
      <c r="R324" s="9">
        <f>'shaladarpan '!Q323</f>
        <v>0</v>
      </c>
      <c r="S324" s="9" t="str">
        <f>'shaladarpan '!R323</f>
        <v>GOVT. SENIOR SECONDARY SCHOOL ALNIYAWAS (219445)</v>
      </c>
      <c r="T324" s="9">
        <f>'shaladarpan '!S323</f>
        <v>8140200308</v>
      </c>
      <c r="U324" s="9" t="str">
        <f>'shaladarpan '!T323</f>
        <v>XXXX8900</v>
      </c>
      <c r="V324" s="9">
        <f>'shaladarpan '!U323</f>
        <v>0</v>
      </c>
      <c r="W324" s="9">
        <f>'shaladarpan '!V323</f>
        <v>9828121018</v>
      </c>
      <c r="X324" s="9" t="str">
        <f>'shaladarpan '!W323</f>
        <v>alniyawas322</v>
      </c>
      <c r="Y324" s="9">
        <f>'shaladarpan '!X323</f>
        <v>50000</v>
      </c>
      <c r="Z324" s="9" t="str">
        <f>'shaladarpan '!Y323</f>
        <v>N</v>
      </c>
      <c r="AA324" s="9" t="str">
        <f>'shaladarpan '!Z323</f>
        <v>N</v>
      </c>
      <c r="AB324" s="9" t="str">
        <f>'shaladarpan '!AA323</f>
        <v>No</v>
      </c>
      <c r="AC324" s="9">
        <f>'shaladarpan '!AB323</f>
        <v>13</v>
      </c>
      <c r="AD324" s="9" t="str">
        <f>'shaladarpan '!AC323</f>
        <v>None</v>
      </c>
      <c r="AE324" s="9">
        <f>'shaladarpan '!AD323</f>
        <v>2</v>
      </c>
    </row>
    <row r="325" spans="1:31" s="8" customFormat="1" ht="13.5" customHeight="1">
      <c r="A325" s="8">
        <f>IF(F325=" "," ",ROWS($A$3:A325))</f>
        <v>323</v>
      </c>
      <c r="B325" s="9">
        <f>'shaladarpan '!A324</f>
        <v>9</v>
      </c>
      <c r="C325" s="9" t="str">
        <f>'shaladarpan '!B324</f>
        <v>A</v>
      </c>
      <c r="D325" s="9">
        <f>'shaladarpan '!C324</f>
        <v>4828</v>
      </c>
      <c r="E325" s="10">
        <f>'shaladarpan '!D324</f>
        <v>0</v>
      </c>
      <c r="F325" s="9" t="str">
        <f>'shaladarpan '!E324</f>
        <v>manjeet323</v>
      </c>
      <c r="G325" s="10">
        <f>'shaladarpan '!F324</f>
        <v>0</v>
      </c>
      <c r="H325" s="9" t="str">
        <f>'shaladarpan '!G324</f>
        <v>vijay323</v>
      </c>
      <c r="I325" s="9" t="str">
        <f>'shaladarpan '!H324</f>
        <v>beautiful323</v>
      </c>
      <c r="J325" s="9" t="str">
        <f>'shaladarpan '!I324</f>
        <v>M</v>
      </c>
      <c r="K325" s="10">
        <f>'shaladarpan '!J324</f>
        <v>39561</v>
      </c>
      <c r="L325" s="9" t="str">
        <f>'shaladarpan '!K324</f>
        <v>yes</v>
      </c>
      <c r="M325" s="9">
        <f>'shaladarpan '!L324</f>
        <v>323</v>
      </c>
      <c r="N325" s="9">
        <f>'shaladarpan '!M324</f>
        <v>0</v>
      </c>
      <c r="O325" s="9">
        <f>'shaladarpan '!N324</f>
        <v>0</v>
      </c>
      <c r="P325" s="9" t="str">
        <f>'shaladarpan '!O324</f>
        <v>GEN</v>
      </c>
      <c r="Q325" s="9">
        <f>'shaladarpan '!P324</f>
        <v>0</v>
      </c>
      <c r="R325" s="9">
        <f>'shaladarpan '!Q324</f>
        <v>0</v>
      </c>
      <c r="S325" s="9" t="str">
        <f>'shaladarpan '!R324</f>
        <v>GOVT. SENIOR SECONDARY SCHOOL ALNIYAWAS (219445)</v>
      </c>
      <c r="T325" s="9">
        <f>'shaladarpan '!S324</f>
        <v>8140200308</v>
      </c>
      <c r="U325" s="9">
        <f>'shaladarpan '!T324</f>
        <v>0</v>
      </c>
      <c r="V325" s="9">
        <f>'shaladarpan '!U324</f>
        <v>0</v>
      </c>
      <c r="W325" s="9">
        <f>'shaladarpan '!V324</f>
        <v>9828121019</v>
      </c>
      <c r="X325" s="9" t="str">
        <f>'shaladarpan '!W324</f>
        <v>alniyawas323</v>
      </c>
      <c r="Y325" s="9">
        <f>'shaladarpan '!X324</f>
        <v>0</v>
      </c>
      <c r="Z325" s="9" t="str">
        <f>'shaladarpan '!Y324</f>
        <v>N</v>
      </c>
      <c r="AA325" s="9" t="str">
        <f>'shaladarpan '!Z324</f>
        <v>Y</v>
      </c>
      <c r="AB325" s="9">
        <f>'shaladarpan '!AA324</f>
        <v>0</v>
      </c>
      <c r="AC325" s="9">
        <f>'shaladarpan '!AB324</f>
        <v>12</v>
      </c>
      <c r="AD325" s="9">
        <f>'shaladarpan '!AC324</f>
        <v>0</v>
      </c>
      <c r="AE325" s="9">
        <f>'shaladarpan '!AD324</f>
        <v>1</v>
      </c>
    </row>
    <row r="326" spans="1:31" s="8" customFormat="1" ht="13.5" customHeight="1">
      <c r="A326" s="8">
        <f>IF(F326=" "," ",ROWS($A$3:A326))</f>
        <v>324</v>
      </c>
      <c r="B326" s="9">
        <f>'shaladarpan '!A325</f>
        <v>9</v>
      </c>
      <c r="C326" s="9" t="str">
        <f>'shaladarpan '!B325</f>
        <v>A</v>
      </c>
      <c r="D326" s="9">
        <f>'shaladarpan '!C325</f>
        <v>4544</v>
      </c>
      <c r="E326" s="10">
        <f>'shaladarpan '!D325</f>
        <v>43291</v>
      </c>
      <c r="F326" s="9" t="str">
        <f>'shaladarpan '!E325</f>
        <v>manjeet324</v>
      </c>
      <c r="G326" s="10">
        <f>'shaladarpan '!F325</f>
        <v>0</v>
      </c>
      <c r="H326" s="9" t="str">
        <f>'shaladarpan '!G325</f>
        <v>vijay324</v>
      </c>
      <c r="I326" s="9" t="str">
        <f>'shaladarpan '!H325</f>
        <v>beautiful324</v>
      </c>
      <c r="J326" s="9" t="str">
        <f>'shaladarpan '!I325</f>
        <v>F</v>
      </c>
      <c r="K326" s="10">
        <f>'shaladarpan '!J325</f>
        <v>39270</v>
      </c>
      <c r="L326" s="9" t="str">
        <f>'shaladarpan '!K325</f>
        <v>no</v>
      </c>
      <c r="M326" s="9">
        <f>'shaladarpan '!L325</f>
        <v>324</v>
      </c>
      <c r="N326" s="9">
        <f>'shaladarpan '!M325</f>
        <v>0</v>
      </c>
      <c r="O326" s="9">
        <f>'shaladarpan '!N325</f>
        <v>0</v>
      </c>
      <c r="P326" s="9" t="str">
        <f>'shaladarpan '!O325</f>
        <v>OBC</v>
      </c>
      <c r="Q326" s="9" t="str">
        <f>'shaladarpan '!P325</f>
        <v>Hindu</v>
      </c>
      <c r="R326" s="9">
        <f>'shaladarpan '!Q325</f>
        <v>0</v>
      </c>
      <c r="S326" s="9" t="str">
        <f>'shaladarpan '!R325</f>
        <v>GOVT. SENIOR SECONDARY SCHOOL ALNIYAWAS (219445)</v>
      </c>
      <c r="T326" s="9">
        <f>'shaladarpan '!S325</f>
        <v>8140200308</v>
      </c>
      <c r="U326" s="9" t="str">
        <f>'shaladarpan '!T325</f>
        <v>XXXX4412</v>
      </c>
      <c r="V326" s="9">
        <f>'shaladarpan '!U325</f>
        <v>0</v>
      </c>
      <c r="W326" s="9">
        <f>'shaladarpan '!V325</f>
        <v>9828121020</v>
      </c>
      <c r="X326" s="9" t="str">
        <f>'shaladarpan '!W325</f>
        <v>alniyawas324</v>
      </c>
      <c r="Y326" s="9">
        <f>'shaladarpan '!X325</f>
        <v>60000</v>
      </c>
      <c r="Z326" s="9" t="str">
        <f>'shaladarpan '!Y325</f>
        <v>N</v>
      </c>
      <c r="AA326" s="9" t="str">
        <f>'shaladarpan '!Z325</f>
        <v>N</v>
      </c>
      <c r="AB326" s="9" t="str">
        <f>'shaladarpan '!AA325</f>
        <v>No</v>
      </c>
      <c r="AC326" s="9">
        <f>'shaladarpan '!AB325</f>
        <v>13</v>
      </c>
      <c r="AD326" s="9" t="str">
        <f>'shaladarpan '!AC325</f>
        <v>None</v>
      </c>
      <c r="AE326" s="9">
        <f>'shaladarpan '!AD325</f>
        <v>1</v>
      </c>
    </row>
    <row r="327" spans="1:31" s="8" customFormat="1" ht="13.5" customHeight="1">
      <c r="A327" s="8">
        <f>IF(F327=" "," ",ROWS($A$3:A327))</f>
        <v>325</v>
      </c>
      <c r="B327" s="9">
        <f>'shaladarpan '!A326</f>
        <v>9</v>
      </c>
      <c r="C327" s="9" t="str">
        <f>'shaladarpan '!B326</f>
        <v>A</v>
      </c>
      <c r="D327" s="9">
        <f>'shaladarpan '!C326</f>
        <v>3820</v>
      </c>
      <c r="E327" s="10">
        <f>'shaladarpan '!D326</f>
        <v>42135</v>
      </c>
      <c r="F327" s="9" t="str">
        <f>'shaladarpan '!E326</f>
        <v>manjeet325</v>
      </c>
      <c r="G327" s="10">
        <f>'shaladarpan '!F326</f>
        <v>0</v>
      </c>
      <c r="H327" s="9" t="str">
        <f>'shaladarpan '!G326</f>
        <v>vijay325</v>
      </c>
      <c r="I327" s="9" t="str">
        <f>'shaladarpan '!H326</f>
        <v>beautiful325</v>
      </c>
      <c r="J327" s="9" t="str">
        <f>'shaladarpan '!I326</f>
        <v>M</v>
      </c>
      <c r="K327" s="10">
        <f>'shaladarpan '!J326</f>
        <v>38781</v>
      </c>
      <c r="L327" s="9" t="str">
        <f>'shaladarpan '!K326</f>
        <v>yes</v>
      </c>
      <c r="M327" s="9">
        <f>'shaladarpan '!L326</f>
        <v>325</v>
      </c>
      <c r="N327" s="9">
        <f>'shaladarpan '!M326</f>
        <v>0</v>
      </c>
      <c r="O327" s="9">
        <f>'shaladarpan '!N326</f>
        <v>0</v>
      </c>
      <c r="P327" s="9" t="str">
        <f>'shaladarpan '!O326</f>
        <v>OBC</v>
      </c>
      <c r="Q327" s="9" t="str">
        <f>'shaladarpan '!P326</f>
        <v>Muslim</v>
      </c>
      <c r="R327" s="9">
        <f>'shaladarpan '!Q326</f>
        <v>0</v>
      </c>
      <c r="S327" s="9" t="str">
        <f>'shaladarpan '!R326</f>
        <v>GOVT. SENIOR SECONDARY SCHOOL ALNIYAWAS (219445)</v>
      </c>
      <c r="T327" s="9">
        <f>'shaladarpan '!S326</f>
        <v>8140200308</v>
      </c>
      <c r="U327" s="9" t="str">
        <f>'shaladarpan '!T326</f>
        <v>XXXX2763</v>
      </c>
      <c r="V327" s="9">
        <f>'shaladarpan '!U326</f>
        <v>0</v>
      </c>
      <c r="W327" s="9">
        <f>'shaladarpan '!V326</f>
        <v>9828121021</v>
      </c>
      <c r="X327" s="9" t="str">
        <f>'shaladarpan '!W326</f>
        <v>alniyawas325</v>
      </c>
      <c r="Y327" s="9">
        <f>'shaladarpan '!X326</f>
        <v>0</v>
      </c>
      <c r="Z327" s="9" t="str">
        <f>'shaladarpan '!Y326</f>
        <v>N</v>
      </c>
      <c r="AA327" s="9" t="str">
        <f>'shaladarpan '!Z326</f>
        <v>N</v>
      </c>
      <c r="AB327" s="9" t="str">
        <f>'shaladarpan '!AA326</f>
        <v>Yes</v>
      </c>
      <c r="AC327" s="9">
        <f>'shaladarpan '!AB326</f>
        <v>14</v>
      </c>
      <c r="AD327" s="9" t="str">
        <f>'shaladarpan '!AC326</f>
        <v>None</v>
      </c>
      <c r="AE327" s="9">
        <f>'shaladarpan '!AD326</f>
        <v>1</v>
      </c>
    </row>
    <row r="328" spans="1:31" s="8" customFormat="1" ht="13.5" customHeight="1">
      <c r="A328" s="8">
        <f>IF(F328=" "," ",ROWS($A$3:A328))</f>
        <v>326</v>
      </c>
      <c r="B328" s="9">
        <f>'shaladarpan '!A327</f>
        <v>9</v>
      </c>
      <c r="C328" s="9" t="str">
        <f>'shaladarpan '!B327</f>
        <v>A</v>
      </c>
      <c r="D328" s="9">
        <f>'shaladarpan '!C327</f>
        <v>4823</v>
      </c>
      <c r="E328" s="10">
        <f>'shaladarpan '!D327</f>
        <v>0</v>
      </c>
      <c r="F328" s="9" t="str">
        <f>'shaladarpan '!E327</f>
        <v>manjeet326</v>
      </c>
      <c r="G328" s="10">
        <f>'shaladarpan '!F327</f>
        <v>0</v>
      </c>
      <c r="H328" s="9" t="str">
        <f>'shaladarpan '!G327</f>
        <v>vijay326</v>
      </c>
      <c r="I328" s="9" t="str">
        <f>'shaladarpan '!H327</f>
        <v>beautiful326</v>
      </c>
      <c r="J328" s="9" t="str">
        <f>'shaladarpan '!I327</f>
        <v>F</v>
      </c>
      <c r="K328" s="10">
        <f>'shaladarpan '!J327</f>
        <v>38847</v>
      </c>
      <c r="L328" s="9" t="str">
        <f>'shaladarpan '!K327</f>
        <v>yes</v>
      </c>
      <c r="M328" s="9">
        <f>'shaladarpan '!L327</f>
        <v>326</v>
      </c>
      <c r="N328" s="9">
        <f>'shaladarpan '!M327</f>
        <v>0</v>
      </c>
      <c r="O328" s="9">
        <f>'shaladarpan '!N327</f>
        <v>0</v>
      </c>
      <c r="P328" s="9" t="str">
        <f>'shaladarpan '!O327</f>
        <v>OBC</v>
      </c>
      <c r="Q328" s="9">
        <f>'shaladarpan '!P327</f>
        <v>0</v>
      </c>
      <c r="R328" s="9">
        <f>'shaladarpan '!Q327</f>
        <v>0</v>
      </c>
      <c r="S328" s="9" t="str">
        <f>'shaladarpan '!R327</f>
        <v>GOVT. SENIOR SECONDARY SCHOOL ALNIYAWAS (219445)</v>
      </c>
      <c r="T328" s="9">
        <f>'shaladarpan '!S327</f>
        <v>8140200308</v>
      </c>
      <c r="U328" s="9">
        <f>'shaladarpan '!T327</f>
        <v>0</v>
      </c>
      <c r="V328" s="9">
        <f>'shaladarpan '!U327</f>
        <v>0</v>
      </c>
      <c r="W328" s="9">
        <f>'shaladarpan '!V327</f>
        <v>9828121022</v>
      </c>
      <c r="X328" s="9" t="str">
        <f>'shaladarpan '!W327</f>
        <v>alniyawas326</v>
      </c>
      <c r="Y328" s="9">
        <f>'shaladarpan '!X327</f>
        <v>0</v>
      </c>
      <c r="Z328" s="9" t="str">
        <f>'shaladarpan '!Y327</f>
        <v>N</v>
      </c>
      <c r="AA328" s="9" t="str">
        <f>'shaladarpan '!Z327</f>
        <v>Y</v>
      </c>
      <c r="AB328" s="9">
        <f>'shaladarpan '!AA327</f>
        <v>0</v>
      </c>
      <c r="AC328" s="9">
        <f>'shaladarpan '!AB327</f>
        <v>14</v>
      </c>
      <c r="AD328" s="9">
        <f>'shaladarpan '!AC327</f>
        <v>0</v>
      </c>
      <c r="AE328" s="9">
        <f>'shaladarpan '!AD327</f>
        <v>2</v>
      </c>
    </row>
    <row r="329" spans="1:31" s="8" customFormat="1" ht="13.5" customHeight="1">
      <c r="A329" s="8">
        <f>IF(F329=" "," ",ROWS($A$3:A329))</f>
        <v>327</v>
      </c>
      <c r="B329" s="9">
        <f>'shaladarpan '!A328</f>
        <v>9</v>
      </c>
      <c r="C329" s="9" t="str">
        <f>'shaladarpan '!B328</f>
        <v>A</v>
      </c>
      <c r="D329" s="9">
        <f>'shaladarpan '!C328</f>
        <v>4824</v>
      </c>
      <c r="E329" s="10">
        <f>'shaladarpan '!D328</f>
        <v>0</v>
      </c>
      <c r="F329" s="9" t="str">
        <f>'shaladarpan '!E328</f>
        <v>manjeet327</v>
      </c>
      <c r="G329" s="10">
        <f>'shaladarpan '!F328</f>
        <v>0</v>
      </c>
      <c r="H329" s="9" t="str">
        <f>'shaladarpan '!G328</f>
        <v>vijay327</v>
      </c>
      <c r="I329" s="9" t="str">
        <f>'shaladarpan '!H328</f>
        <v>beautiful327</v>
      </c>
      <c r="J329" s="9" t="str">
        <f>'shaladarpan '!I328</f>
        <v>F</v>
      </c>
      <c r="K329" s="10">
        <f>'shaladarpan '!J328</f>
        <v>38175</v>
      </c>
      <c r="L329" s="9" t="str">
        <f>'shaladarpan '!K328</f>
        <v>no</v>
      </c>
      <c r="M329" s="9">
        <f>'shaladarpan '!L328</f>
        <v>327</v>
      </c>
      <c r="N329" s="9">
        <f>'shaladarpan '!M328</f>
        <v>0</v>
      </c>
      <c r="O329" s="9">
        <f>'shaladarpan '!N328</f>
        <v>0</v>
      </c>
      <c r="P329" s="9" t="str">
        <f>'shaladarpan '!O328</f>
        <v>OBC</v>
      </c>
      <c r="Q329" s="9">
        <f>'shaladarpan '!P328</f>
        <v>0</v>
      </c>
      <c r="R329" s="9">
        <f>'shaladarpan '!Q328</f>
        <v>0</v>
      </c>
      <c r="S329" s="9" t="str">
        <f>'shaladarpan '!R328</f>
        <v>GOVT. SENIOR SECONDARY SCHOOL ALNIYAWAS (219445)</v>
      </c>
      <c r="T329" s="9">
        <f>'shaladarpan '!S328</f>
        <v>8140200308</v>
      </c>
      <c r="U329" s="9">
        <f>'shaladarpan '!T328</f>
        <v>0</v>
      </c>
      <c r="V329" s="9">
        <f>'shaladarpan '!U328</f>
        <v>0</v>
      </c>
      <c r="W329" s="9">
        <f>'shaladarpan '!V328</f>
        <v>9828121023</v>
      </c>
      <c r="X329" s="9" t="str">
        <f>'shaladarpan '!W328</f>
        <v>alniyawas327</v>
      </c>
      <c r="Y329" s="9">
        <f>'shaladarpan '!X328</f>
        <v>0</v>
      </c>
      <c r="Z329" s="9" t="str">
        <f>'shaladarpan '!Y328</f>
        <v>N</v>
      </c>
      <c r="AA329" s="9" t="str">
        <f>'shaladarpan '!Z328</f>
        <v>Y</v>
      </c>
      <c r="AB329" s="9">
        <f>'shaladarpan '!AA328</f>
        <v>0</v>
      </c>
      <c r="AC329" s="9">
        <f>'shaladarpan '!AB328</f>
        <v>16</v>
      </c>
      <c r="AD329" s="9">
        <f>'shaladarpan '!AC328</f>
        <v>0</v>
      </c>
      <c r="AE329" s="9">
        <f>'shaladarpan '!AD328</f>
        <v>2</v>
      </c>
    </row>
    <row r="330" spans="1:31" s="8" customFormat="1" ht="13.5" customHeight="1">
      <c r="A330" s="8">
        <f>IF(F330=" "," ",ROWS($A$3:A330))</f>
        <v>328</v>
      </c>
      <c r="B330" s="9">
        <f>'shaladarpan '!A329</f>
        <v>9</v>
      </c>
      <c r="C330" s="9" t="str">
        <f>'shaladarpan '!B329</f>
        <v>A</v>
      </c>
      <c r="D330" s="9">
        <f>'shaladarpan '!C329</f>
        <v>4145</v>
      </c>
      <c r="E330" s="10">
        <f>'shaladarpan '!D329</f>
        <v>42553</v>
      </c>
      <c r="F330" s="9" t="str">
        <f>'shaladarpan '!E329</f>
        <v>manjeet328</v>
      </c>
      <c r="G330" s="10">
        <f>'shaladarpan '!F329</f>
        <v>0</v>
      </c>
      <c r="H330" s="9" t="str">
        <f>'shaladarpan '!G329</f>
        <v>vijay328</v>
      </c>
      <c r="I330" s="9" t="str">
        <f>'shaladarpan '!H329</f>
        <v>beautiful328</v>
      </c>
      <c r="J330" s="9" t="str">
        <f>'shaladarpan '!I329</f>
        <v>M</v>
      </c>
      <c r="K330" s="10">
        <f>'shaladarpan '!J329</f>
        <v>38119</v>
      </c>
      <c r="L330" s="9" t="str">
        <f>'shaladarpan '!K329</f>
        <v>yes</v>
      </c>
      <c r="M330" s="9">
        <f>'shaladarpan '!L329</f>
        <v>328</v>
      </c>
      <c r="N330" s="9">
        <f>'shaladarpan '!M329</f>
        <v>0</v>
      </c>
      <c r="O330" s="9">
        <f>'shaladarpan '!N329</f>
        <v>0</v>
      </c>
      <c r="P330" s="9" t="str">
        <f>'shaladarpan '!O329</f>
        <v>SC</v>
      </c>
      <c r="Q330" s="9" t="str">
        <f>'shaladarpan '!P329</f>
        <v>Hindu</v>
      </c>
      <c r="R330" s="9">
        <f>'shaladarpan '!Q329</f>
        <v>0</v>
      </c>
      <c r="S330" s="9" t="str">
        <f>'shaladarpan '!R329</f>
        <v>GOVT. SENIOR SECONDARY SCHOOL ALNIYAWAS (219445)</v>
      </c>
      <c r="T330" s="9">
        <f>'shaladarpan '!S329</f>
        <v>8140200308</v>
      </c>
      <c r="U330" s="9" t="str">
        <f>'shaladarpan '!T329</f>
        <v>XXXX0192</v>
      </c>
      <c r="V330" s="9">
        <f>'shaladarpan '!U329</f>
        <v>0</v>
      </c>
      <c r="W330" s="9">
        <f>'shaladarpan '!V329</f>
        <v>9828121024</v>
      </c>
      <c r="X330" s="9" t="str">
        <f>'shaladarpan '!W329</f>
        <v>alniyawas328</v>
      </c>
      <c r="Y330" s="9">
        <f>'shaladarpan '!X329</f>
        <v>0</v>
      </c>
      <c r="Z330" s="9" t="str">
        <f>'shaladarpan '!Y329</f>
        <v>N</v>
      </c>
      <c r="AA330" s="9" t="str">
        <f>'shaladarpan '!Z329</f>
        <v>N</v>
      </c>
      <c r="AB330" s="9" t="str">
        <f>'shaladarpan '!AA329</f>
        <v>No</v>
      </c>
      <c r="AC330" s="9">
        <f>'shaladarpan '!AB329</f>
        <v>16</v>
      </c>
      <c r="AD330" s="9" t="str">
        <f>'shaladarpan '!AC329</f>
        <v>None</v>
      </c>
      <c r="AE330" s="9">
        <f>'shaladarpan '!AD329</f>
        <v>3</v>
      </c>
    </row>
    <row r="331" spans="1:31" s="8" customFormat="1" ht="13.5" customHeight="1">
      <c r="A331" s="8">
        <f>IF(F331=" "," ",ROWS($A$3:A331))</f>
        <v>329</v>
      </c>
      <c r="B331" s="9">
        <f>'shaladarpan '!A330</f>
        <v>9</v>
      </c>
      <c r="C331" s="9" t="str">
        <f>'shaladarpan '!B330</f>
        <v>A</v>
      </c>
      <c r="D331" s="9">
        <f>'shaladarpan '!C330</f>
        <v>4273</v>
      </c>
      <c r="E331" s="10">
        <f>'shaladarpan '!D330</f>
        <v>42915</v>
      </c>
      <c r="F331" s="9" t="str">
        <f>'shaladarpan '!E330</f>
        <v>manjeet329</v>
      </c>
      <c r="G331" s="10">
        <f>'shaladarpan '!F330</f>
        <v>0</v>
      </c>
      <c r="H331" s="9" t="str">
        <f>'shaladarpan '!G330</f>
        <v>vijay329</v>
      </c>
      <c r="I331" s="9" t="str">
        <f>'shaladarpan '!H330</f>
        <v>beautiful329</v>
      </c>
      <c r="J331" s="9" t="str">
        <f>'shaladarpan '!I330</f>
        <v>F</v>
      </c>
      <c r="K331" s="10">
        <f>'shaladarpan '!J330</f>
        <v>38892</v>
      </c>
      <c r="L331" s="9" t="str">
        <f>'shaladarpan '!K330</f>
        <v>yes</v>
      </c>
      <c r="M331" s="9">
        <f>'shaladarpan '!L330</f>
        <v>329</v>
      </c>
      <c r="N331" s="9">
        <f>'shaladarpan '!M330</f>
        <v>0</v>
      </c>
      <c r="O331" s="9">
        <f>'shaladarpan '!N330</f>
        <v>0</v>
      </c>
      <c r="P331" s="9" t="str">
        <f>'shaladarpan '!O330</f>
        <v>OBC</v>
      </c>
      <c r="Q331" s="9" t="str">
        <f>'shaladarpan '!P330</f>
        <v>Hindu</v>
      </c>
      <c r="R331" s="9">
        <f>'shaladarpan '!Q330</f>
        <v>0</v>
      </c>
      <c r="S331" s="9" t="str">
        <f>'shaladarpan '!R330</f>
        <v>GOVT. SENIOR SECONDARY SCHOOL ALNIYAWAS (219445)</v>
      </c>
      <c r="T331" s="9">
        <f>'shaladarpan '!S330</f>
        <v>8140200308</v>
      </c>
      <c r="U331" s="9" t="str">
        <f>'shaladarpan '!T330</f>
        <v>XXXX6856</v>
      </c>
      <c r="V331" s="9">
        <f>'shaladarpan '!U330</f>
        <v>0</v>
      </c>
      <c r="W331" s="9">
        <f>'shaladarpan '!V330</f>
        <v>9828121025</v>
      </c>
      <c r="X331" s="9" t="str">
        <f>'shaladarpan '!W330</f>
        <v>alniyawas329</v>
      </c>
      <c r="Y331" s="9">
        <f>'shaladarpan '!X330</f>
        <v>0</v>
      </c>
      <c r="Z331" s="9" t="str">
        <f>'shaladarpan '!Y330</f>
        <v>N</v>
      </c>
      <c r="AA331" s="9" t="str">
        <f>'shaladarpan '!Z330</f>
        <v>N</v>
      </c>
      <c r="AB331" s="9" t="str">
        <f>'shaladarpan '!AA330</f>
        <v>No</v>
      </c>
      <c r="AC331" s="9">
        <f>'shaladarpan '!AB330</f>
        <v>14</v>
      </c>
      <c r="AD331" s="9" t="str">
        <f>'shaladarpan '!AC330</f>
        <v>None</v>
      </c>
      <c r="AE331" s="9">
        <f>'shaladarpan '!AD330</f>
        <v>5</v>
      </c>
    </row>
    <row r="332" spans="1:31" s="8" customFormat="1" ht="13.5" customHeight="1">
      <c r="A332" s="8">
        <f>IF(F332=" "," ",ROWS($A$3:A332))</f>
        <v>330</v>
      </c>
      <c r="B332" s="9">
        <f>'shaladarpan '!A331</f>
        <v>9</v>
      </c>
      <c r="C332" s="9" t="str">
        <f>'shaladarpan '!B331</f>
        <v>A</v>
      </c>
      <c r="D332" s="9">
        <f>'shaladarpan '!C331</f>
        <v>3846</v>
      </c>
      <c r="E332" s="10">
        <f>'shaladarpan '!D331</f>
        <v>42135</v>
      </c>
      <c r="F332" s="9" t="str">
        <f>'shaladarpan '!E331</f>
        <v>manjeet330</v>
      </c>
      <c r="G332" s="10">
        <f>'shaladarpan '!F331</f>
        <v>0</v>
      </c>
      <c r="H332" s="9" t="str">
        <f>'shaladarpan '!G331</f>
        <v>vijay330</v>
      </c>
      <c r="I332" s="9" t="str">
        <f>'shaladarpan '!H331</f>
        <v>beautiful330</v>
      </c>
      <c r="J332" s="9" t="str">
        <f>'shaladarpan '!I331</f>
        <v>F</v>
      </c>
      <c r="K332" s="10">
        <f>'shaladarpan '!J331</f>
        <v>38873</v>
      </c>
      <c r="L332" s="9" t="str">
        <f>'shaladarpan '!K331</f>
        <v>no</v>
      </c>
      <c r="M332" s="9">
        <f>'shaladarpan '!L331</f>
        <v>330</v>
      </c>
      <c r="N332" s="9">
        <f>'shaladarpan '!M331</f>
        <v>0</v>
      </c>
      <c r="O332" s="9">
        <f>'shaladarpan '!N331</f>
        <v>0</v>
      </c>
      <c r="P332" s="9" t="str">
        <f>'shaladarpan '!O331</f>
        <v>OBC</v>
      </c>
      <c r="Q332" s="9" t="str">
        <f>'shaladarpan '!P331</f>
        <v>Muslim</v>
      </c>
      <c r="R332" s="9">
        <f>'shaladarpan '!Q331</f>
        <v>0</v>
      </c>
      <c r="S332" s="9" t="str">
        <f>'shaladarpan '!R331</f>
        <v>GOVT. SENIOR SECONDARY SCHOOL ALNIYAWAS (219445)</v>
      </c>
      <c r="T332" s="9">
        <f>'shaladarpan '!S331</f>
        <v>8140200308</v>
      </c>
      <c r="U332" s="9" t="str">
        <f>'shaladarpan '!T331</f>
        <v>XXXX5653</v>
      </c>
      <c r="V332" s="9">
        <f>'shaladarpan '!U331</f>
        <v>0</v>
      </c>
      <c r="W332" s="9">
        <f>'shaladarpan '!V331</f>
        <v>9828121026</v>
      </c>
      <c r="X332" s="9" t="str">
        <f>'shaladarpan '!W331</f>
        <v>alniyawas330</v>
      </c>
      <c r="Y332" s="9">
        <f>'shaladarpan '!X331</f>
        <v>0</v>
      </c>
      <c r="Z332" s="9" t="str">
        <f>'shaladarpan '!Y331</f>
        <v>N</v>
      </c>
      <c r="AA332" s="9" t="str">
        <f>'shaladarpan '!Z331</f>
        <v>N</v>
      </c>
      <c r="AB332" s="9" t="str">
        <f>'shaladarpan '!AA331</f>
        <v>Yes</v>
      </c>
      <c r="AC332" s="9">
        <f>'shaladarpan '!AB331</f>
        <v>14</v>
      </c>
      <c r="AD332" s="9" t="str">
        <f>'shaladarpan '!AC331</f>
        <v>None</v>
      </c>
      <c r="AE332" s="9">
        <f>'shaladarpan '!AD331</f>
        <v>1</v>
      </c>
    </row>
    <row r="333" spans="1:31" s="8" customFormat="1" ht="13.5" customHeight="1">
      <c r="A333" s="8">
        <f>IF(F333=" "," ",ROWS($A$3:A333))</f>
        <v>331</v>
      </c>
      <c r="B333" s="9">
        <f>'shaladarpan '!A332</f>
        <v>9</v>
      </c>
      <c r="C333" s="9" t="str">
        <f>'shaladarpan '!B332</f>
        <v>A</v>
      </c>
      <c r="D333" s="9">
        <f>'shaladarpan '!C332</f>
        <v>3833</v>
      </c>
      <c r="E333" s="10">
        <f>'shaladarpan '!D332</f>
        <v>42135</v>
      </c>
      <c r="F333" s="9" t="str">
        <f>'shaladarpan '!E332</f>
        <v>manjeet331</v>
      </c>
      <c r="G333" s="10">
        <f>'shaladarpan '!F332</f>
        <v>0</v>
      </c>
      <c r="H333" s="9" t="str">
        <f>'shaladarpan '!G332</f>
        <v>vijay331</v>
      </c>
      <c r="I333" s="9" t="str">
        <f>'shaladarpan '!H332</f>
        <v>beautiful331</v>
      </c>
      <c r="J333" s="9" t="str">
        <f>'shaladarpan '!I332</f>
        <v>F</v>
      </c>
      <c r="K333" s="10">
        <f>'shaladarpan '!J332</f>
        <v>38905</v>
      </c>
      <c r="L333" s="9" t="str">
        <f>'shaladarpan '!K332</f>
        <v>yes</v>
      </c>
      <c r="M333" s="9">
        <f>'shaladarpan '!L332</f>
        <v>331</v>
      </c>
      <c r="N333" s="9">
        <f>'shaladarpan '!M332</f>
        <v>0</v>
      </c>
      <c r="O333" s="9">
        <f>'shaladarpan '!N332</f>
        <v>0</v>
      </c>
      <c r="P333" s="9" t="str">
        <f>'shaladarpan '!O332</f>
        <v>SC</v>
      </c>
      <c r="Q333" s="9" t="str">
        <f>'shaladarpan '!P332</f>
        <v>Hindu</v>
      </c>
      <c r="R333" s="9">
        <f>'shaladarpan '!Q332</f>
        <v>0</v>
      </c>
      <c r="S333" s="9" t="str">
        <f>'shaladarpan '!R332</f>
        <v>GOVT. SENIOR SECONDARY SCHOOL ALNIYAWAS (219445)</v>
      </c>
      <c r="T333" s="9">
        <f>'shaladarpan '!S332</f>
        <v>8140200308</v>
      </c>
      <c r="U333" s="9" t="str">
        <f>'shaladarpan '!T332</f>
        <v>XXXX0525</v>
      </c>
      <c r="V333" s="9" t="str">
        <f>'shaladarpan '!U332</f>
        <v>YBOKWIK</v>
      </c>
      <c r="W333" s="9">
        <f>'shaladarpan '!V332</f>
        <v>9828121027</v>
      </c>
      <c r="X333" s="9" t="str">
        <f>'shaladarpan '!W332</f>
        <v>alniyawas331</v>
      </c>
      <c r="Y333" s="9">
        <f>'shaladarpan '!X332</f>
        <v>120000</v>
      </c>
      <c r="Z333" s="9" t="str">
        <f>'shaladarpan '!Y332</f>
        <v>N</v>
      </c>
      <c r="AA333" s="9" t="str">
        <f>'shaladarpan '!Z332</f>
        <v>N</v>
      </c>
      <c r="AB333" s="9" t="str">
        <f>'shaladarpan '!AA332</f>
        <v>No</v>
      </c>
      <c r="AC333" s="9">
        <f>'shaladarpan '!AB332</f>
        <v>14</v>
      </c>
      <c r="AD333" s="9" t="str">
        <f>'shaladarpan '!AC332</f>
        <v>None</v>
      </c>
      <c r="AE333" s="9">
        <f>'shaladarpan '!AD332</f>
        <v>1</v>
      </c>
    </row>
    <row r="334" spans="1:31" s="8" customFormat="1" ht="13.5" customHeight="1">
      <c r="A334" s="8">
        <f>IF(F334=" "," ",ROWS($A$3:A334))</f>
        <v>332</v>
      </c>
      <c r="B334" s="9">
        <f>'shaladarpan '!A333</f>
        <v>9</v>
      </c>
      <c r="C334" s="9" t="str">
        <f>'shaladarpan '!B333</f>
        <v>A</v>
      </c>
      <c r="D334" s="9">
        <f>'shaladarpan '!C333</f>
        <v>4387</v>
      </c>
      <c r="E334" s="10">
        <f>'shaladarpan '!D333</f>
        <v>42930</v>
      </c>
      <c r="F334" s="9" t="str">
        <f>'shaladarpan '!E333</f>
        <v>manjeet332</v>
      </c>
      <c r="G334" s="10">
        <f>'shaladarpan '!F333</f>
        <v>0</v>
      </c>
      <c r="H334" s="9" t="str">
        <f>'shaladarpan '!G333</f>
        <v>vijay332</v>
      </c>
      <c r="I334" s="9" t="str">
        <f>'shaladarpan '!H333</f>
        <v>beautiful332</v>
      </c>
      <c r="J334" s="9" t="str">
        <f>'shaladarpan '!I333</f>
        <v>F</v>
      </c>
      <c r="K334" s="10">
        <f>'shaladarpan '!J333</f>
        <v>38904</v>
      </c>
      <c r="L334" s="9" t="str">
        <f>'shaladarpan '!K333</f>
        <v>yes</v>
      </c>
      <c r="M334" s="9">
        <f>'shaladarpan '!L333</f>
        <v>332</v>
      </c>
      <c r="N334" s="9">
        <f>'shaladarpan '!M333</f>
        <v>0</v>
      </c>
      <c r="O334" s="9">
        <f>'shaladarpan '!N333</f>
        <v>0</v>
      </c>
      <c r="P334" s="9" t="str">
        <f>'shaladarpan '!O333</f>
        <v>GEN</v>
      </c>
      <c r="Q334" s="9" t="str">
        <f>'shaladarpan '!P333</f>
        <v>Hindu</v>
      </c>
      <c r="R334" s="9">
        <f>'shaladarpan '!Q333</f>
        <v>0</v>
      </c>
      <c r="S334" s="9" t="str">
        <f>'shaladarpan '!R333</f>
        <v>GOVT. SENIOR SECONDARY SCHOOL ALNIYAWAS (219445)</v>
      </c>
      <c r="T334" s="9">
        <f>'shaladarpan '!S333</f>
        <v>8140200308</v>
      </c>
      <c r="U334" s="9" t="str">
        <f>'shaladarpan '!T333</f>
        <v>XXXX9406</v>
      </c>
      <c r="V334" s="9">
        <f>'shaladarpan '!U333</f>
        <v>0</v>
      </c>
      <c r="W334" s="9">
        <f>'shaladarpan '!V333</f>
        <v>9828121028</v>
      </c>
      <c r="X334" s="9" t="str">
        <f>'shaladarpan '!W333</f>
        <v>alniyawas332</v>
      </c>
      <c r="Y334" s="9">
        <f>'shaladarpan '!X333</f>
        <v>0</v>
      </c>
      <c r="Z334" s="9" t="str">
        <f>'shaladarpan '!Y333</f>
        <v>N</v>
      </c>
      <c r="AA334" s="9" t="str">
        <f>'shaladarpan '!Z333</f>
        <v>N</v>
      </c>
      <c r="AB334" s="9" t="str">
        <f>'shaladarpan '!AA333</f>
        <v>No</v>
      </c>
      <c r="AC334" s="9">
        <f>'shaladarpan '!AB333</f>
        <v>14</v>
      </c>
      <c r="AD334" s="9" t="str">
        <f>'shaladarpan '!AC333</f>
        <v>None</v>
      </c>
      <c r="AE334" s="9">
        <f>'shaladarpan '!AD333</f>
        <v>5</v>
      </c>
    </row>
    <row r="335" spans="1:31" s="8" customFormat="1" ht="13.5" customHeight="1">
      <c r="A335" s="8">
        <f>IF(F335=" "," ",ROWS($A$3:A335))</f>
        <v>333</v>
      </c>
      <c r="B335" s="9">
        <f>'shaladarpan '!A334</f>
        <v>9</v>
      </c>
      <c r="C335" s="9" t="str">
        <f>'shaladarpan '!B334</f>
        <v>A</v>
      </c>
      <c r="D335" s="9">
        <f>'shaladarpan '!C334</f>
        <v>4813</v>
      </c>
      <c r="E335" s="10">
        <f>'shaladarpan '!D334</f>
        <v>41402</v>
      </c>
      <c r="F335" s="9" t="str">
        <f>'shaladarpan '!E334</f>
        <v>manjeet333</v>
      </c>
      <c r="G335" s="10">
        <f>'shaladarpan '!F334</f>
        <v>0</v>
      </c>
      <c r="H335" s="9" t="str">
        <f>'shaladarpan '!G334</f>
        <v>vijay333</v>
      </c>
      <c r="I335" s="9" t="str">
        <f>'shaladarpan '!H334</f>
        <v>beautiful333</v>
      </c>
      <c r="J335" s="9" t="str">
        <f>'shaladarpan '!I334</f>
        <v>M</v>
      </c>
      <c r="K335" s="10">
        <f>'shaladarpan '!J334</f>
        <v>38214</v>
      </c>
      <c r="L335" s="9" t="str">
        <f>'shaladarpan '!K334</f>
        <v>no</v>
      </c>
      <c r="M335" s="9">
        <f>'shaladarpan '!L334</f>
        <v>333</v>
      </c>
      <c r="N335" s="9">
        <f>'shaladarpan '!M334</f>
        <v>0</v>
      </c>
      <c r="O335" s="9">
        <f>'shaladarpan '!N334</f>
        <v>0</v>
      </c>
      <c r="P335" s="9" t="str">
        <f>'shaladarpan '!O334</f>
        <v>OBC</v>
      </c>
      <c r="Q335" s="9" t="str">
        <f>'shaladarpan '!P334</f>
        <v>Hindu</v>
      </c>
      <c r="R335" s="9">
        <f>'shaladarpan '!Q334</f>
        <v>0</v>
      </c>
      <c r="S335" s="9" t="str">
        <f>'shaladarpan '!R334</f>
        <v>GOVT. SENIOR SECONDARY SCHOOL ALNIYAWAS (219445)</v>
      </c>
      <c r="T335" s="9">
        <f>'shaladarpan '!S334</f>
        <v>8140200308</v>
      </c>
      <c r="U335" s="9" t="str">
        <f>'shaladarpan '!T334</f>
        <v>XXXX0242</v>
      </c>
      <c r="V335" s="9" t="str">
        <f>'shaladarpan '!U334</f>
        <v>YOEOCMW</v>
      </c>
      <c r="W335" s="9">
        <f>'shaladarpan '!V334</f>
        <v>9828121029</v>
      </c>
      <c r="X335" s="9" t="str">
        <f>'shaladarpan '!W334</f>
        <v>alniyawas333</v>
      </c>
      <c r="Y335" s="9">
        <f>'shaladarpan '!X334</f>
        <v>65000</v>
      </c>
      <c r="Z335" s="9" t="str">
        <f>'shaladarpan '!Y334</f>
        <v>N</v>
      </c>
      <c r="AA335" s="9" t="str">
        <f>'shaladarpan '!Z334</f>
        <v>N</v>
      </c>
      <c r="AB335" s="9" t="str">
        <f>'shaladarpan '!AA334</f>
        <v>No</v>
      </c>
      <c r="AC335" s="9">
        <f>'shaladarpan '!AB334</f>
        <v>16</v>
      </c>
      <c r="AD335" s="9" t="str">
        <f>'shaladarpan '!AC334</f>
        <v>None</v>
      </c>
      <c r="AE335" s="9">
        <f>'shaladarpan '!AD334</f>
        <v>2.5</v>
      </c>
    </row>
    <row r="336" spans="1:31" s="8" customFormat="1" ht="13.5" customHeight="1">
      <c r="A336" s="8">
        <f>IF(F336=" "," ",ROWS($A$3:A336))</f>
        <v>334</v>
      </c>
      <c r="B336" s="9">
        <f>'shaladarpan '!A335</f>
        <v>9</v>
      </c>
      <c r="C336" s="9" t="str">
        <f>'shaladarpan '!B335</f>
        <v>A</v>
      </c>
      <c r="D336" s="9">
        <f>'shaladarpan '!C335</f>
        <v>4291</v>
      </c>
      <c r="E336" s="10">
        <f>'shaladarpan '!D335</f>
        <v>42916</v>
      </c>
      <c r="F336" s="9" t="str">
        <f>'shaladarpan '!E335</f>
        <v>manjeet334</v>
      </c>
      <c r="G336" s="10">
        <f>'shaladarpan '!F335</f>
        <v>0</v>
      </c>
      <c r="H336" s="9" t="str">
        <f>'shaladarpan '!G335</f>
        <v>vijay334</v>
      </c>
      <c r="I336" s="9" t="str">
        <f>'shaladarpan '!H335</f>
        <v>beautiful334</v>
      </c>
      <c r="J336" s="9" t="str">
        <f>'shaladarpan '!I335</f>
        <v>F</v>
      </c>
      <c r="K336" s="10">
        <f>'shaladarpan '!J335</f>
        <v>38756</v>
      </c>
      <c r="L336" s="9" t="str">
        <f>'shaladarpan '!K335</f>
        <v>yes</v>
      </c>
      <c r="M336" s="9">
        <f>'shaladarpan '!L335</f>
        <v>334</v>
      </c>
      <c r="N336" s="9">
        <f>'shaladarpan '!M335</f>
        <v>0</v>
      </c>
      <c r="O336" s="9">
        <f>'shaladarpan '!N335</f>
        <v>0</v>
      </c>
      <c r="P336" s="9" t="str">
        <f>'shaladarpan '!O335</f>
        <v>OBC</v>
      </c>
      <c r="Q336" s="9" t="str">
        <f>'shaladarpan '!P335</f>
        <v>Hindu</v>
      </c>
      <c r="R336" s="9">
        <f>'shaladarpan '!Q335</f>
        <v>0</v>
      </c>
      <c r="S336" s="9" t="str">
        <f>'shaladarpan '!R335</f>
        <v>GOVT. SENIOR SECONDARY SCHOOL ALNIYAWAS (219445)</v>
      </c>
      <c r="T336" s="9">
        <f>'shaladarpan '!S335</f>
        <v>8140200308</v>
      </c>
      <c r="U336" s="9" t="str">
        <f>'shaladarpan '!T335</f>
        <v>XXXX6009</v>
      </c>
      <c r="V336" s="9">
        <f>'shaladarpan '!U335</f>
        <v>0</v>
      </c>
      <c r="W336" s="9">
        <f>'shaladarpan '!V335</f>
        <v>9828121030</v>
      </c>
      <c r="X336" s="9" t="str">
        <f>'shaladarpan '!W335</f>
        <v>alniyawas334</v>
      </c>
      <c r="Y336" s="9">
        <f>'shaladarpan '!X335</f>
        <v>0</v>
      </c>
      <c r="Z336" s="9" t="str">
        <f>'shaladarpan '!Y335</f>
        <v>N</v>
      </c>
      <c r="AA336" s="9" t="str">
        <f>'shaladarpan '!Z335</f>
        <v>N</v>
      </c>
      <c r="AB336" s="9" t="str">
        <f>'shaladarpan '!AA335</f>
        <v>No</v>
      </c>
      <c r="AC336" s="9">
        <f>'shaladarpan '!AB335</f>
        <v>14</v>
      </c>
      <c r="AD336" s="9" t="str">
        <f>'shaladarpan '!AC335</f>
        <v>None</v>
      </c>
      <c r="AE336" s="9">
        <f>'shaladarpan '!AD335</f>
        <v>3</v>
      </c>
    </row>
    <row r="337" spans="1:31" s="8" customFormat="1" ht="13.5" customHeight="1">
      <c r="A337" s="8">
        <f>IF(F337=" "," ",ROWS($A$3:A337))</f>
        <v>335</v>
      </c>
      <c r="B337" s="9">
        <f>'shaladarpan '!A336</f>
        <v>9</v>
      </c>
      <c r="C337" s="9" t="str">
        <f>'shaladarpan '!B336</f>
        <v>A</v>
      </c>
      <c r="D337" s="9">
        <f>'shaladarpan '!C336</f>
        <v>4889</v>
      </c>
      <c r="E337" s="10">
        <f>'shaladarpan '!D336</f>
        <v>42563</v>
      </c>
      <c r="F337" s="9" t="str">
        <f>'shaladarpan '!E336</f>
        <v>manjeet335</v>
      </c>
      <c r="G337" s="10">
        <f>'shaladarpan '!F336</f>
        <v>0</v>
      </c>
      <c r="H337" s="9" t="str">
        <f>'shaladarpan '!G336</f>
        <v>vijay335</v>
      </c>
      <c r="I337" s="9" t="str">
        <f>'shaladarpan '!H336</f>
        <v>beautiful335</v>
      </c>
      <c r="J337" s="9" t="str">
        <f>'shaladarpan '!I336</f>
        <v>M</v>
      </c>
      <c r="K337" s="10">
        <f>'shaladarpan '!J336</f>
        <v>39288</v>
      </c>
      <c r="L337" s="9" t="str">
        <f>'shaladarpan '!K336</f>
        <v>yes</v>
      </c>
      <c r="M337" s="9">
        <f>'shaladarpan '!L336</f>
        <v>335</v>
      </c>
      <c r="N337" s="9">
        <f>'shaladarpan '!M336</f>
        <v>0</v>
      </c>
      <c r="O337" s="9">
        <f>'shaladarpan '!N336</f>
        <v>0</v>
      </c>
      <c r="P337" s="9" t="str">
        <f>'shaladarpan '!O336</f>
        <v>OBC</v>
      </c>
      <c r="Q337" s="9" t="str">
        <f>'shaladarpan '!P336</f>
        <v>Muslim</v>
      </c>
      <c r="R337" s="9">
        <f>'shaladarpan '!Q336</f>
        <v>0</v>
      </c>
      <c r="S337" s="9" t="str">
        <f>'shaladarpan '!R336</f>
        <v>GOVT. SENIOR SECONDARY SCHOOL ALNIYAWAS (219445)</v>
      </c>
      <c r="T337" s="9">
        <f>'shaladarpan '!S336</f>
        <v>8140200308</v>
      </c>
      <c r="U337" s="9" t="str">
        <f>'shaladarpan '!T336</f>
        <v>XXXX6794</v>
      </c>
      <c r="V337" s="9" t="str">
        <f>'shaladarpan '!U336</f>
        <v>VXSWSZH</v>
      </c>
      <c r="W337" s="9">
        <f>'shaladarpan '!V336</f>
        <v>9828121031</v>
      </c>
      <c r="X337" s="9" t="str">
        <f>'shaladarpan '!W336</f>
        <v>alniyawas335</v>
      </c>
      <c r="Y337" s="9">
        <f>'shaladarpan '!X336</f>
        <v>120000</v>
      </c>
      <c r="Z337" s="9" t="str">
        <f>'shaladarpan '!Y336</f>
        <v>N</v>
      </c>
      <c r="AA337" s="9" t="str">
        <f>'shaladarpan '!Z336</f>
        <v>N</v>
      </c>
      <c r="AB337" s="9" t="str">
        <f>'shaladarpan '!AA336</f>
        <v>Yes</v>
      </c>
      <c r="AC337" s="9">
        <f>'shaladarpan '!AB336</f>
        <v>13</v>
      </c>
      <c r="AD337" s="9" t="str">
        <f>'shaladarpan '!AC336</f>
        <v>None</v>
      </c>
      <c r="AE337" s="9">
        <f>'shaladarpan '!AD336</f>
        <v>0</v>
      </c>
    </row>
    <row r="338" spans="1:31" s="8" customFormat="1" ht="13.5" customHeight="1">
      <c r="A338" s="8">
        <f>IF(F338=" "," ",ROWS($A$3:A338))</f>
        <v>336</v>
      </c>
      <c r="B338" s="9">
        <f>'shaladarpan '!A337</f>
        <v>9</v>
      </c>
      <c r="C338" s="9" t="str">
        <f>'shaladarpan '!B337</f>
        <v>A</v>
      </c>
      <c r="D338" s="9">
        <f>'shaladarpan '!C337</f>
        <v>4643</v>
      </c>
      <c r="E338" s="10">
        <f>'shaladarpan '!D337</f>
        <v>43650</v>
      </c>
      <c r="F338" s="9" t="str">
        <f>'shaladarpan '!E337</f>
        <v>manjeet336</v>
      </c>
      <c r="G338" s="10">
        <f>'shaladarpan '!F337</f>
        <v>0</v>
      </c>
      <c r="H338" s="9" t="str">
        <f>'shaladarpan '!G337</f>
        <v>vijay336</v>
      </c>
      <c r="I338" s="9" t="str">
        <f>'shaladarpan '!H337</f>
        <v>beautiful336</v>
      </c>
      <c r="J338" s="9" t="str">
        <f>'shaladarpan '!I337</f>
        <v>M</v>
      </c>
      <c r="K338" s="10">
        <f>'shaladarpan '!J337</f>
        <v>39677</v>
      </c>
      <c r="L338" s="9" t="str">
        <f>'shaladarpan '!K337</f>
        <v>no</v>
      </c>
      <c r="M338" s="9">
        <f>'shaladarpan '!L337</f>
        <v>336</v>
      </c>
      <c r="N338" s="9">
        <f>'shaladarpan '!M337</f>
        <v>0</v>
      </c>
      <c r="O338" s="9">
        <f>'shaladarpan '!N337</f>
        <v>0</v>
      </c>
      <c r="P338" s="9" t="str">
        <f>'shaladarpan '!O337</f>
        <v>GEN</v>
      </c>
      <c r="Q338" s="9" t="str">
        <f>'shaladarpan '!P337</f>
        <v>Hindu</v>
      </c>
      <c r="R338" s="9">
        <f>'shaladarpan '!Q337</f>
        <v>0</v>
      </c>
      <c r="S338" s="9" t="str">
        <f>'shaladarpan '!R337</f>
        <v>GOVT. SENIOR SECONDARY SCHOOL ALNIYAWAS (219445)</v>
      </c>
      <c r="T338" s="9">
        <f>'shaladarpan '!S337</f>
        <v>8140200308</v>
      </c>
      <c r="U338" s="9" t="str">
        <f>'shaladarpan '!T337</f>
        <v>XXXX0104</v>
      </c>
      <c r="V338" s="9">
        <f>'shaladarpan '!U337</f>
        <v>0</v>
      </c>
      <c r="W338" s="9">
        <f>'shaladarpan '!V337</f>
        <v>9828121032</v>
      </c>
      <c r="X338" s="9" t="str">
        <f>'shaladarpan '!W337</f>
        <v>alniyawas336</v>
      </c>
      <c r="Y338" s="9">
        <f>'shaladarpan '!X337</f>
        <v>60000</v>
      </c>
      <c r="Z338" s="9" t="str">
        <f>'shaladarpan '!Y337</f>
        <v>N</v>
      </c>
      <c r="AA338" s="9" t="str">
        <f>'shaladarpan '!Z337</f>
        <v>N</v>
      </c>
      <c r="AB338" s="9" t="str">
        <f>'shaladarpan '!AA337</f>
        <v>No</v>
      </c>
      <c r="AC338" s="9">
        <f>'shaladarpan '!AB337</f>
        <v>12</v>
      </c>
      <c r="AD338" s="9" t="str">
        <f>'shaladarpan '!AC337</f>
        <v>None</v>
      </c>
      <c r="AE338" s="9">
        <f>'shaladarpan '!AD337</f>
        <v>0</v>
      </c>
    </row>
    <row r="339" spans="1:31" s="8" customFormat="1" ht="13.5" customHeight="1">
      <c r="A339" s="8">
        <f>IF(F339=" "," ",ROWS($A$3:A339))</f>
        <v>337</v>
      </c>
      <c r="B339" s="9">
        <f>'shaladarpan '!A338</f>
        <v>9</v>
      </c>
      <c r="C339" s="9" t="str">
        <f>'shaladarpan '!B338</f>
        <v>A</v>
      </c>
      <c r="D339" s="9">
        <f>'shaladarpan '!C338</f>
        <v>3817</v>
      </c>
      <c r="E339" s="10">
        <f>'shaladarpan '!D338</f>
        <v>42135</v>
      </c>
      <c r="F339" s="9" t="str">
        <f>'shaladarpan '!E338</f>
        <v>manjeet337</v>
      </c>
      <c r="G339" s="10">
        <f>'shaladarpan '!F338</f>
        <v>0</v>
      </c>
      <c r="H339" s="9" t="str">
        <f>'shaladarpan '!G338</f>
        <v>vijay337</v>
      </c>
      <c r="I339" s="9" t="str">
        <f>'shaladarpan '!H338</f>
        <v>beautiful337</v>
      </c>
      <c r="J339" s="9" t="str">
        <f>'shaladarpan '!I338</f>
        <v>F</v>
      </c>
      <c r="K339" s="10">
        <f>'shaladarpan '!J338</f>
        <v>38818</v>
      </c>
      <c r="L339" s="9" t="str">
        <f>'shaladarpan '!K338</f>
        <v>yes</v>
      </c>
      <c r="M339" s="9">
        <f>'shaladarpan '!L338</f>
        <v>337</v>
      </c>
      <c r="N339" s="9">
        <f>'shaladarpan '!M338</f>
        <v>0</v>
      </c>
      <c r="O339" s="9">
        <f>'shaladarpan '!N338</f>
        <v>0</v>
      </c>
      <c r="P339" s="9" t="str">
        <f>'shaladarpan '!O338</f>
        <v>OBC</v>
      </c>
      <c r="Q339" s="9" t="str">
        <f>'shaladarpan '!P338</f>
        <v>Muslim</v>
      </c>
      <c r="R339" s="9">
        <f>'shaladarpan '!Q338</f>
        <v>0</v>
      </c>
      <c r="S339" s="9" t="str">
        <f>'shaladarpan '!R338</f>
        <v>GOVT. SENIOR SECONDARY SCHOOL ALNIYAWAS (219445)</v>
      </c>
      <c r="T339" s="9">
        <f>'shaladarpan '!S338</f>
        <v>8140200308</v>
      </c>
      <c r="U339" s="9" t="str">
        <f>'shaladarpan '!T338</f>
        <v>XXXX0577</v>
      </c>
      <c r="V339" s="9">
        <f>'shaladarpan '!U338</f>
        <v>0</v>
      </c>
      <c r="W339" s="9">
        <f>'shaladarpan '!V338</f>
        <v>9828121033</v>
      </c>
      <c r="X339" s="9" t="str">
        <f>'shaladarpan '!W338</f>
        <v>alniyawas337</v>
      </c>
      <c r="Y339" s="9">
        <f>'shaladarpan '!X338</f>
        <v>0</v>
      </c>
      <c r="Z339" s="9" t="str">
        <f>'shaladarpan '!Y338</f>
        <v>N</v>
      </c>
      <c r="AA339" s="9" t="str">
        <f>'shaladarpan '!Z338</f>
        <v>N</v>
      </c>
      <c r="AB339" s="9" t="str">
        <f>'shaladarpan '!AA338</f>
        <v>Yes</v>
      </c>
      <c r="AC339" s="9">
        <f>'shaladarpan '!AB338</f>
        <v>14</v>
      </c>
      <c r="AD339" s="9" t="str">
        <f>'shaladarpan '!AC338</f>
        <v>None</v>
      </c>
      <c r="AE339" s="9">
        <f>'shaladarpan '!AD338</f>
        <v>1</v>
      </c>
    </row>
    <row r="340" spans="1:31" s="8" customFormat="1" ht="13.5" customHeight="1">
      <c r="A340" s="8">
        <f>IF(F340=" "," ",ROWS($A$3:A340))</f>
        <v>338</v>
      </c>
      <c r="B340" s="9">
        <f>'shaladarpan '!A339</f>
        <v>9</v>
      </c>
      <c r="C340" s="9" t="str">
        <f>'shaladarpan '!B339</f>
        <v>A</v>
      </c>
      <c r="D340" s="9">
        <f>'shaladarpan '!C339</f>
        <v>4772</v>
      </c>
      <c r="E340" s="10">
        <f>'shaladarpan '!D339</f>
        <v>43671</v>
      </c>
      <c r="F340" s="9" t="str">
        <f>'shaladarpan '!E339</f>
        <v>manjeet338</v>
      </c>
      <c r="G340" s="10">
        <f>'shaladarpan '!F339</f>
        <v>0</v>
      </c>
      <c r="H340" s="9" t="str">
        <f>'shaladarpan '!G339</f>
        <v>vijay338</v>
      </c>
      <c r="I340" s="9" t="str">
        <f>'shaladarpan '!H339</f>
        <v>beautiful338</v>
      </c>
      <c r="J340" s="9" t="str">
        <f>'shaladarpan '!I339</f>
        <v>F</v>
      </c>
      <c r="K340" s="10">
        <f>'shaladarpan '!J339</f>
        <v>38591</v>
      </c>
      <c r="L340" s="9" t="str">
        <f>'shaladarpan '!K339</f>
        <v>yes</v>
      </c>
      <c r="M340" s="9">
        <f>'shaladarpan '!L339</f>
        <v>338</v>
      </c>
      <c r="N340" s="9">
        <f>'shaladarpan '!M339</f>
        <v>0</v>
      </c>
      <c r="O340" s="9">
        <f>'shaladarpan '!N339</f>
        <v>0</v>
      </c>
      <c r="P340" s="9" t="str">
        <f>'shaladarpan '!O339</f>
        <v>OBC</v>
      </c>
      <c r="Q340" s="9" t="str">
        <f>'shaladarpan '!P339</f>
        <v>Hindu</v>
      </c>
      <c r="R340" s="9">
        <f>'shaladarpan '!Q339</f>
        <v>0</v>
      </c>
      <c r="S340" s="9" t="str">
        <f>'shaladarpan '!R339</f>
        <v>GOVT. SENIOR SECONDARY SCHOOL ALNIYAWAS (219445)</v>
      </c>
      <c r="T340" s="9">
        <f>'shaladarpan '!S339</f>
        <v>8140200308</v>
      </c>
      <c r="U340" s="9" t="str">
        <f>'shaladarpan '!T339</f>
        <v>XXXX2916</v>
      </c>
      <c r="V340" s="9" t="str">
        <f>'shaladarpan '!U339</f>
        <v>ymukugo</v>
      </c>
      <c r="W340" s="9">
        <f>'shaladarpan '!V339</f>
        <v>9828121034</v>
      </c>
      <c r="X340" s="9" t="str">
        <f>'shaladarpan '!W339</f>
        <v>alniyawas338</v>
      </c>
      <c r="Y340" s="9">
        <f>'shaladarpan '!X339</f>
        <v>50000</v>
      </c>
      <c r="Z340" s="9" t="str">
        <f>'shaladarpan '!Y339</f>
        <v>N</v>
      </c>
      <c r="AA340" s="9" t="str">
        <f>'shaladarpan '!Z339</f>
        <v>N</v>
      </c>
      <c r="AB340" s="9" t="str">
        <f>'shaladarpan '!AA339</f>
        <v>No</v>
      </c>
      <c r="AC340" s="9">
        <f>'shaladarpan '!AB339</f>
        <v>15</v>
      </c>
      <c r="AD340" s="9" t="str">
        <f>'shaladarpan '!AC339</f>
        <v>None</v>
      </c>
      <c r="AE340" s="9">
        <f>'shaladarpan '!AD339</f>
        <v>3</v>
      </c>
    </row>
    <row r="341" spans="1:31" s="8" customFormat="1" ht="13.5" customHeight="1">
      <c r="A341" s="8">
        <f>IF(F341=" "," ",ROWS($A$3:A341))</f>
        <v>339</v>
      </c>
      <c r="B341" s="9">
        <f>'shaladarpan '!A340</f>
        <v>9</v>
      </c>
      <c r="C341" s="9" t="str">
        <f>'shaladarpan '!B340</f>
        <v>A</v>
      </c>
      <c r="D341" s="9">
        <f>'shaladarpan '!C340</f>
        <v>4800</v>
      </c>
      <c r="E341" s="10">
        <f>'shaladarpan '!D340</f>
        <v>44056</v>
      </c>
      <c r="F341" s="9" t="str">
        <f>'shaladarpan '!E340</f>
        <v>manjeet339</v>
      </c>
      <c r="G341" s="10">
        <f>'shaladarpan '!F340</f>
        <v>0</v>
      </c>
      <c r="H341" s="9" t="str">
        <f>'shaladarpan '!G340</f>
        <v>vijay339</v>
      </c>
      <c r="I341" s="9" t="str">
        <f>'shaladarpan '!H340</f>
        <v>beautiful339</v>
      </c>
      <c r="J341" s="9" t="str">
        <f>'shaladarpan '!I340</f>
        <v>F</v>
      </c>
      <c r="K341" s="10">
        <f>'shaladarpan '!J340</f>
        <v>38905</v>
      </c>
      <c r="L341" s="9" t="str">
        <f>'shaladarpan '!K340</f>
        <v>no</v>
      </c>
      <c r="M341" s="9">
        <f>'shaladarpan '!L340</f>
        <v>339</v>
      </c>
      <c r="N341" s="9">
        <f>'shaladarpan '!M340</f>
        <v>0</v>
      </c>
      <c r="O341" s="9">
        <f>'shaladarpan '!N340</f>
        <v>0</v>
      </c>
      <c r="P341" s="9" t="str">
        <f>'shaladarpan '!O340</f>
        <v>SC</v>
      </c>
      <c r="Q341" s="9" t="str">
        <f>'shaladarpan '!P340</f>
        <v>Hindu</v>
      </c>
      <c r="R341" s="9">
        <f>'shaladarpan '!Q340</f>
        <v>0</v>
      </c>
      <c r="S341" s="9" t="str">
        <f>'shaladarpan '!R340</f>
        <v>GOVT. SENIOR SECONDARY SCHOOL ALNIYAWAS (219445)</v>
      </c>
      <c r="T341" s="9">
        <f>'shaladarpan '!S340</f>
        <v>8140200308</v>
      </c>
      <c r="U341" s="9" t="str">
        <f>'shaladarpan '!T340</f>
        <v>XXXX3961</v>
      </c>
      <c r="V341" s="9">
        <f>'shaladarpan '!U340</f>
        <v>0</v>
      </c>
      <c r="W341" s="9">
        <f>'shaladarpan '!V340</f>
        <v>9828121035</v>
      </c>
      <c r="X341" s="9" t="str">
        <f>'shaladarpan '!W340</f>
        <v>alniyawas339</v>
      </c>
      <c r="Y341" s="9">
        <f>'shaladarpan '!X340</f>
        <v>80000</v>
      </c>
      <c r="Z341" s="9" t="str">
        <f>'shaladarpan '!Y340</f>
        <v>N</v>
      </c>
      <c r="AA341" s="9" t="str">
        <f>'shaladarpan '!Z340</f>
        <v>N</v>
      </c>
      <c r="AB341" s="9" t="str">
        <f>'shaladarpan '!AA340</f>
        <v>No</v>
      </c>
      <c r="AC341" s="9">
        <f>'shaladarpan '!AB340</f>
        <v>14</v>
      </c>
      <c r="AD341" s="9" t="str">
        <f>'shaladarpan '!AC340</f>
        <v>None</v>
      </c>
      <c r="AE341" s="9">
        <f>'shaladarpan '!AD340</f>
        <v>1</v>
      </c>
    </row>
    <row r="342" spans="1:31" s="8" customFormat="1" ht="13.5" customHeight="1">
      <c r="A342" s="8">
        <f>IF(F342=" "," ",ROWS($A$3:A342))</f>
        <v>340</v>
      </c>
      <c r="B342" s="9">
        <f>'shaladarpan '!A341</f>
        <v>9</v>
      </c>
      <c r="C342" s="9" t="str">
        <f>'shaladarpan '!B341</f>
        <v>A</v>
      </c>
      <c r="D342" s="9">
        <f>'shaladarpan '!C341</f>
        <v>4825</v>
      </c>
      <c r="E342" s="10">
        <f>'shaladarpan '!D341</f>
        <v>43650</v>
      </c>
      <c r="F342" s="9" t="str">
        <f>'shaladarpan '!E341</f>
        <v>manjeet340</v>
      </c>
      <c r="G342" s="10">
        <f>'shaladarpan '!F341</f>
        <v>0</v>
      </c>
      <c r="H342" s="9" t="str">
        <f>'shaladarpan '!G341</f>
        <v>vijay340</v>
      </c>
      <c r="I342" s="9" t="str">
        <f>'shaladarpan '!H341</f>
        <v>beautiful340</v>
      </c>
      <c r="J342" s="9" t="str">
        <f>'shaladarpan '!I341</f>
        <v>F</v>
      </c>
      <c r="K342" s="10">
        <f>'shaladarpan '!J341</f>
        <v>38925</v>
      </c>
      <c r="L342" s="9" t="str">
        <f>'shaladarpan '!K341</f>
        <v>yes</v>
      </c>
      <c r="M342" s="9">
        <f>'shaladarpan '!L341</f>
        <v>340</v>
      </c>
      <c r="N342" s="9">
        <f>'shaladarpan '!M341</f>
        <v>0</v>
      </c>
      <c r="O342" s="9">
        <f>'shaladarpan '!N341</f>
        <v>0</v>
      </c>
      <c r="P342" s="9" t="str">
        <f>'shaladarpan '!O341</f>
        <v>OBC</v>
      </c>
      <c r="Q342" s="9" t="str">
        <f>'shaladarpan '!P341</f>
        <v>Hindu</v>
      </c>
      <c r="R342" s="9">
        <f>'shaladarpan '!Q341</f>
        <v>0</v>
      </c>
      <c r="S342" s="9" t="str">
        <f>'shaladarpan '!R341</f>
        <v>GOVT. SENIOR SECONDARY SCHOOL ALNIYAWAS (219445)</v>
      </c>
      <c r="T342" s="9">
        <f>'shaladarpan '!S341</f>
        <v>8140200308</v>
      </c>
      <c r="U342" s="9" t="str">
        <f>'shaladarpan '!T341</f>
        <v>XXXX9894</v>
      </c>
      <c r="V342" s="9" t="str">
        <f>'shaladarpan '!U341</f>
        <v>YOBYDGC</v>
      </c>
      <c r="W342" s="9">
        <f>'shaladarpan '!V341</f>
        <v>9828121036</v>
      </c>
      <c r="X342" s="9" t="str">
        <f>'shaladarpan '!W341</f>
        <v>alniyawas340</v>
      </c>
      <c r="Y342" s="9">
        <f>'shaladarpan '!X341</f>
        <v>170000</v>
      </c>
      <c r="Z342" s="9" t="str">
        <f>'shaladarpan '!Y341</f>
        <v>N</v>
      </c>
      <c r="AA342" s="9" t="str">
        <f>'shaladarpan '!Z341</f>
        <v>N</v>
      </c>
      <c r="AB342" s="9" t="str">
        <f>'shaladarpan '!AA341</f>
        <v>No</v>
      </c>
      <c r="AC342" s="9">
        <f>'shaladarpan '!AB341</f>
        <v>14</v>
      </c>
      <c r="AD342" s="9" t="str">
        <f>'shaladarpan '!AC341</f>
        <v>None</v>
      </c>
      <c r="AE342" s="9">
        <f>'shaladarpan '!AD341</f>
        <v>3</v>
      </c>
    </row>
    <row r="343" spans="1:31" s="8" customFormat="1" ht="13.5" customHeight="1">
      <c r="A343" s="8">
        <f>IF(F343=" "," ",ROWS($A$3:A343))</f>
        <v>341</v>
      </c>
      <c r="B343" s="9">
        <f>'shaladarpan '!A342</f>
        <v>9</v>
      </c>
      <c r="C343" s="9" t="str">
        <f>'shaladarpan '!B342</f>
        <v>A</v>
      </c>
      <c r="D343" s="9">
        <f>'shaladarpan '!C342</f>
        <v>3854</v>
      </c>
      <c r="E343" s="10">
        <f>'shaladarpan '!D342</f>
        <v>42135</v>
      </c>
      <c r="F343" s="9" t="str">
        <f>'shaladarpan '!E342</f>
        <v>manjeet341</v>
      </c>
      <c r="G343" s="10">
        <f>'shaladarpan '!F342</f>
        <v>0</v>
      </c>
      <c r="H343" s="9" t="str">
        <f>'shaladarpan '!G342</f>
        <v>vijay341</v>
      </c>
      <c r="I343" s="9" t="str">
        <f>'shaladarpan '!H342</f>
        <v>beautiful341</v>
      </c>
      <c r="J343" s="9" t="str">
        <f>'shaladarpan '!I342</f>
        <v>F</v>
      </c>
      <c r="K343" s="10">
        <f>'shaladarpan '!J342</f>
        <v>38919</v>
      </c>
      <c r="L343" s="9" t="str">
        <f>'shaladarpan '!K342</f>
        <v>yes</v>
      </c>
      <c r="M343" s="9">
        <f>'shaladarpan '!L342</f>
        <v>341</v>
      </c>
      <c r="N343" s="9">
        <f>'shaladarpan '!M342</f>
        <v>0</v>
      </c>
      <c r="O343" s="9">
        <f>'shaladarpan '!N342</f>
        <v>0</v>
      </c>
      <c r="P343" s="9" t="str">
        <f>'shaladarpan '!O342</f>
        <v>OBC</v>
      </c>
      <c r="Q343" s="9" t="str">
        <f>'shaladarpan '!P342</f>
        <v>Muslim</v>
      </c>
      <c r="R343" s="9">
        <f>'shaladarpan '!Q342</f>
        <v>0</v>
      </c>
      <c r="S343" s="9" t="str">
        <f>'shaladarpan '!R342</f>
        <v>GOVT. SENIOR SECONDARY SCHOOL ALNIYAWAS (219445)</v>
      </c>
      <c r="T343" s="9">
        <f>'shaladarpan '!S342</f>
        <v>8140200308</v>
      </c>
      <c r="U343" s="9" t="str">
        <f>'shaladarpan '!T342</f>
        <v>XXXX0201</v>
      </c>
      <c r="V343" s="9">
        <f>'shaladarpan '!U342</f>
        <v>0</v>
      </c>
      <c r="W343" s="9">
        <f>'shaladarpan '!V342</f>
        <v>9828121037</v>
      </c>
      <c r="X343" s="9" t="str">
        <f>'shaladarpan '!W342</f>
        <v>alniyawas341</v>
      </c>
      <c r="Y343" s="9">
        <f>'shaladarpan '!X342</f>
        <v>100000</v>
      </c>
      <c r="Z343" s="9" t="str">
        <f>'shaladarpan '!Y342</f>
        <v>N</v>
      </c>
      <c r="AA343" s="9" t="str">
        <f>'shaladarpan '!Z342</f>
        <v>N</v>
      </c>
      <c r="AB343" s="9" t="str">
        <f>'shaladarpan '!AA342</f>
        <v>Yes</v>
      </c>
      <c r="AC343" s="9">
        <f>'shaladarpan '!AB342</f>
        <v>14</v>
      </c>
      <c r="AD343" s="9" t="str">
        <f>'shaladarpan '!AC342</f>
        <v>None</v>
      </c>
      <c r="AE343" s="9">
        <f>'shaladarpan '!AD342</f>
        <v>1</v>
      </c>
    </row>
    <row r="344" spans="1:31" s="8" customFormat="1" ht="13.5" customHeight="1">
      <c r="A344" s="8">
        <f>IF(F344=" "," ",ROWS($A$3:A344))</f>
        <v>342</v>
      </c>
      <c r="B344" s="9">
        <f>'shaladarpan '!A343</f>
        <v>9</v>
      </c>
      <c r="C344" s="9" t="str">
        <f>'shaladarpan '!B343</f>
        <v>A</v>
      </c>
      <c r="D344" s="9">
        <f>'shaladarpan '!C343</f>
        <v>3839</v>
      </c>
      <c r="E344" s="10">
        <f>'shaladarpan '!D343</f>
        <v>42135</v>
      </c>
      <c r="F344" s="9" t="str">
        <f>'shaladarpan '!E343</f>
        <v>manjeet342</v>
      </c>
      <c r="G344" s="10">
        <f>'shaladarpan '!F343</f>
        <v>0</v>
      </c>
      <c r="H344" s="9" t="str">
        <f>'shaladarpan '!G343</f>
        <v>vijay342</v>
      </c>
      <c r="I344" s="9" t="str">
        <f>'shaladarpan '!H343</f>
        <v>beautiful342</v>
      </c>
      <c r="J344" s="9" t="str">
        <f>'shaladarpan '!I343</f>
        <v>F</v>
      </c>
      <c r="K344" s="10">
        <f>'shaladarpan '!J343</f>
        <v>38524</v>
      </c>
      <c r="L344" s="9" t="str">
        <f>'shaladarpan '!K343</f>
        <v>no</v>
      </c>
      <c r="M344" s="9">
        <f>'shaladarpan '!L343</f>
        <v>342</v>
      </c>
      <c r="N344" s="9">
        <f>'shaladarpan '!M343</f>
        <v>0</v>
      </c>
      <c r="O344" s="9">
        <f>'shaladarpan '!N343</f>
        <v>0</v>
      </c>
      <c r="P344" s="9" t="str">
        <f>'shaladarpan '!O343</f>
        <v>SC</v>
      </c>
      <c r="Q344" s="9" t="str">
        <f>'shaladarpan '!P343</f>
        <v>Hindu</v>
      </c>
      <c r="R344" s="9">
        <f>'shaladarpan '!Q343</f>
        <v>0</v>
      </c>
      <c r="S344" s="9" t="str">
        <f>'shaladarpan '!R343</f>
        <v>GOVT. SENIOR SECONDARY SCHOOL ALNIYAWAS (219445)</v>
      </c>
      <c r="T344" s="9">
        <f>'shaladarpan '!S343</f>
        <v>8140200308</v>
      </c>
      <c r="U344" s="9" t="str">
        <f>'shaladarpan '!T343</f>
        <v>XXXX6018</v>
      </c>
      <c r="V344" s="9">
        <f>'shaladarpan '!U343</f>
        <v>0</v>
      </c>
      <c r="W344" s="9">
        <f>'shaladarpan '!V343</f>
        <v>9828121038</v>
      </c>
      <c r="X344" s="9" t="str">
        <f>'shaladarpan '!W343</f>
        <v>alniyawas342</v>
      </c>
      <c r="Y344" s="9">
        <f>'shaladarpan '!X343</f>
        <v>0</v>
      </c>
      <c r="Z344" s="9" t="str">
        <f>'shaladarpan '!Y343</f>
        <v>N</v>
      </c>
      <c r="AA344" s="9" t="str">
        <f>'shaladarpan '!Z343</f>
        <v>N</v>
      </c>
      <c r="AB344" s="9" t="str">
        <f>'shaladarpan '!AA343</f>
        <v>No</v>
      </c>
      <c r="AC344" s="9">
        <f>'shaladarpan '!AB343</f>
        <v>15</v>
      </c>
      <c r="AD344" s="9" t="str">
        <f>'shaladarpan '!AC343</f>
        <v>None</v>
      </c>
      <c r="AE344" s="9">
        <f>'shaladarpan '!AD343</f>
        <v>1</v>
      </c>
    </row>
    <row r="345" spans="1:31" s="8" customFormat="1" ht="13.5" customHeight="1">
      <c r="A345" s="8">
        <f>IF(F345=" "," ",ROWS($A$3:A345))</f>
        <v>343</v>
      </c>
      <c r="B345" s="9">
        <f>'shaladarpan '!A344</f>
        <v>9</v>
      </c>
      <c r="C345" s="9" t="str">
        <f>'shaladarpan '!B344</f>
        <v>A</v>
      </c>
      <c r="D345" s="9">
        <f>'shaladarpan '!C344</f>
        <v>4317</v>
      </c>
      <c r="E345" s="10">
        <f>'shaladarpan '!D344</f>
        <v>42920</v>
      </c>
      <c r="F345" s="9" t="str">
        <f>'shaladarpan '!E344</f>
        <v>manjeet343</v>
      </c>
      <c r="G345" s="10">
        <f>'shaladarpan '!F344</f>
        <v>0</v>
      </c>
      <c r="H345" s="9" t="str">
        <f>'shaladarpan '!G344</f>
        <v>vijay343</v>
      </c>
      <c r="I345" s="9" t="str">
        <f>'shaladarpan '!H344</f>
        <v>beautiful343</v>
      </c>
      <c r="J345" s="9" t="str">
        <f>'shaladarpan '!I344</f>
        <v>F</v>
      </c>
      <c r="K345" s="10">
        <f>'shaladarpan '!J344</f>
        <v>39585</v>
      </c>
      <c r="L345" s="9" t="str">
        <f>'shaladarpan '!K344</f>
        <v>yes</v>
      </c>
      <c r="M345" s="9">
        <f>'shaladarpan '!L344</f>
        <v>343</v>
      </c>
      <c r="N345" s="9">
        <f>'shaladarpan '!M344</f>
        <v>0</v>
      </c>
      <c r="O345" s="9">
        <f>'shaladarpan '!N344</f>
        <v>0</v>
      </c>
      <c r="P345" s="9" t="str">
        <f>'shaladarpan '!O344</f>
        <v>OBC</v>
      </c>
      <c r="Q345" s="9" t="str">
        <f>'shaladarpan '!P344</f>
        <v>Hindu</v>
      </c>
      <c r="R345" s="9">
        <f>'shaladarpan '!Q344</f>
        <v>0</v>
      </c>
      <c r="S345" s="9" t="str">
        <f>'shaladarpan '!R344</f>
        <v>GOVT. SENIOR SECONDARY SCHOOL ALNIYAWAS (219445)</v>
      </c>
      <c r="T345" s="9">
        <f>'shaladarpan '!S344</f>
        <v>8140200308</v>
      </c>
      <c r="U345" s="9" t="str">
        <f>'shaladarpan '!T344</f>
        <v>XXXX9385</v>
      </c>
      <c r="V345" s="9">
        <f>'shaladarpan '!U344</f>
        <v>0</v>
      </c>
      <c r="W345" s="9">
        <f>'shaladarpan '!V344</f>
        <v>9828121039</v>
      </c>
      <c r="X345" s="9" t="str">
        <f>'shaladarpan '!W344</f>
        <v>alniyawas343</v>
      </c>
      <c r="Y345" s="9">
        <f>'shaladarpan '!X344</f>
        <v>0</v>
      </c>
      <c r="Z345" s="9" t="str">
        <f>'shaladarpan '!Y344</f>
        <v>N</v>
      </c>
      <c r="AA345" s="9" t="str">
        <f>'shaladarpan '!Z344</f>
        <v>N</v>
      </c>
      <c r="AB345" s="9" t="str">
        <f>'shaladarpan '!AA344</f>
        <v>No</v>
      </c>
      <c r="AC345" s="9">
        <f>'shaladarpan '!AB344</f>
        <v>12</v>
      </c>
      <c r="AD345" s="9" t="str">
        <f>'shaladarpan '!AC344</f>
        <v>None</v>
      </c>
      <c r="AE345" s="9">
        <f>'shaladarpan '!AD344</f>
        <v>1</v>
      </c>
    </row>
    <row r="346" spans="1:31" s="8" customFormat="1" ht="13.5" customHeight="1">
      <c r="A346" s="8">
        <f>IF(F346=" "," ",ROWS($A$3:A346))</f>
        <v>344</v>
      </c>
      <c r="B346" s="9">
        <f>'shaladarpan '!A345</f>
        <v>9</v>
      </c>
      <c r="C346" s="9" t="str">
        <f>'shaladarpan '!B345</f>
        <v>A</v>
      </c>
      <c r="D346" s="9">
        <f>'shaladarpan '!C345</f>
        <v>4817</v>
      </c>
      <c r="E346" s="10">
        <f>'shaladarpan '!D345</f>
        <v>42188</v>
      </c>
      <c r="F346" s="9" t="str">
        <f>'shaladarpan '!E345</f>
        <v>manjeet344</v>
      </c>
      <c r="G346" s="10">
        <f>'shaladarpan '!F345</f>
        <v>0</v>
      </c>
      <c r="H346" s="9" t="str">
        <f>'shaladarpan '!G345</f>
        <v>vijay344</v>
      </c>
      <c r="I346" s="9" t="str">
        <f>'shaladarpan '!H345</f>
        <v>beautiful344</v>
      </c>
      <c r="J346" s="9" t="str">
        <f>'shaladarpan '!I345</f>
        <v>F</v>
      </c>
      <c r="K346" s="10">
        <f>'shaladarpan '!J345</f>
        <v>38370</v>
      </c>
      <c r="L346" s="9" t="str">
        <f>'shaladarpan '!K345</f>
        <v>yes</v>
      </c>
      <c r="M346" s="9">
        <f>'shaladarpan '!L345</f>
        <v>344</v>
      </c>
      <c r="N346" s="9">
        <f>'shaladarpan '!M345</f>
        <v>0</v>
      </c>
      <c r="O346" s="9">
        <f>'shaladarpan '!N345</f>
        <v>0</v>
      </c>
      <c r="P346" s="9" t="str">
        <f>'shaladarpan '!O345</f>
        <v>SC</v>
      </c>
      <c r="Q346" s="9" t="str">
        <f>'shaladarpan '!P345</f>
        <v>Hindu</v>
      </c>
      <c r="R346" s="9">
        <f>'shaladarpan '!Q345</f>
        <v>0</v>
      </c>
      <c r="S346" s="9" t="str">
        <f>'shaladarpan '!R345</f>
        <v>GOVT. SENIOR SECONDARY SCHOOL ALNIYAWAS (219445)</v>
      </c>
      <c r="T346" s="9">
        <f>'shaladarpan '!S345</f>
        <v>8140200308</v>
      </c>
      <c r="U346" s="9" t="str">
        <f>'shaladarpan '!T345</f>
        <v>XXXX2922</v>
      </c>
      <c r="V346" s="9" t="str">
        <f>'shaladarpan '!U345</f>
        <v>VRRKWKR</v>
      </c>
      <c r="W346" s="9">
        <f>'shaladarpan '!V345</f>
        <v>9828121040</v>
      </c>
      <c r="X346" s="9" t="str">
        <f>'shaladarpan '!W345</f>
        <v>alniyawas344</v>
      </c>
      <c r="Y346" s="9">
        <f>'shaladarpan '!X345</f>
        <v>60000</v>
      </c>
      <c r="Z346" s="9" t="str">
        <f>'shaladarpan '!Y345</f>
        <v>N</v>
      </c>
      <c r="AA346" s="9" t="str">
        <f>'shaladarpan '!Z345</f>
        <v>N</v>
      </c>
      <c r="AB346" s="9" t="str">
        <f>'shaladarpan '!AA345</f>
        <v>No</v>
      </c>
      <c r="AC346" s="9">
        <f>'shaladarpan '!AB345</f>
        <v>15</v>
      </c>
      <c r="AD346" s="9" t="str">
        <f>'shaladarpan '!AC345</f>
        <v>None</v>
      </c>
      <c r="AE346" s="9">
        <f>'shaladarpan '!AD345</f>
        <v>3</v>
      </c>
    </row>
    <row r="347" spans="1:31" s="8" customFormat="1" ht="13.5" customHeight="1">
      <c r="A347" s="8">
        <f>IF(F347=" "," ",ROWS($A$3:A347))</f>
        <v>345</v>
      </c>
      <c r="B347" s="9">
        <f>'shaladarpan '!A346</f>
        <v>9</v>
      </c>
      <c r="C347" s="9" t="str">
        <f>'shaladarpan '!B346</f>
        <v>A</v>
      </c>
      <c r="D347" s="9">
        <f>'shaladarpan '!C346</f>
        <v>4726</v>
      </c>
      <c r="E347" s="10">
        <f>'shaladarpan '!D346</f>
        <v>43659</v>
      </c>
      <c r="F347" s="9" t="str">
        <f>'shaladarpan '!E346</f>
        <v>manjeet345</v>
      </c>
      <c r="G347" s="10">
        <f>'shaladarpan '!F346</f>
        <v>0</v>
      </c>
      <c r="H347" s="9" t="str">
        <f>'shaladarpan '!G346</f>
        <v>vijay345</v>
      </c>
      <c r="I347" s="9" t="str">
        <f>'shaladarpan '!H346</f>
        <v>beautiful345</v>
      </c>
      <c r="J347" s="9" t="str">
        <f>'shaladarpan '!I346</f>
        <v>F</v>
      </c>
      <c r="K347" s="10">
        <f>'shaladarpan '!J346</f>
        <v>38603</v>
      </c>
      <c r="L347" s="9" t="str">
        <f>'shaladarpan '!K346</f>
        <v>no</v>
      </c>
      <c r="M347" s="9">
        <f>'shaladarpan '!L346</f>
        <v>345</v>
      </c>
      <c r="N347" s="9">
        <f>'shaladarpan '!M346</f>
        <v>0</v>
      </c>
      <c r="O347" s="9">
        <f>'shaladarpan '!N346</f>
        <v>0</v>
      </c>
      <c r="P347" s="9" t="str">
        <f>'shaladarpan '!O346</f>
        <v>OBC</v>
      </c>
      <c r="Q347" s="9" t="str">
        <f>'shaladarpan '!P346</f>
        <v>Hindu</v>
      </c>
      <c r="R347" s="9">
        <f>'shaladarpan '!Q346</f>
        <v>0</v>
      </c>
      <c r="S347" s="9" t="str">
        <f>'shaladarpan '!R346</f>
        <v>GOVT. SENIOR SECONDARY SCHOOL ALNIYAWAS (219445)</v>
      </c>
      <c r="T347" s="9">
        <f>'shaladarpan '!S346</f>
        <v>8140200308</v>
      </c>
      <c r="U347" s="9" t="str">
        <f>'shaladarpan '!T346</f>
        <v>XXXX0414</v>
      </c>
      <c r="V347" s="9">
        <f>'shaladarpan '!U346</f>
        <v>0</v>
      </c>
      <c r="W347" s="9">
        <f>'shaladarpan '!V346</f>
        <v>9828121041</v>
      </c>
      <c r="X347" s="9" t="str">
        <f>'shaladarpan '!W346</f>
        <v>alniyawas345</v>
      </c>
      <c r="Y347" s="9">
        <f>'shaladarpan '!X346</f>
        <v>50000</v>
      </c>
      <c r="Z347" s="9" t="str">
        <f>'shaladarpan '!Y346</f>
        <v>N</v>
      </c>
      <c r="AA347" s="9" t="str">
        <f>'shaladarpan '!Z346</f>
        <v>N</v>
      </c>
      <c r="AB347" s="9" t="str">
        <f>'shaladarpan '!AA346</f>
        <v>No</v>
      </c>
      <c r="AC347" s="9">
        <f>'shaladarpan '!AB346</f>
        <v>15</v>
      </c>
      <c r="AD347" s="9" t="str">
        <f>'shaladarpan '!AC346</f>
        <v>None</v>
      </c>
      <c r="AE347" s="9">
        <f>'shaladarpan '!AD346</f>
        <v>3</v>
      </c>
    </row>
    <row r="348" spans="1:31" s="8" customFormat="1" ht="13.5" customHeight="1">
      <c r="A348" s="8">
        <f>IF(F348=" "," ",ROWS($A$3:A348))</f>
        <v>346</v>
      </c>
      <c r="B348" s="9">
        <f>'shaladarpan '!A347</f>
        <v>9</v>
      </c>
      <c r="C348" s="9" t="str">
        <f>'shaladarpan '!B347</f>
        <v>A</v>
      </c>
      <c r="D348" s="9">
        <f>'shaladarpan '!C347</f>
        <v>4761</v>
      </c>
      <c r="E348" s="10">
        <f>'shaladarpan '!D347</f>
        <v>43668</v>
      </c>
      <c r="F348" s="9" t="str">
        <f>'shaladarpan '!E347</f>
        <v>manjeet346</v>
      </c>
      <c r="G348" s="10">
        <f>'shaladarpan '!F347</f>
        <v>0</v>
      </c>
      <c r="H348" s="9" t="str">
        <f>'shaladarpan '!G347</f>
        <v>vijay346</v>
      </c>
      <c r="I348" s="9" t="str">
        <f>'shaladarpan '!H347</f>
        <v>beautiful346</v>
      </c>
      <c r="J348" s="9" t="str">
        <f>'shaladarpan '!I347</f>
        <v>M</v>
      </c>
      <c r="K348" s="10">
        <f>'shaladarpan '!J347</f>
        <v>38440</v>
      </c>
      <c r="L348" s="9" t="str">
        <f>'shaladarpan '!K347</f>
        <v>yes</v>
      </c>
      <c r="M348" s="9">
        <f>'shaladarpan '!L347</f>
        <v>346</v>
      </c>
      <c r="N348" s="9">
        <f>'shaladarpan '!M347</f>
        <v>0</v>
      </c>
      <c r="O348" s="9">
        <f>'shaladarpan '!N347</f>
        <v>0</v>
      </c>
      <c r="P348" s="9" t="str">
        <f>'shaladarpan '!O347</f>
        <v>GEN</v>
      </c>
      <c r="Q348" s="9" t="str">
        <f>'shaladarpan '!P347</f>
        <v>Hindu</v>
      </c>
      <c r="R348" s="9">
        <f>'shaladarpan '!Q347</f>
        <v>0</v>
      </c>
      <c r="S348" s="9" t="str">
        <f>'shaladarpan '!R347</f>
        <v>GOVT. SENIOR SECONDARY SCHOOL ALNIYAWAS (219445)</v>
      </c>
      <c r="T348" s="9">
        <f>'shaladarpan '!S347</f>
        <v>8140200308</v>
      </c>
      <c r="U348" s="9" t="str">
        <f>'shaladarpan '!T347</f>
        <v>XXXX0518</v>
      </c>
      <c r="V348" s="9" t="str">
        <f>'shaladarpan '!U347</f>
        <v>ysoiydb</v>
      </c>
      <c r="W348" s="9">
        <f>'shaladarpan '!V347</f>
        <v>9828121042</v>
      </c>
      <c r="X348" s="9" t="str">
        <f>'shaladarpan '!W347</f>
        <v>alniyawas346</v>
      </c>
      <c r="Y348" s="9">
        <f>'shaladarpan '!X347</f>
        <v>40000</v>
      </c>
      <c r="Z348" s="9" t="str">
        <f>'shaladarpan '!Y347</f>
        <v>N</v>
      </c>
      <c r="AA348" s="9" t="str">
        <f>'shaladarpan '!Z347</f>
        <v>N</v>
      </c>
      <c r="AB348" s="9" t="str">
        <f>'shaladarpan '!AA347</f>
        <v>No</v>
      </c>
      <c r="AC348" s="9">
        <f>'shaladarpan '!AB347</f>
        <v>15</v>
      </c>
      <c r="AD348" s="9" t="str">
        <f>'shaladarpan '!AC347</f>
        <v>None</v>
      </c>
      <c r="AE348" s="9">
        <f>'shaladarpan '!AD347</f>
        <v>1</v>
      </c>
    </row>
    <row r="349" spans="1:31" s="8" customFormat="1" ht="13.5" customHeight="1">
      <c r="A349" s="8">
        <f>IF(F349=" "," ",ROWS($A$3:A349))</f>
        <v>347</v>
      </c>
      <c r="B349" s="9">
        <f>'shaladarpan '!A348</f>
        <v>9</v>
      </c>
      <c r="C349" s="9" t="str">
        <f>'shaladarpan '!B348</f>
        <v>A</v>
      </c>
      <c r="D349" s="9">
        <f>'shaladarpan '!C348</f>
        <v>4284</v>
      </c>
      <c r="E349" s="10">
        <f>'shaladarpan '!D348</f>
        <v>42914</v>
      </c>
      <c r="F349" s="9" t="str">
        <f>'shaladarpan '!E348</f>
        <v>manjeet347</v>
      </c>
      <c r="G349" s="10">
        <f>'shaladarpan '!F348</f>
        <v>0</v>
      </c>
      <c r="H349" s="9" t="str">
        <f>'shaladarpan '!G348</f>
        <v>vijay347</v>
      </c>
      <c r="I349" s="9" t="str">
        <f>'shaladarpan '!H348</f>
        <v>beautiful347</v>
      </c>
      <c r="J349" s="9" t="str">
        <f>'shaladarpan '!I348</f>
        <v>M</v>
      </c>
      <c r="K349" s="10">
        <f>'shaladarpan '!J348</f>
        <v>38393</v>
      </c>
      <c r="L349" s="9" t="str">
        <f>'shaladarpan '!K348</f>
        <v>yes</v>
      </c>
      <c r="M349" s="9">
        <f>'shaladarpan '!L348</f>
        <v>347</v>
      </c>
      <c r="N349" s="9">
        <f>'shaladarpan '!M348</f>
        <v>0</v>
      </c>
      <c r="O349" s="9">
        <f>'shaladarpan '!N348</f>
        <v>0</v>
      </c>
      <c r="P349" s="9" t="str">
        <f>'shaladarpan '!O348</f>
        <v>OBC</v>
      </c>
      <c r="Q349" s="9" t="str">
        <f>'shaladarpan '!P348</f>
        <v>Hindu</v>
      </c>
      <c r="R349" s="9">
        <f>'shaladarpan '!Q348</f>
        <v>0</v>
      </c>
      <c r="S349" s="9" t="str">
        <f>'shaladarpan '!R348</f>
        <v>GOVT. SENIOR SECONDARY SCHOOL ALNIYAWAS (219445)</v>
      </c>
      <c r="T349" s="9">
        <f>'shaladarpan '!S348</f>
        <v>8140200308</v>
      </c>
      <c r="U349" s="9" t="str">
        <f>'shaladarpan '!T348</f>
        <v>XXXX6027</v>
      </c>
      <c r="V349" s="9">
        <f>'shaladarpan '!U348</f>
        <v>0</v>
      </c>
      <c r="W349" s="9">
        <f>'shaladarpan '!V348</f>
        <v>9828121043</v>
      </c>
      <c r="X349" s="9" t="str">
        <f>'shaladarpan '!W348</f>
        <v>alniyawas347</v>
      </c>
      <c r="Y349" s="9">
        <f>'shaladarpan '!X348</f>
        <v>0</v>
      </c>
      <c r="Z349" s="9" t="str">
        <f>'shaladarpan '!Y348</f>
        <v>N</v>
      </c>
      <c r="AA349" s="9" t="str">
        <f>'shaladarpan '!Z348</f>
        <v>N</v>
      </c>
      <c r="AB349" s="9" t="str">
        <f>'shaladarpan '!AA348</f>
        <v>No</v>
      </c>
      <c r="AC349" s="9">
        <f>'shaladarpan '!AB348</f>
        <v>15</v>
      </c>
      <c r="AD349" s="9" t="str">
        <f>'shaladarpan '!AC348</f>
        <v>None</v>
      </c>
      <c r="AE349" s="9">
        <f>'shaladarpan '!AD348</f>
        <v>3</v>
      </c>
    </row>
    <row r="350" spans="1:31" s="8" customFormat="1" ht="13.5" customHeight="1">
      <c r="A350" s="8">
        <f>IF(F350=" "," ",ROWS($A$3:A350))</f>
        <v>348</v>
      </c>
      <c r="B350" s="9">
        <f>'shaladarpan '!A349</f>
        <v>9</v>
      </c>
      <c r="C350" s="9" t="str">
        <f>'shaladarpan '!B349</f>
        <v>A</v>
      </c>
      <c r="D350" s="9">
        <f>'shaladarpan '!C349</f>
        <v>4846</v>
      </c>
      <c r="E350" s="10">
        <f>'shaladarpan '!D349</f>
        <v>43287</v>
      </c>
      <c r="F350" s="9" t="str">
        <f>'shaladarpan '!E349</f>
        <v>manjeet348</v>
      </c>
      <c r="G350" s="10">
        <f>'shaladarpan '!F349</f>
        <v>0</v>
      </c>
      <c r="H350" s="9" t="str">
        <f>'shaladarpan '!G349</f>
        <v>vijay348</v>
      </c>
      <c r="I350" s="9" t="str">
        <f>'shaladarpan '!H349</f>
        <v>beautiful348</v>
      </c>
      <c r="J350" s="9" t="str">
        <f>'shaladarpan '!I349</f>
        <v>F</v>
      </c>
      <c r="K350" s="10">
        <f>'shaladarpan '!J349</f>
        <v>38462</v>
      </c>
      <c r="L350" s="9" t="str">
        <f>'shaladarpan '!K349</f>
        <v>no</v>
      </c>
      <c r="M350" s="9">
        <f>'shaladarpan '!L349</f>
        <v>348</v>
      </c>
      <c r="N350" s="9">
        <f>'shaladarpan '!M349</f>
        <v>0</v>
      </c>
      <c r="O350" s="9">
        <f>'shaladarpan '!N349</f>
        <v>0</v>
      </c>
      <c r="P350" s="9" t="str">
        <f>'shaladarpan '!O349</f>
        <v>OBC</v>
      </c>
      <c r="Q350" s="9" t="str">
        <f>'shaladarpan '!P349</f>
        <v>Hindu</v>
      </c>
      <c r="R350" s="9">
        <f>'shaladarpan '!Q349</f>
        <v>0</v>
      </c>
      <c r="S350" s="9" t="str">
        <f>'shaladarpan '!R349</f>
        <v>GOVT. SENIOR SECONDARY SCHOOL ALNIYAWAS (219445)</v>
      </c>
      <c r="T350" s="9">
        <f>'shaladarpan '!S349</f>
        <v>8140200308</v>
      </c>
      <c r="U350" s="9" t="str">
        <f>'shaladarpan '!T349</f>
        <v>XXXX5511</v>
      </c>
      <c r="V350" s="9" t="str">
        <f>'shaladarpan '!U349</f>
        <v>YOYDFYF</v>
      </c>
      <c r="W350" s="9">
        <f>'shaladarpan '!V349</f>
        <v>9828121044</v>
      </c>
      <c r="X350" s="9" t="str">
        <f>'shaladarpan '!W349</f>
        <v>alniyawas348</v>
      </c>
      <c r="Y350" s="9">
        <f>'shaladarpan '!X349</f>
        <v>120000</v>
      </c>
      <c r="Z350" s="9" t="str">
        <f>'shaladarpan '!Y349</f>
        <v>N</v>
      </c>
      <c r="AA350" s="9" t="str">
        <f>'shaladarpan '!Z349</f>
        <v>N</v>
      </c>
      <c r="AB350" s="9" t="str">
        <f>'shaladarpan '!AA349</f>
        <v>No</v>
      </c>
      <c r="AC350" s="9">
        <f>'shaladarpan '!AB349</f>
        <v>15</v>
      </c>
      <c r="AD350" s="9" t="str">
        <f>'shaladarpan '!AC349</f>
        <v>None</v>
      </c>
      <c r="AE350" s="9">
        <f>'shaladarpan '!AD349</f>
        <v>0</v>
      </c>
    </row>
    <row r="351" spans="1:31" s="8" customFormat="1" ht="13.5" customHeight="1">
      <c r="A351" s="8">
        <f>IF(F351=" "," ",ROWS($A$3:A351))</f>
        <v>349</v>
      </c>
      <c r="B351" s="9">
        <f>'shaladarpan '!A350</f>
        <v>9</v>
      </c>
      <c r="C351" s="9" t="str">
        <f>'shaladarpan '!B350</f>
        <v>A</v>
      </c>
      <c r="D351" s="9">
        <f>'shaladarpan '!C350</f>
        <v>4820</v>
      </c>
      <c r="E351" s="10">
        <f>'shaladarpan '!D350</f>
        <v>0</v>
      </c>
      <c r="F351" s="9" t="str">
        <f>'shaladarpan '!E350</f>
        <v>manjeet349</v>
      </c>
      <c r="G351" s="10">
        <f>'shaladarpan '!F350</f>
        <v>0</v>
      </c>
      <c r="H351" s="9" t="str">
        <f>'shaladarpan '!G350</f>
        <v>vijay349</v>
      </c>
      <c r="I351" s="9" t="str">
        <f>'shaladarpan '!H350</f>
        <v>beautiful349</v>
      </c>
      <c r="J351" s="9" t="str">
        <f>'shaladarpan '!I350</f>
        <v>F</v>
      </c>
      <c r="K351" s="10">
        <f>'shaladarpan '!J350</f>
        <v>38558</v>
      </c>
      <c r="L351" s="9" t="str">
        <f>'shaladarpan '!K350</f>
        <v>yes</v>
      </c>
      <c r="M351" s="9">
        <f>'shaladarpan '!L350</f>
        <v>349</v>
      </c>
      <c r="N351" s="9">
        <f>'shaladarpan '!M350</f>
        <v>0</v>
      </c>
      <c r="O351" s="9">
        <f>'shaladarpan '!N350</f>
        <v>0</v>
      </c>
      <c r="P351" s="9" t="str">
        <f>'shaladarpan '!O350</f>
        <v>OBC</v>
      </c>
      <c r="Q351" s="9">
        <f>'shaladarpan '!P350</f>
        <v>0</v>
      </c>
      <c r="R351" s="9">
        <f>'shaladarpan '!Q350</f>
        <v>0</v>
      </c>
      <c r="S351" s="9" t="str">
        <f>'shaladarpan '!R350</f>
        <v>GOVT. SENIOR SECONDARY SCHOOL ALNIYAWAS (219445)</v>
      </c>
      <c r="T351" s="9">
        <f>'shaladarpan '!S350</f>
        <v>8140200308</v>
      </c>
      <c r="U351" s="9">
        <f>'shaladarpan '!T350</f>
        <v>0</v>
      </c>
      <c r="V351" s="9">
        <f>'shaladarpan '!U350</f>
        <v>0</v>
      </c>
      <c r="W351" s="9">
        <f>'shaladarpan '!V350</f>
        <v>9828121045</v>
      </c>
      <c r="X351" s="9" t="str">
        <f>'shaladarpan '!W350</f>
        <v>alniyawas349</v>
      </c>
      <c r="Y351" s="9">
        <f>'shaladarpan '!X350</f>
        <v>0</v>
      </c>
      <c r="Z351" s="9" t="str">
        <f>'shaladarpan '!Y350</f>
        <v>N</v>
      </c>
      <c r="AA351" s="9" t="str">
        <f>'shaladarpan '!Z350</f>
        <v>Y</v>
      </c>
      <c r="AB351" s="9">
        <f>'shaladarpan '!AA350</f>
        <v>0</v>
      </c>
      <c r="AC351" s="9">
        <f>'shaladarpan '!AB350</f>
        <v>15</v>
      </c>
      <c r="AD351" s="9">
        <f>'shaladarpan '!AC350</f>
        <v>0</v>
      </c>
      <c r="AE351" s="9">
        <f>'shaladarpan '!AD350</f>
        <v>3</v>
      </c>
    </row>
    <row r="352" spans="1:31" s="8" customFormat="1" ht="13.5" customHeight="1">
      <c r="A352" s="8">
        <f>IF(F352=" "," ",ROWS($A$3:A352))</f>
        <v>350</v>
      </c>
      <c r="B352" s="9">
        <f>'shaladarpan '!A351</f>
        <v>9</v>
      </c>
      <c r="C352" s="9" t="str">
        <f>'shaladarpan '!B351</f>
        <v>A</v>
      </c>
      <c r="D352" s="9">
        <f>'shaladarpan '!C351</f>
        <v>4827</v>
      </c>
      <c r="E352" s="10">
        <f>'shaladarpan '!D351</f>
        <v>43813</v>
      </c>
      <c r="F352" s="9" t="str">
        <f>'shaladarpan '!E351</f>
        <v>manjeet350</v>
      </c>
      <c r="G352" s="10">
        <f>'shaladarpan '!F351</f>
        <v>0</v>
      </c>
      <c r="H352" s="9" t="str">
        <f>'shaladarpan '!G351</f>
        <v>vijay350</v>
      </c>
      <c r="I352" s="9" t="str">
        <f>'shaladarpan '!H351</f>
        <v>beautiful350</v>
      </c>
      <c r="J352" s="9" t="str">
        <f>'shaladarpan '!I351</f>
        <v>M</v>
      </c>
      <c r="K352" s="10">
        <f>'shaladarpan '!J351</f>
        <v>38902</v>
      </c>
      <c r="L352" s="9" t="str">
        <f>'shaladarpan '!K351</f>
        <v>yes</v>
      </c>
      <c r="M352" s="9">
        <f>'shaladarpan '!L351</f>
        <v>350</v>
      </c>
      <c r="N352" s="9">
        <f>'shaladarpan '!M351</f>
        <v>0</v>
      </c>
      <c r="O352" s="9">
        <f>'shaladarpan '!N351</f>
        <v>0</v>
      </c>
      <c r="P352" s="9" t="str">
        <f>'shaladarpan '!O351</f>
        <v>OBC</v>
      </c>
      <c r="Q352" s="9" t="str">
        <f>'shaladarpan '!P351</f>
        <v>Hindu</v>
      </c>
      <c r="R352" s="9">
        <f>'shaladarpan '!Q351</f>
        <v>0</v>
      </c>
      <c r="S352" s="9" t="str">
        <f>'shaladarpan '!R351</f>
        <v>GOVT. SENIOR SECONDARY SCHOOL ALNIYAWAS (219445)</v>
      </c>
      <c r="T352" s="9">
        <f>'shaladarpan '!S351</f>
        <v>8140200308</v>
      </c>
      <c r="U352" s="9" t="str">
        <f>'shaladarpan '!T351</f>
        <v>XXXX5951</v>
      </c>
      <c r="V352" s="9" t="str">
        <f>'shaladarpan '!U351</f>
        <v>YMKYEOK</v>
      </c>
      <c r="W352" s="9">
        <f>'shaladarpan '!V351</f>
        <v>9828121046</v>
      </c>
      <c r="X352" s="9" t="str">
        <f>'shaladarpan '!W351</f>
        <v>alniyawas350</v>
      </c>
      <c r="Y352" s="9">
        <f>'shaladarpan '!X351</f>
        <v>60000</v>
      </c>
      <c r="Z352" s="9" t="str">
        <f>'shaladarpan '!Y351</f>
        <v>N</v>
      </c>
      <c r="AA352" s="9" t="str">
        <f>'shaladarpan '!Z351</f>
        <v>N</v>
      </c>
      <c r="AB352" s="9" t="str">
        <f>'shaladarpan '!AA351</f>
        <v>No</v>
      </c>
      <c r="AC352" s="9">
        <f>'shaladarpan '!AB351</f>
        <v>14</v>
      </c>
      <c r="AD352" s="9" t="str">
        <f>'shaladarpan '!AC351</f>
        <v>None</v>
      </c>
      <c r="AE352" s="9">
        <f>'shaladarpan '!AD351</f>
        <v>2</v>
      </c>
    </row>
    <row r="353" spans="1:31" s="8" customFormat="1" ht="13.5" customHeight="1">
      <c r="A353" s="8">
        <f>IF(F353=" "," ",ROWS($A$3:A353))</f>
        <v>351</v>
      </c>
      <c r="B353" s="9">
        <f>'shaladarpan '!A352</f>
        <v>9</v>
      </c>
      <c r="C353" s="9" t="str">
        <f>'shaladarpan '!B352</f>
        <v>A</v>
      </c>
      <c r="D353" s="9">
        <f>'shaladarpan '!C352</f>
        <v>4816</v>
      </c>
      <c r="E353" s="10">
        <f>'shaladarpan '!D352</f>
        <v>41458</v>
      </c>
      <c r="F353" s="9" t="str">
        <f>'shaladarpan '!E352</f>
        <v>manjeet351</v>
      </c>
      <c r="G353" s="10">
        <f>'shaladarpan '!F352</f>
        <v>0</v>
      </c>
      <c r="H353" s="9" t="str">
        <f>'shaladarpan '!G352</f>
        <v>vijay351</v>
      </c>
      <c r="I353" s="9" t="str">
        <f>'shaladarpan '!H352</f>
        <v>beautiful351</v>
      </c>
      <c r="J353" s="9" t="str">
        <f>'shaladarpan '!I352</f>
        <v>M</v>
      </c>
      <c r="K353" s="10">
        <f>'shaladarpan '!J352</f>
        <v>39000</v>
      </c>
      <c r="L353" s="9" t="str">
        <f>'shaladarpan '!K352</f>
        <v>no</v>
      </c>
      <c r="M353" s="9">
        <f>'shaladarpan '!L352</f>
        <v>351</v>
      </c>
      <c r="N353" s="9">
        <f>'shaladarpan '!M352</f>
        <v>0</v>
      </c>
      <c r="O353" s="9">
        <f>'shaladarpan '!N352</f>
        <v>0</v>
      </c>
      <c r="P353" s="9" t="str">
        <f>'shaladarpan '!O352</f>
        <v>OBC</v>
      </c>
      <c r="Q353" s="9" t="str">
        <f>'shaladarpan '!P352</f>
        <v>Hindu</v>
      </c>
      <c r="R353" s="9">
        <f>'shaladarpan '!Q352</f>
        <v>0</v>
      </c>
      <c r="S353" s="9" t="str">
        <f>'shaladarpan '!R352</f>
        <v>GOVT. SENIOR SECONDARY SCHOOL ALNIYAWAS (219445)</v>
      </c>
      <c r="T353" s="9">
        <f>'shaladarpan '!S352</f>
        <v>8140200308</v>
      </c>
      <c r="U353" s="9" t="str">
        <f>'shaladarpan '!T352</f>
        <v>XXXX3766</v>
      </c>
      <c r="V353" s="9" t="str">
        <f>'shaladarpan '!U352</f>
        <v>WDYCWMO</v>
      </c>
      <c r="W353" s="9">
        <f>'shaladarpan '!V352</f>
        <v>9828121047</v>
      </c>
      <c r="X353" s="9" t="str">
        <f>'shaladarpan '!W352</f>
        <v>alniyawas351</v>
      </c>
      <c r="Y353" s="9">
        <f>'shaladarpan '!X352</f>
        <v>60000</v>
      </c>
      <c r="Z353" s="9" t="str">
        <f>'shaladarpan '!Y352</f>
        <v>N</v>
      </c>
      <c r="AA353" s="9" t="str">
        <f>'shaladarpan '!Z352</f>
        <v>N</v>
      </c>
      <c r="AB353" s="9" t="str">
        <f>'shaladarpan '!AA352</f>
        <v>No</v>
      </c>
      <c r="AC353" s="9">
        <f>'shaladarpan '!AB352</f>
        <v>14</v>
      </c>
      <c r="AD353" s="9" t="str">
        <f>'shaladarpan '!AC352</f>
        <v>None</v>
      </c>
      <c r="AE353" s="9">
        <f>'shaladarpan '!AD352</f>
        <v>2.5</v>
      </c>
    </row>
    <row r="354" spans="1:31" s="8" customFormat="1" ht="13.5" customHeight="1">
      <c r="A354" s="8">
        <f>IF(F354=" "," ",ROWS($A$3:A354))</f>
        <v>352</v>
      </c>
      <c r="B354" s="9">
        <f>'shaladarpan '!A353</f>
        <v>9</v>
      </c>
      <c r="C354" s="9" t="str">
        <f>'shaladarpan '!B353</f>
        <v>A</v>
      </c>
      <c r="D354" s="9">
        <f>'shaladarpan '!C353</f>
        <v>4785</v>
      </c>
      <c r="E354" s="10">
        <f>'shaladarpan '!D353</f>
        <v>43752</v>
      </c>
      <c r="F354" s="9" t="str">
        <f>'shaladarpan '!E353</f>
        <v>manjeet352</v>
      </c>
      <c r="G354" s="10">
        <f>'shaladarpan '!F353</f>
        <v>0</v>
      </c>
      <c r="H354" s="9" t="str">
        <f>'shaladarpan '!G353</f>
        <v>vijay352</v>
      </c>
      <c r="I354" s="9" t="str">
        <f>'shaladarpan '!H353</f>
        <v>beautiful352</v>
      </c>
      <c r="J354" s="9" t="str">
        <f>'shaladarpan '!I353</f>
        <v>F</v>
      </c>
      <c r="K354" s="10">
        <f>'shaladarpan '!J353</f>
        <v>38903</v>
      </c>
      <c r="L354" s="9" t="str">
        <f>'shaladarpan '!K353</f>
        <v>yes</v>
      </c>
      <c r="M354" s="9">
        <f>'shaladarpan '!L353</f>
        <v>352</v>
      </c>
      <c r="N354" s="9">
        <f>'shaladarpan '!M353</f>
        <v>0</v>
      </c>
      <c r="O354" s="9">
        <f>'shaladarpan '!N353</f>
        <v>0</v>
      </c>
      <c r="P354" s="9" t="str">
        <f>'shaladarpan '!O353</f>
        <v>GEN</v>
      </c>
      <c r="Q354" s="9" t="str">
        <f>'shaladarpan '!P353</f>
        <v>Hindu</v>
      </c>
      <c r="R354" s="9">
        <f>'shaladarpan '!Q353</f>
        <v>0</v>
      </c>
      <c r="S354" s="9" t="str">
        <f>'shaladarpan '!R353</f>
        <v>GOVT. SENIOR SECONDARY SCHOOL ALNIYAWAS (219445)</v>
      </c>
      <c r="T354" s="9">
        <f>'shaladarpan '!S353</f>
        <v>8140200308</v>
      </c>
      <c r="U354" s="9" t="str">
        <f>'shaladarpan '!T353</f>
        <v>XXXX3493</v>
      </c>
      <c r="V354" s="9" t="str">
        <f>'shaladarpan '!U353</f>
        <v>ymffwdf</v>
      </c>
      <c r="W354" s="9">
        <f>'shaladarpan '!V353</f>
        <v>9828121048</v>
      </c>
      <c r="X354" s="9" t="str">
        <f>'shaladarpan '!W353</f>
        <v>alniyawas352</v>
      </c>
      <c r="Y354" s="9">
        <f>'shaladarpan '!X353</f>
        <v>120000</v>
      </c>
      <c r="Z354" s="9" t="str">
        <f>'shaladarpan '!Y353</f>
        <v>N</v>
      </c>
      <c r="AA354" s="9" t="str">
        <f>'shaladarpan '!Z353</f>
        <v>N</v>
      </c>
      <c r="AB354" s="9" t="str">
        <f>'shaladarpan '!AA353</f>
        <v>No</v>
      </c>
      <c r="AC354" s="9">
        <f>'shaladarpan '!AB353</f>
        <v>14</v>
      </c>
      <c r="AD354" s="9" t="str">
        <f>'shaladarpan '!AC353</f>
        <v>None</v>
      </c>
      <c r="AE354" s="9">
        <f>'shaladarpan '!AD353</f>
        <v>1</v>
      </c>
    </row>
    <row r="355" spans="1:31" s="8" customFormat="1" ht="13.5" customHeight="1">
      <c r="A355" s="8">
        <f>IF(F355=" "," ",ROWS($A$3:A355))</f>
        <v>353</v>
      </c>
      <c r="B355" s="9">
        <f>'shaladarpan '!A354</f>
        <v>9</v>
      </c>
      <c r="C355" s="9" t="str">
        <f>'shaladarpan '!B354</f>
        <v>A</v>
      </c>
      <c r="D355" s="9">
        <f>'shaladarpan '!C354</f>
        <v>4721</v>
      </c>
      <c r="E355" s="10">
        <f>'shaladarpan '!D354</f>
        <v>43658</v>
      </c>
      <c r="F355" s="9" t="str">
        <f>'shaladarpan '!E354</f>
        <v>manjeet353</v>
      </c>
      <c r="G355" s="10">
        <f>'shaladarpan '!F354</f>
        <v>0</v>
      </c>
      <c r="H355" s="9" t="str">
        <f>'shaladarpan '!G354</f>
        <v>vijay353</v>
      </c>
      <c r="I355" s="9" t="str">
        <f>'shaladarpan '!H354</f>
        <v>beautiful353</v>
      </c>
      <c r="J355" s="9" t="str">
        <f>'shaladarpan '!I354</f>
        <v>F</v>
      </c>
      <c r="K355" s="10">
        <f>'shaladarpan '!J354</f>
        <v>38536</v>
      </c>
      <c r="L355" s="9" t="str">
        <f>'shaladarpan '!K354</f>
        <v>yes</v>
      </c>
      <c r="M355" s="9">
        <f>'shaladarpan '!L354</f>
        <v>353</v>
      </c>
      <c r="N355" s="9">
        <f>'shaladarpan '!M354</f>
        <v>0</v>
      </c>
      <c r="O355" s="9">
        <f>'shaladarpan '!N354</f>
        <v>0</v>
      </c>
      <c r="P355" s="9" t="str">
        <f>'shaladarpan '!O354</f>
        <v>OBC</v>
      </c>
      <c r="Q355" s="9" t="str">
        <f>'shaladarpan '!P354</f>
        <v>Muslim</v>
      </c>
      <c r="R355" s="9">
        <f>'shaladarpan '!Q354</f>
        <v>0</v>
      </c>
      <c r="S355" s="9" t="str">
        <f>'shaladarpan '!R354</f>
        <v>GOVT. SENIOR SECONDARY SCHOOL ALNIYAWAS (219445)</v>
      </c>
      <c r="T355" s="9">
        <f>'shaladarpan '!S354</f>
        <v>8140200308</v>
      </c>
      <c r="U355" s="9" t="str">
        <f>'shaladarpan '!T354</f>
        <v>XXXX8934</v>
      </c>
      <c r="V355" s="9">
        <f>'shaladarpan '!U354</f>
        <v>0</v>
      </c>
      <c r="W355" s="9">
        <f>'shaladarpan '!V354</f>
        <v>9828121049</v>
      </c>
      <c r="X355" s="9" t="str">
        <f>'shaladarpan '!W354</f>
        <v>alniyawas353</v>
      </c>
      <c r="Y355" s="9">
        <f>'shaladarpan '!X354</f>
        <v>0</v>
      </c>
      <c r="Z355" s="9" t="str">
        <f>'shaladarpan '!Y354</f>
        <v>N</v>
      </c>
      <c r="AA355" s="9" t="str">
        <f>'shaladarpan '!Z354</f>
        <v>N</v>
      </c>
      <c r="AB355" s="9" t="str">
        <f>'shaladarpan '!AA354</f>
        <v>Yes</v>
      </c>
      <c r="AC355" s="9">
        <f>'shaladarpan '!AB354</f>
        <v>15</v>
      </c>
      <c r="AD355" s="9" t="str">
        <f>'shaladarpan '!AC354</f>
        <v>None</v>
      </c>
      <c r="AE355" s="9">
        <f>'shaladarpan '!AD354</f>
        <v>1</v>
      </c>
    </row>
    <row r="356" spans="1:31" s="8" customFormat="1" ht="13.5" customHeight="1">
      <c r="A356" s="8">
        <f>IF(F356=" "," ",ROWS($A$3:A356))</f>
        <v>354</v>
      </c>
      <c r="B356" s="9">
        <f>'shaladarpan '!A355</f>
        <v>9</v>
      </c>
      <c r="C356" s="9" t="str">
        <f>'shaladarpan '!B355</f>
        <v>A</v>
      </c>
      <c r="D356" s="9">
        <f>'shaladarpan '!C355</f>
        <v>4812</v>
      </c>
      <c r="E356" s="10">
        <f>'shaladarpan '!D355</f>
        <v>41855</v>
      </c>
      <c r="F356" s="9" t="str">
        <f>'shaladarpan '!E355</f>
        <v>manjeet354</v>
      </c>
      <c r="G356" s="10">
        <f>'shaladarpan '!F355</f>
        <v>0</v>
      </c>
      <c r="H356" s="9" t="str">
        <f>'shaladarpan '!G355</f>
        <v>vijay354</v>
      </c>
      <c r="I356" s="9" t="str">
        <f>'shaladarpan '!H355</f>
        <v>beautiful354</v>
      </c>
      <c r="J356" s="9" t="str">
        <f>'shaladarpan '!I355</f>
        <v>M</v>
      </c>
      <c r="K356" s="10">
        <f>'shaladarpan '!J355</f>
        <v>38112</v>
      </c>
      <c r="L356" s="9" t="str">
        <f>'shaladarpan '!K355</f>
        <v>no</v>
      </c>
      <c r="M356" s="9">
        <f>'shaladarpan '!L355</f>
        <v>354</v>
      </c>
      <c r="N356" s="9">
        <f>'shaladarpan '!M355</f>
        <v>0</v>
      </c>
      <c r="O356" s="9">
        <f>'shaladarpan '!N355</f>
        <v>0</v>
      </c>
      <c r="P356" s="9" t="str">
        <f>'shaladarpan '!O355</f>
        <v>OBC</v>
      </c>
      <c r="Q356" s="9" t="str">
        <f>'shaladarpan '!P355</f>
        <v>Hindu</v>
      </c>
      <c r="R356" s="9">
        <f>'shaladarpan '!Q355</f>
        <v>0</v>
      </c>
      <c r="S356" s="9" t="str">
        <f>'shaladarpan '!R355</f>
        <v>GOVT. SENIOR SECONDARY SCHOOL ALNIYAWAS (219445)</v>
      </c>
      <c r="T356" s="9">
        <f>'shaladarpan '!S355</f>
        <v>8140200308</v>
      </c>
      <c r="U356" s="9" t="str">
        <f>'shaladarpan '!T355</f>
        <v>XXXX3677</v>
      </c>
      <c r="V356" s="9">
        <f>'shaladarpan '!U355</f>
        <v>0</v>
      </c>
      <c r="W356" s="9">
        <f>'shaladarpan '!V355</f>
        <v>9828121050</v>
      </c>
      <c r="X356" s="9" t="str">
        <f>'shaladarpan '!W355</f>
        <v>alniyawas354</v>
      </c>
      <c r="Y356" s="9">
        <f>'shaladarpan '!X355</f>
        <v>60000</v>
      </c>
      <c r="Z356" s="9" t="str">
        <f>'shaladarpan '!Y355</f>
        <v>N</v>
      </c>
      <c r="AA356" s="9" t="str">
        <f>'shaladarpan '!Z355</f>
        <v>N</v>
      </c>
      <c r="AB356" s="9" t="str">
        <f>'shaladarpan '!AA355</f>
        <v>No</v>
      </c>
      <c r="AC356" s="9">
        <f>'shaladarpan '!AB355</f>
        <v>16</v>
      </c>
      <c r="AD356" s="9" t="str">
        <f>'shaladarpan '!AC355</f>
        <v>None</v>
      </c>
      <c r="AE356" s="9">
        <f>'shaladarpan '!AD355</f>
        <v>2.5</v>
      </c>
    </row>
    <row r="357" spans="1:31" s="8" customFormat="1" ht="13.5" customHeight="1">
      <c r="A357" s="8">
        <f>IF(F357=" "," ",ROWS($A$3:A357))</f>
        <v>355</v>
      </c>
      <c r="B357" s="9">
        <f>'shaladarpan '!A356</f>
        <v>9</v>
      </c>
      <c r="C357" s="9" t="str">
        <f>'shaladarpan '!B356</f>
        <v>A</v>
      </c>
      <c r="D357" s="9">
        <f>'shaladarpan '!C356</f>
        <v>4822</v>
      </c>
      <c r="E357" s="10">
        <f>'shaladarpan '!D356</f>
        <v>40735</v>
      </c>
      <c r="F357" s="9" t="str">
        <f>'shaladarpan '!E356</f>
        <v>manjeet355</v>
      </c>
      <c r="G357" s="10">
        <f>'shaladarpan '!F356</f>
        <v>0</v>
      </c>
      <c r="H357" s="9" t="str">
        <f>'shaladarpan '!G356</f>
        <v>vijay355</v>
      </c>
      <c r="I357" s="9" t="str">
        <f>'shaladarpan '!H356</f>
        <v>beautiful355</v>
      </c>
      <c r="J357" s="9" t="str">
        <f>'shaladarpan '!I356</f>
        <v>F</v>
      </c>
      <c r="K357" s="10">
        <f>'shaladarpan '!J356</f>
        <v>38598</v>
      </c>
      <c r="L357" s="9" t="str">
        <f>'shaladarpan '!K356</f>
        <v>yes</v>
      </c>
      <c r="M357" s="9">
        <f>'shaladarpan '!L356</f>
        <v>355</v>
      </c>
      <c r="N357" s="9">
        <f>'shaladarpan '!M356</f>
        <v>0</v>
      </c>
      <c r="O357" s="9">
        <f>'shaladarpan '!N356</f>
        <v>0</v>
      </c>
      <c r="P357" s="9" t="str">
        <f>'shaladarpan '!O356</f>
        <v>SC</v>
      </c>
      <c r="Q357" s="9" t="str">
        <f>'shaladarpan '!P356</f>
        <v>Hindu</v>
      </c>
      <c r="R357" s="9">
        <f>'shaladarpan '!Q356</f>
        <v>0</v>
      </c>
      <c r="S357" s="9" t="str">
        <f>'shaladarpan '!R356</f>
        <v>GOVT. SENIOR SECONDARY SCHOOL ALNIYAWAS (219445)</v>
      </c>
      <c r="T357" s="9">
        <f>'shaladarpan '!S356</f>
        <v>8140200308</v>
      </c>
      <c r="U357" s="9" t="str">
        <f>'shaladarpan '!T356</f>
        <v>XXXX2410</v>
      </c>
      <c r="V357" s="9" t="str">
        <f>'shaladarpan '!U356</f>
        <v>YMKAOGK</v>
      </c>
      <c r="W357" s="9">
        <f>'shaladarpan '!V356</f>
        <v>9828121051</v>
      </c>
      <c r="X357" s="9" t="str">
        <f>'shaladarpan '!W356</f>
        <v>alniyawas355</v>
      </c>
      <c r="Y357" s="9">
        <f>'shaladarpan '!X356</f>
        <v>60000</v>
      </c>
      <c r="Z357" s="9" t="str">
        <f>'shaladarpan '!Y356</f>
        <v>N</v>
      </c>
      <c r="AA357" s="9" t="str">
        <f>'shaladarpan '!Z356</f>
        <v>N</v>
      </c>
      <c r="AB357" s="9" t="str">
        <f>'shaladarpan '!AA356</f>
        <v>No</v>
      </c>
      <c r="AC357" s="9">
        <f>'shaladarpan '!AB356</f>
        <v>15</v>
      </c>
      <c r="AD357" s="9" t="str">
        <f>'shaladarpan '!AC356</f>
        <v>None</v>
      </c>
      <c r="AE357" s="9">
        <f>'shaladarpan '!AD356</f>
        <v>0</v>
      </c>
    </row>
    <row r="358" spans="1:31" s="8" customFormat="1" ht="13.5" customHeight="1">
      <c r="A358" s="8">
        <f>IF(F358=" "," ",ROWS($A$3:A358))</f>
        <v>356</v>
      </c>
      <c r="B358" s="9">
        <f>'shaladarpan '!A357</f>
        <v>9</v>
      </c>
      <c r="C358" s="9" t="str">
        <f>'shaladarpan '!B357</f>
        <v>A</v>
      </c>
      <c r="D358" s="9">
        <f>'shaladarpan '!C357</f>
        <v>4818</v>
      </c>
      <c r="E358" s="10">
        <f>'shaladarpan '!D357</f>
        <v>42952</v>
      </c>
      <c r="F358" s="9" t="str">
        <f>'shaladarpan '!E357</f>
        <v>manjeet356</v>
      </c>
      <c r="G358" s="10">
        <f>'shaladarpan '!F357</f>
        <v>0</v>
      </c>
      <c r="H358" s="9" t="str">
        <f>'shaladarpan '!G357</f>
        <v>vijay356</v>
      </c>
      <c r="I358" s="9" t="str">
        <f>'shaladarpan '!H357</f>
        <v>beautiful356</v>
      </c>
      <c r="J358" s="9" t="str">
        <f>'shaladarpan '!I357</f>
        <v>M</v>
      </c>
      <c r="K358" s="10">
        <f>'shaladarpan '!J357</f>
        <v>38514</v>
      </c>
      <c r="L358" s="9" t="str">
        <f>'shaladarpan '!K357</f>
        <v>yes</v>
      </c>
      <c r="M358" s="9">
        <f>'shaladarpan '!L357</f>
        <v>356</v>
      </c>
      <c r="N358" s="9">
        <f>'shaladarpan '!M357</f>
        <v>0</v>
      </c>
      <c r="O358" s="9">
        <f>'shaladarpan '!N357</f>
        <v>0</v>
      </c>
      <c r="P358" s="9" t="str">
        <f>'shaladarpan '!O357</f>
        <v>OBC</v>
      </c>
      <c r="Q358" s="9">
        <f>'shaladarpan '!P357</f>
        <v>0</v>
      </c>
      <c r="R358" s="9">
        <f>'shaladarpan '!Q357</f>
        <v>0</v>
      </c>
      <c r="S358" s="9" t="str">
        <f>'shaladarpan '!R357</f>
        <v>GOVT. SENIOR SECONDARY SCHOOL ALNIYAWAS (219445)</v>
      </c>
      <c r="T358" s="9">
        <f>'shaladarpan '!S357</f>
        <v>8140200308</v>
      </c>
      <c r="U358" s="9" t="str">
        <f>'shaladarpan '!T357</f>
        <v>XXXX9289</v>
      </c>
      <c r="V358" s="9">
        <f>'shaladarpan '!U357</f>
        <v>0</v>
      </c>
      <c r="W358" s="9">
        <f>'shaladarpan '!V357</f>
        <v>9828121052</v>
      </c>
      <c r="X358" s="9" t="str">
        <f>'shaladarpan '!W357</f>
        <v>alniyawas356</v>
      </c>
      <c r="Y358" s="9">
        <f>'shaladarpan '!X357</f>
        <v>150000</v>
      </c>
      <c r="Z358" s="9" t="str">
        <f>'shaladarpan '!Y357</f>
        <v>N</v>
      </c>
      <c r="AA358" s="9" t="str">
        <f>'shaladarpan '!Z357</f>
        <v>N</v>
      </c>
      <c r="AB358" s="9">
        <f>'shaladarpan '!AA357</f>
        <v>0</v>
      </c>
      <c r="AC358" s="9">
        <f>'shaladarpan '!AB357</f>
        <v>15</v>
      </c>
      <c r="AD358" s="9" t="str">
        <f>'shaladarpan '!AC357</f>
        <v>None</v>
      </c>
      <c r="AE358" s="9">
        <f>'shaladarpan '!AD357</f>
        <v>1</v>
      </c>
    </row>
    <row r="359" spans="1:31" s="8" customFormat="1" ht="13.5" customHeight="1">
      <c r="A359" s="8">
        <f>IF(F359=" "," ",ROWS($A$3:A359))</f>
        <v>357</v>
      </c>
      <c r="B359" s="9">
        <f>'shaladarpan '!A358</f>
        <v>9</v>
      </c>
      <c r="C359" s="9" t="str">
        <f>'shaladarpan '!B358</f>
        <v>A</v>
      </c>
      <c r="D359" s="9">
        <f>'shaladarpan '!C358</f>
        <v>4814</v>
      </c>
      <c r="E359" s="10">
        <f>'shaladarpan '!D358</f>
        <v>40733</v>
      </c>
      <c r="F359" s="9" t="str">
        <f>'shaladarpan '!E358</f>
        <v>manjeet357</v>
      </c>
      <c r="G359" s="10">
        <f>'shaladarpan '!F358</f>
        <v>0</v>
      </c>
      <c r="H359" s="9" t="str">
        <f>'shaladarpan '!G358</f>
        <v>vijay357</v>
      </c>
      <c r="I359" s="9" t="str">
        <f>'shaladarpan '!H358</f>
        <v>beautiful357</v>
      </c>
      <c r="J359" s="9" t="str">
        <f>'shaladarpan '!I358</f>
        <v>F</v>
      </c>
      <c r="K359" s="10">
        <f>'shaladarpan '!J358</f>
        <v>38743</v>
      </c>
      <c r="L359" s="9" t="str">
        <f>'shaladarpan '!K358</f>
        <v>no</v>
      </c>
      <c r="M359" s="9">
        <f>'shaladarpan '!L358</f>
        <v>357</v>
      </c>
      <c r="N359" s="9">
        <f>'shaladarpan '!M358</f>
        <v>0</v>
      </c>
      <c r="O359" s="9">
        <f>'shaladarpan '!N358</f>
        <v>0</v>
      </c>
      <c r="P359" s="9" t="str">
        <f>'shaladarpan '!O358</f>
        <v>SC</v>
      </c>
      <c r="Q359" s="9">
        <f>'shaladarpan '!P358</f>
        <v>0</v>
      </c>
      <c r="R359" s="9">
        <f>'shaladarpan '!Q358</f>
        <v>0</v>
      </c>
      <c r="S359" s="9" t="str">
        <f>'shaladarpan '!R358</f>
        <v>GOVT. SENIOR SECONDARY SCHOOL ALNIYAWAS (219445)</v>
      </c>
      <c r="T359" s="9">
        <f>'shaladarpan '!S358</f>
        <v>8140200308</v>
      </c>
      <c r="U359" s="9" t="str">
        <f>'shaladarpan '!T358</f>
        <v>XXXX5685</v>
      </c>
      <c r="V359" s="9">
        <f>'shaladarpan '!U358</f>
        <v>0</v>
      </c>
      <c r="W359" s="9">
        <f>'shaladarpan '!V358</f>
        <v>9828121053</v>
      </c>
      <c r="X359" s="9" t="str">
        <f>'shaladarpan '!W358</f>
        <v>alniyawas357</v>
      </c>
      <c r="Y359" s="9">
        <f>'shaladarpan '!X358</f>
        <v>0</v>
      </c>
      <c r="Z359" s="9" t="str">
        <f>'shaladarpan '!Y358</f>
        <v>N</v>
      </c>
      <c r="AA359" s="9" t="str">
        <f>'shaladarpan '!Z358</f>
        <v>N</v>
      </c>
      <c r="AB359" s="9">
        <f>'shaladarpan '!AA358</f>
        <v>0</v>
      </c>
      <c r="AC359" s="9">
        <f>'shaladarpan '!AB358</f>
        <v>14</v>
      </c>
      <c r="AD359" s="9" t="str">
        <f>'shaladarpan '!AC358</f>
        <v>None</v>
      </c>
      <c r="AE359" s="9">
        <f>'shaladarpan '!AD358</f>
        <v>0</v>
      </c>
    </row>
    <row r="360" spans="1:31" s="8" customFormat="1" ht="13.5" customHeight="1">
      <c r="A360" s="8">
        <f>IF(F360=" "," ",ROWS($A$3:A360))</f>
        <v>358</v>
      </c>
      <c r="B360" s="9">
        <f>'shaladarpan '!A359</f>
        <v>9</v>
      </c>
      <c r="C360" s="9" t="str">
        <f>'shaladarpan '!B359</f>
        <v>A</v>
      </c>
      <c r="D360" s="9">
        <f>'shaladarpan '!C359</f>
        <v>4463</v>
      </c>
      <c r="E360" s="10">
        <f>'shaladarpan '!D359</f>
        <v>43284</v>
      </c>
      <c r="F360" s="9" t="str">
        <f>'shaladarpan '!E359</f>
        <v>manjeet358</v>
      </c>
      <c r="G360" s="10">
        <f>'shaladarpan '!F359</f>
        <v>0</v>
      </c>
      <c r="H360" s="9" t="str">
        <f>'shaladarpan '!G359</f>
        <v>vijay358</v>
      </c>
      <c r="I360" s="9" t="str">
        <f>'shaladarpan '!H359</f>
        <v>beautiful358</v>
      </c>
      <c r="J360" s="9" t="str">
        <f>'shaladarpan '!I359</f>
        <v>F</v>
      </c>
      <c r="K360" s="10">
        <f>'shaladarpan '!J359</f>
        <v>38454</v>
      </c>
      <c r="L360" s="9" t="str">
        <f>'shaladarpan '!K359</f>
        <v>yes</v>
      </c>
      <c r="M360" s="9">
        <f>'shaladarpan '!L359</f>
        <v>358</v>
      </c>
      <c r="N360" s="9">
        <f>'shaladarpan '!M359</f>
        <v>0</v>
      </c>
      <c r="O360" s="9">
        <f>'shaladarpan '!N359</f>
        <v>0</v>
      </c>
      <c r="P360" s="9" t="str">
        <f>'shaladarpan '!O359</f>
        <v>OBC</v>
      </c>
      <c r="Q360" s="9" t="str">
        <f>'shaladarpan '!P359</f>
        <v>Hindu</v>
      </c>
      <c r="R360" s="9">
        <f>'shaladarpan '!Q359</f>
        <v>0</v>
      </c>
      <c r="S360" s="9" t="str">
        <f>'shaladarpan '!R359</f>
        <v>GOVT. SENIOR SECONDARY SCHOOL ALNIYAWAS (219445)</v>
      </c>
      <c r="T360" s="9">
        <f>'shaladarpan '!S359</f>
        <v>8140200308</v>
      </c>
      <c r="U360" s="9" t="str">
        <f>'shaladarpan '!T359</f>
        <v>XXXX1340</v>
      </c>
      <c r="V360" s="9">
        <f>'shaladarpan '!U359</f>
        <v>0</v>
      </c>
      <c r="W360" s="9">
        <f>'shaladarpan '!V359</f>
        <v>9828121054</v>
      </c>
      <c r="X360" s="9" t="str">
        <f>'shaladarpan '!W359</f>
        <v>alniyawas358</v>
      </c>
      <c r="Y360" s="9">
        <f>'shaladarpan '!X359</f>
        <v>50000</v>
      </c>
      <c r="Z360" s="9" t="str">
        <f>'shaladarpan '!Y359</f>
        <v>N</v>
      </c>
      <c r="AA360" s="9" t="str">
        <f>'shaladarpan '!Z359</f>
        <v>N</v>
      </c>
      <c r="AB360" s="9" t="str">
        <f>'shaladarpan '!AA359</f>
        <v>No</v>
      </c>
      <c r="AC360" s="9">
        <f>'shaladarpan '!AB359</f>
        <v>15</v>
      </c>
      <c r="AD360" s="9" t="str">
        <f>'shaladarpan '!AC359</f>
        <v>None</v>
      </c>
      <c r="AE360" s="9">
        <f>'shaladarpan '!AD359</f>
        <v>3</v>
      </c>
    </row>
    <row r="361" spans="1:31" s="8" customFormat="1" ht="13.5" customHeight="1">
      <c r="A361" s="8">
        <f>IF(F361=" "," ",ROWS($A$3:A361))</f>
        <v>359</v>
      </c>
      <c r="B361" s="9">
        <f>'shaladarpan '!A360</f>
        <v>9</v>
      </c>
      <c r="C361" s="9" t="str">
        <f>'shaladarpan '!B360</f>
        <v>A</v>
      </c>
      <c r="D361" s="9">
        <f>'shaladarpan '!C360</f>
        <v>4798</v>
      </c>
      <c r="E361" s="10">
        <f>'shaladarpan '!D360</f>
        <v>0</v>
      </c>
      <c r="F361" s="9" t="str">
        <f>'shaladarpan '!E360</f>
        <v>manjeet359</v>
      </c>
      <c r="G361" s="10">
        <f>'shaladarpan '!F360</f>
        <v>0</v>
      </c>
      <c r="H361" s="9" t="str">
        <f>'shaladarpan '!G360</f>
        <v>vijay359</v>
      </c>
      <c r="I361" s="9" t="str">
        <f>'shaladarpan '!H360</f>
        <v>beautiful359</v>
      </c>
      <c r="J361" s="9" t="str">
        <f>'shaladarpan '!I360</f>
        <v>M</v>
      </c>
      <c r="K361" s="10">
        <f>'shaladarpan '!J360</f>
        <v>39264</v>
      </c>
      <c r="L361" s="9" t="str">
        <f>'shaladarpan '!K360</f>
        <v>yes</v>
      </c>
      <c r="M361" s="9">
        <f>'shaladarpan '!L360</f>
        <v>359</v>
      </c>
      <c r="N361" s="9">
        <f>'shaladarpan '!M360</f>
        <v>0</v>
      </c>
      <c r="O361" s="9">
        <f>'shaladarpan '!N360</f>
        <v>0</v>
      </c>
      <c r="P361" s="9" t="str">
        <f>'shaladarpan '!O360</f>
        <v>OBC</v>
      </c>
      <c r="Q361" s="9">
        <f>'shaladarpan '!P360</f>
        <v>0</v>
      </c>
      <c r="R361" s="9">
        <f>'shaladarpan '!Q360</f>
        <v>0</v>
      </c>
      <c r="S361" s="9" t="str">
        <f>'shaladarpan '!R360</f>
        <v>GOVT. SENIOR SECONDARY SCHOOL ALNIYAWAS (219445)</v>
      </c>
      <c r="T361" s="9">
        <f>'shaladarpan '!S360</f>
        <v>8140200308</v>
      </c>
      <c r="U361" s="9">
        <f>'shaladarpan '!T360</f>
        <v>0</v>
      </c>
      <c r="V361" s="9">
        <f>'shaladarpan '!U360</f>
        <v>0</v>
      </c>
      <c r="W361" s="9">
        <f>'shaladarpan '!V360</f>
        <v>9828121055</v>
      </c>
      <c r="X361" s="9" t="str">
        <f>'shaladarpan '!W360</f>
        <v>alniyawas359</v>
      </c>
      <c r="Y361" s="9">
        <f>'shaladarpan '!X360</f>
        <v>0</v>
      </c>
      <c r="Z361" s="9" t="str">
        <f>'shaladarpan '!Y360</f>
        <v>N</v>
      </c>
      <c r="AA361" s="9" t="str">
        <f>'shaladarpan '!Z360</f>
        <v>Y</v>
      </c>
      <c r="AB361" s="9">
        <f>'shaladarpan '!AA360</f>
        <v>0</v>
      </c>
      <c r="AC361" s="9">
        <f>'shaladarpan '!AB360</f>
        <v>13</v>
      </c>
      <c r="AD361" s="9">
        <f>'shaladarpan '!AC360</f>
        <v>0</v>
      </c>
      <c r="AE361" s="9">
        <f>'shaladarpan '!AD360</f>
        <v>1</v>
      </c>
    </row>
    <row r="362" spans="1:31" s="8" customFormat="1" ht="13.5" customHeight="1">
      <c r="A362" s="8">
        <f>IF(F362=" "," ",ROWS($A$3:A362))</f>
        <v>360</v>
      </c>
      <c r="B362" s="9">
        <f>'shaladarpan '!A361</f>
        <v>9</v>
      </c>
      <c r="C362" s="9" t="str">
        <f>'shaladarpan '!B361</f>
        <v>A</v>
      </c>
      <c r="D362" s="9">
        <f>'shaladarpan '!C361</f>
        <v>4375</v>
      </c>
      <c r="E362" s="10">
        <f>'shaladarpan '!D361</f>
        <v>42927</v>
      </c>
      <c r="F362" s="9" t="str">
        <f>'shaladarpan '!E361</f>
        <v>manjeet360</v>
      </c>
      <c r="G362" s="10">
        <f>'shaladarpan '!F361</f>
        <v>0</v>
      </c>
      <c r="H362" s="9" t="str">
        <f>'shaladarpan '!G361</f>
        <v>vijay360</v>
      </c>
      <c r="I362" s="9" t="str">
        <f>'shaladarpan '!H361</f>
        <v>beautiful360</v>
      </c>
      <c r="J362" s="9" t="str">
        <f>'shaladarpan '!I361</f>
        <v>M</v>
      </c>
      <c r="K362" s="10">
        <f>'shaladarpan '!J361</f>
        <v>38506</v>
      </c>
      <c r="L362" s="9" t="str">
        <f>'shaladarpan '!K361</f>
        <v>no</v>
      </c>
      <c r="M362" s="9">
        <f>'shaladarpan '!L361</f>
        <v>360</v>
      </c>
      <c r="N362" s="9">
        <f>'shaladarpan '!M361</f>
        <v>0</v>
      </c>
      <c r="O362" s="9">
        <f>'shaladarpan '!N361</f>
        <v>0</v>
      </c>
      <c r="P362" s="9" t="str">
        <f>'shaladarpan '!O361</f>
        <v>GEN</v>
      </c>
      <c r="Q362" s="9" t="str">
        <f>'shaladarpan '!P361</f>
        <v>Hindu</v>
      </c>
      <c r="R362" s="9">
        <f>'shaladarpan '!Q361</f>
        <v>0</v>
      </c>
      <c r="S362" s="9" t="str">
        <f>'shaladarpan '!R361</f>
        <v>GOVT. SENIOR SECONDARY SCHOOL ALNIYAWAS (219445)</v>
      </c>
      <c r="T362" s="9">
        <f>'shaladarpan '!S361</f>
        <v>8140200308</v>
      </c>
      <c r="U362" s="9" t="str">
        <f>'shaladarpan '!T361</f>
        <v>XXXX4226</v>
      </c>
      <c r="V362" s="9">
        <f>'shaladarpan '!U361</f>
        <v>0</v>
      </c>
      <c r="W362" s="9">
        <f>'shaladarpan '!V361</f>
        <v>9828121056</v>
      </c>
      <c r="X362" s="9" t="str">
        <f>'shaladarpan '!W361</f>
        <v>alniyawas360</v>
      </c>
      <c r="Y362" s="9">
        <f>'shaladarpan '!X361</f>
        <v>0</v>
      </c>
      <c r="Z362" s="9" t="str">
        <f>'shaladarpan '!Y361</f>
        <v>N</v>
      </c>
      <c r="AA362" s="9" t="str">
        <f>'shaladarpan '!Z361</f>
        <v>N</v>
      </c>
      <c r="AB362" s="9" t="str">
        <f>'shaladarpan '!AA361</f>
        <v>No</v>
      </c>
      <c r="AC362" s="9">
        <f>'shaladarpan '!AB361</f>
        <v>15</v>
      </c>
      <c r="AD362" s="9" t="str">
        <f>'shaladarpan '!AC361</f>
        <v>None</v>
      </c>
      <c r="AE362" s="9">
        <f>'shaladarpan '!AD361</f>
        <v>1</v>
      </c>
    </row>
    <row r="363" spans="1:31" s="8" customFormat="1" ht="13.5" customHeight="1">
      <c r="A363" s="8">
        <f>IF(F363=" "," ",ROWS($A$3:A363))</f>
        <v>361</v>
      </c>
      <c r="B363" s="9">
        <f>'shaladarpan '!A362</f>
        <v>9</v>
      </c>
      <c r="C363" s="9" t="str">
        <f>'shaladarpan '!B362</f>
        <v>A</v>
      </c>
      <c r="D363" s="9">
        <f>'shaladarpan '!C362</f>
        <v>4294</v>
      </c>
      <c r="E363" s="10">
        <f>'shaladarpan '!D362</f>
        <v>42916</v>
      </c>
      <c r="F363" s="9" t="str">
        <f>'shaladarpan '!E362</f>
        <v>manjeet361</v>
      </c>
      <c r="G363" s="10">
        <f>'shaladarpan '!F362</f>
        <v>0</v>
      </c>
      <c r="H363" s="9" t="str">
        <f>'shaladarpan '!G362</f>
        <v>vijay361</v>
      </c>
      <c r="I363" s="9" t="str">
        <f>'shaladarpan '!H362</f>
        <v>beautiful361</v>
      </c>
      <c r="J363" s="9" t="str">
        <f>'shaladarpan '!I362</f>
        <v>F</v>
      </c>
      <c r="K363" s="10">
        <f>'shaladarpan '!J362</f>
        <v>38510</v>
      </c>
      <c r="L363" s="9" t="str">
        <f>'shaladarpan '!K362</f>
        <v>yes</v>
      </c>
      <c r="M363" s="9">
        <f>'shaladarpan '!L362</f>
        <v>361</v>
      </c>
      <c r="N363" s="9">
        <f>'shaladarpan '!M362</f>
        <v>0</v>
      </c>
      <c r="O363" s="9">
        <f>'shaladarpan '!N362</f>
        <v>0</v>
      </c>
      <c r="P363" s="9" t="str">
        <f>'shaladarpan '!O362</f>
        <v>OBC</v>
      </c>
      <c r="Q363" s="9" t="str">
        <f>'shaladarpan '!P362</f>
        <v>Hindu</v>
      </c>
      <c r="R363" s="9">
        <f>'shaladarpan '!Q362</f>
        <v>0</v>
      </c>
      <c r="S363" s="9" t="str">
        <f>'shaladarpan '!R362</f>
        <v>GOVT. SENIOR SECONDARY SCHOOL ALNIYAWAS (219445)</v>
      </c>
      <c r="T363" s="9">
        <f>'shaladarpan '!S362</f>
        <v>8140200308</v>
      </c>
      <c r="U363" s="9" t="str">
        <f>'shaladarpan '!T362</f>
        <v>XXXX9444</v>
      </c>
      <c r="V363" s="9">
        <f>'shaladarpan '!U362</f>
        <v>0</v>
      </c>
      <c r="W363" s="9">
        <f>'shaladarpan '!V362</f>
        <v>9828121057</v>
      </c>
      <c r="X363" s="9" t="str">
        <f>'shaladarpan '!W362</f>
        <v>alniyawas361</v>
      </c>
      <c r="Y363" s="9">
        <f>'shaladarpan '!X362</f>
        <v>72000</v>
      </c>
      <c r="Z363" s="9" t="str">
        <f>'shaladarpan '!Y362</f>
        <v>N</v>
      </c>
      <c r="AA363" s="9" t="str">
        <f>'shaladarpan '!Z362</f>
        <v>N</v>
      </c>
      <c r="AB363" s="9" t="str">
        <f>'shaladarpan '!AA362</f>
        <v>No</v>
      </c>
      <c r="AC363" s="9">
        <f>'shaladarpan '!AB362</f>
        <v>15</v>
      </c>
      <c r="AD363" s="9" t="str">
        <f>'shaladarpan '!AC362</f>
        <v>None</v>
      </c>
      <c r="AE363" s="9">
        <f>'shaladarpan '!AD362</f>
        <v>5</v>
      </c>
    </row>
    <row r="364" spans="1:31" s="8" customFormat="1" ht="13.5" customHeight="1">
      <c r="A364" s="8">
        <f>IF(F364=" "," ",ROWS($A$3:A364))</f>
        <v>362</v>
      </c>
      <c r="B364" s="9">
        <f>'shaladarpan '!A363</f>
        <v>9</v>
      </c>
      <c r="C364" s="9" t="str">
        <f>'shaladarpan '!B363</f>
        <v>A</v>
      </c>
      <c r="D364" s="9">
        <f>'shaladarpan '!C363</f>
        <v>4569</v>
      </c>
      <c r="E364" s="10">
        <f>'shaladarpan '!D363</f>
        <v>43295</v>
      </c>
      <c r="F364" s="9" t="str">
        <f>'shaladarpan '!E363</f>
        <v>manjeet362</v>
      </c>
      <c r="G364" s="10">
        <f>'shaladarpan '!F363</f>
        <v>0</v>
      </c>
      <c r="H364" s="9" t="str">
        <f>'shaladarpan '!G363</f>
        <v>vijay362</v>
      </c>
      <c r="I364" s="9" t="str">
        <f>'shaladarpan '!H363</f>
        <v>beautiful362</v>
      </c>
      <c r="J364" s="9" t="str">
        <f>'shaladarpan '!I363</f>
        <v>F</v>
      </c>
      <c r="K364" s="10">
        <f>'shaladarpan '!J363</f>
        <v>39061</v>
      </c>
      <c r="L364" s="9" t="str">
        <f>'shaladarpan '!K363</f>
        <v>yes</v>
      </c>
      <c r="M364" s="9">
        <f>'shaladarpan '!L363</f>
        <v>362</v>
      </c>
      <c r="N364" s="9">
        <f>'shaladarpan '!M363</f>
        <v>0</v>
      </c>
      <c r="O364" s="9">
        <f>'shaladarpan '!N363</f>
        <v>0</v>
      </c>
      <c r="P364" s="9" t="str">
        <f>'shaladarpan '!O363</f>
        <v>SBC</v>
      </c>
      <c r="Q364" s="9" t="str">
        <f>'shaladarpan '!P363</f>
        <v>Hindu</v>
      </c>
      <c r="R364" s="9">
        <f>'shaladarpan '!Q363</f>
        <v>0</v>
      </c>
      <c r="S364" s="9" t="str">
        <f>'shaladarpan '!R363</f>
        <v>GOVT. SENIOR SECONDARY SCHOOL ALNIYAWAS (219445)</v>
      </c>
      <c r="T364" s="9">
        <f>'shaladarpan '!S363</f>
        <v>8140200308</v>
      </c>
      <c r="U364" s="9" t="str">
        <f>'shaladarpan '!T363</f>
        <v>XXXX3402</v>
      </c>
      <c r="V364" s="9">
        <f>'shaladarpan '!U363</f>
        <v>0</v>
      </c>
      <c r="W364" s="9">
        <f>'shaladarpan '!V363</f>
        <v>9828121058</v>
      </c>
      <c r="X364" s="9" t="str">
        <f>'shaladarpan '!W363</f>
        <v>alniyawas362</v>
      </c>
      <c r="Y364" s="9">
        <f>'shaladarpan '!X363</f>
        <v>50000</v>
      </c>
      <c r="Z364" s="9" t="str">
        <f>'shaladarpan '!Y363</f>
        <v>N</v>
      </c>
      <c r="AA364" s="9" t="str">
        <f>'shaladarpan '!Z363</f>
        <v>N</v>
      </c>
      <c r="AB364" s="9" t="str">
        <f>'shaladarpan '!AA363</f>
        <v>No</v>
      </c>
      <c r="AC364" s="9">
        <f>'shaladarpan '!AB363</f>
        <v>14</v>
      </c>
      <c r="AD364" s="9" t="str">
        <f>'shaladarpan '!AC363</f>
        <v>None</v>
      </c>
      <c r="AE364" s="9">
        <f>'shaladarpan '!AD363</f>
        <v>1</v>
      </c>
    </row>
    <row r="365" spans="1:31" s="8" customFormat="1" ht="13.5" customHeight="1">
      <c r="A365" s="8">
        <f>IF(F365=" "," ",ROWS($A$3:A365))</f>
        <v>363</v>
      </c>
      <c r="B365" s="9">
        <f>'shaladarpan '!A364</f>
        <v>9</v>
      </c>
      <c r="C365" s="9" t="str">
        <f>'shaladarpan '!B364</f>
        <v>A</v>
      </c>
      <c r="D365" s="9">
        <f>'shaladarpan '!C364</f>
        <v>4811</v>
      </c>
      <c r="E365" s="10">
        <f>'shaladarpan '!D364</f>
        <v>42551</v>
      </c>
      <c r="F365" s="9" t="str">
        <f>'shaladarpan '!E364</f>
        <v>manjeet363</v>
      </c>
      <c r="G365" s="10">
        <f>'shaladarpan '!F364</f>
        <v>0</v>
      </c>
      <c r="H365" s="9" t="str">
        <f>'shaladarpan '!G364</f>
        <v>vijay363</v>
      </c>
      <c r="I365" s="9" t="str">
        <f>'shaladarpan '!H364</f>
        <v>beautiful363</v>
      </c>
      <c r="J365" s="9" t="str">
        <f>'shaladarpan '!I364</f>
        <v>M</v>
      </c>
      <c r="K365" s="10">
        <f>'shaladarpan '!J364</f>
        <v>39283</v>
      </c>
      <c r="L365" s="9" t="str">
        <f>'shaladarpan '!K364</f>
        <v>no</v>
      </c>
      <c r="M365" s="9">
        <f>'shaladarpan '!L364</f>
        <v>363</v>
      </c>
      <c r="N365" s="9">
        <f>'shaladarpan '!M364</f>
        <v>0</v>
      </c>
      <c r="O365" s="9">
        <f>'shaladarpan '!N364</f>
        <v>0</v>
      </c>
      <c r="P365" s="9" t="str">
        <f>'shaladarpan '!O364</f>
        <v>OBC</v>
      </c>
      <c r="Q365" s="9" t="str">
        <f>'shaladarpan '!P364</f>
        <v>Hindu</v>
      </c>
      <c r="R365" s="9">
        <f>'shaladarpan '!Q364</f>
        <v>0</v>
      </c>
      <c r="S365" s="9" t="str">
        <f>'shaladarpan '!R364</f>
        <v>GOVT. SENIOR SECONDARY SCHOOL ALNIYAWAS (219445)</v>
      </c>
      <c r="T365" s="9">
        <f>'shaladarpan '!S364</f>
        <v>8140200308</v>
      </c>
      <c r="U365" s="9" t="str">
        <f>'shaladarpan '!T364</f>
        <v>XXXX1339</v>
      </c>
      <c r="V365" s="9" t="str">
        <f>'shaladarpan '!U364</f>
        <v>YQGSDMS</v>
      </c>
      <c r="W365" s="9">
        <f>'shaladarpan '!V364</f>
        <v>9828121059</v>
      </c>
      <c r="X365" s="9" t="str">
        <f>'shaladarpan '!W364</f>
        <v>alniyawas363</v>
      </c>
      <c r="Y365" s="9">
        <f>'shaladarpan '!X364</f>
        <v>65000</v>
      </c>
      <c r="Z365" s="9" t="str">
        <f>'shaladarpan '!Y364</f>
        <v>N</v>
      </c>
      <c r="AA365" s="9" t="str">
        <f>'shaladarpan '!Z364</f>
        <v>N</v>
      </c>
      <c r="AB365" s="9" t="str">
        <f>'shaladarpan '!AA364</f>
        <v>No</v>
      </c>
      <c r="AC365" s="9">
        <f>'shaladarpan '!AB364</f>
        <v>13</v>
      </c>
      <c r="AD365" s="9" t="str">
        <f>'shaladarpan '!AC364</f>
        <v>None</v>
      </c>
      <c r="AE365" s="9">
        <f>'shaladarpan '!AD364</f>
        <v>2</v>
      </c>
    </row>
    <row r="366" spans="1:31" s="8" customFormat="1" ht="13.5" customHeight="1">
      <c r="A366" s="8">
        <f>IF(F366=" "," ",ROWS($A$3:A366))</f>
        <v>364</v>
      </c>
      <c r="B366" s="9">
        <f>'shaladarpan '!A365</f>
        <v>9</v>
      </c>
      <c r="C366" s="9" t="str">
        <f>'shaladarpan '!B365</f>
        <v>A</v>
      </c>
      <c r="D366" s="9">
        <f>'shaladarpan '!C365</f>
        <v>4098</v>
      </c>
      <c r="E366" s="10">
        <f>'shaladarpan '!D365</f>
        <v>42499</v>
      </c>
      <c r="F366" s="9" t="str">
        <f>'shaladarpan '!E365</f>
        <v>manjeet364</v>
      </c>
      <c r="G366" s="10">
        <f>'shaladarpan '!F365</f>
        <v>0</v>
      </c>
      <c r="H366" s="9" t="str">
        <f>'shaladarpan '!G365</f>
        <v>vijay364</v>
      </c>
      <c r="I366" s="9" t="str">
        <f>'shaladarpan '!H365</f>
        <v>beautiful364</v>
      </c>
      <c r="J366" s="9" t="str">
        <f>'shaladarpan '!I365</f>
        <v>M</v>
      </c>
      <c r="K366" s="10">
        <f>'shaladarpan '!J365</f>
        <v>38771</v>
      </c>
      <c r="L366" s="9" t="str">
        <f>'shaladarpan '!K365</f>
        <v>yes</v>
      </c>
      <c r="M366" s="9">
        <f>'shaladarpan '!L365</f>
        <v>364</v>
      </c>
      <c r="N366" s="9">
        <f>'shaladarpan '!M365</f>
        <v>0</v>
      </c>
      <c r="O366" s="9">
        <f>'shaladarpan '!N365</f>
        <v>0</v>
      </c>
      <c r="P366" s="9" t="str">
        <f>'shaladarpan '!O365</f>
        <v>OBC</v>
      </c>
      <c r="Q366" s="9" t="str">
        <f>'shaladarpan '!P365</f>
        <v>Hindu</v>
      </c>
      <c r="R366" s="9">
        <f>'shaladarpan '!Q365</f>
        <v>0</v>
      </c>
      <c r="S366" s="9" t="str">
        <f>'shaladarpan '!R365</f>
        <v>GOVT. SENIOR SECONDARY SCHOOL ALNIYAWAS (219445)</v>
      </c>
      <c r="T366" s="9">
        <f>'shaladarpan '!S365</f>
        <v>8140200308</v>
      </c>
      <c r="U366" s="9" t="str">
        <f>'shaladarpan '!T365</f>
        <v>XXXX5163</v>
      </c>
      <c r="V366" s="9">
        <f>'shaladarpan '!U365</f>
        <v>0</v>
      </c>
      <c r="W366" s="9">
        <f>'shaladarpan '!V365</f>
        <v>9828121060</v>
      </c>
      <c r="X366" s="9" t="str">
        <f>'shaladarpan '!W365</f>
        <v>alniyawas364</v>
      </c>
      <c r="Y366" s="9">
        <f>'shaladarpan '!X365</f>
        <v>0</v>
      </c>
      <c r="Z366" s="9" t="str">
        <f>'shaladarpan '!Y365</f>
        <v>N</v>
      </c>
      <c r="AA366" s="9" t="str">
        <f>'shaladarpan '!Z365</f>
        <v>N</v>
      </c>
      <c r="AB366" s="9" t="str">
        <f>'shaladarpan '!AA365</f>
        <v>No</v>
      </c>
      <c r="AC366" s="9">
        <f>'shaladarpan '!AB365</f>
        <v>14</v>
      </c>
      <c r="AD366" s="9" t="str">
        <f>'shaladarpan '!AC365</f>
        <v>None</v>
      </c>
      <c r="AE366" s="9">
        <f>'shaladarpan '!AD365</f>
        <v>1</v>
      </c>
    </row>
    <row r="367" spans="1:31" s="8" customFormat="1" ht="13.5" customHeight="1">
      <c r="A367" s="8">
        <f>IF(F367=" "," ",ROWS($A$3:A367))</f>
        <v>365</v>
      </c>
      <c r="B367" s="9">
        <f>'shaladarpan '!A366</f>
        <v>9</v>
      </c>
      <c r="C367" s="9" t="str">
        <f>'shaladarpan '!B366</f>
        <v>A</v>
      </c>
      <c r="D367" s="9">
        <f>'shaladarpan '!C366</f>
        <v>4810</v>
      </c>
      <c r="E367" s="10">
        <f>'shaladarpan '!D366</f>
        <v>41405</v>
      </c>
      <c r="F367" s="9" t="str">
        <f>'shaladarpan '!E366</f>
        <v>manjeet365</v>
      </c>
      <c r="G367" s="10">
        <f>'shaladarpan '!F366</f>
        <v>0</v>
      </c>
      <c r="H367" s="9" t="str">
        <f>'shaladarpan '!G366</f>
        <v>vijay365</v>
      </c>
      <c r="I367" s="9" t="str">
        <f>'shaladarpan '!H366</f>
        <v>beautiful365</v>
      </c>
      <c r="J367" s="9" t="str">
        <f>'shaladarpan '!I366</f>
        <v>M</v>
      </c>
      <c r="K367" s="10">
        <f>'shaladarpan '!J366</f>
        <v>38724</v>
      </c>
      <c r="L367" s="9" t="str">
        <f>'shaladarpan '!K366</f>
        <v>yes</v>
      </c>
      <c r="M367" s="9">
        <f>'shaladarpan '!L366</f>
        <v>365</v>
      </c>
      <c r="N367" s="9">
        <f>'shaladarpan '!M366</f>
        <v>0</v>
      </c>
      <c r="O367" s="9">
        <f>'shaladarpan '!N366</f>
        <v>0</v>
      </c>
      <c r="P367" s="9" t="str">
        <f>'shaladarpan '!O366</f>
        <v>OBC</v>
      </c>
      <c r="Q367" s="9" t="str">
        <f>'shaladarpan '!P366</f>
        <v>Hindu</v>
      </c>
      <c r="R367" s="9">
        <f>'shaladarpan '!Q366</f>
        <v>0</v>
      </c>
      <c r="S367" s="9" t="str">
        <f>'shaladarpan '!R366</f>
        <v>GOVT. SENIOR SECONDARY SCHOOL ALNIYAWAS (219445)</v>
      </c>
      <c r="T367" s="9">
        <f>'shaladarpan '!S366</f>
        <v>8140200308</v>
      </c>
      <c r="U367" s="9" t="str">
        <f>'shaladarpan '!T366</f>
        <v>XXXX3052</v>
      </c>
      <c r="V367" s="9">
        <f>'shaladarpan '!U366</f>
        <v>0</v>
      </c>
      <c r="W367" s="9">
        <f>'shaladarpan '!V366</f>
        <v>9828121061</v>
      </c>
      <c r="X367" s="9" t="str">
        <f>'shaladarpan '!W366</f>
        <v>alniyawas365</v>
      </c>
      <c r="Y367" s="9">
        <f>'shaladarpan '!X366</f>
        <v>65000</v>
      </c>
      <c r="Z367" s="9" t="str">
        <f>'shaladarpan '!Y366</f>
        <v>N</v>
      </c>
      <c r="AA367" s="9" t="str">
        <f>'shaladarpan '!Z366</f>
        <v>N</v>
      </c>
      <c r="AB367" s="9" t="str">
        <f>'shaladarpan '!AA366</f>
        <v>No</v>
      </c>
      <c r="AC367" s="9">
        <f>'shaladarpan '!AB366</f>
        <v>14</v>
      </c>
      <c r="AD367" s="9" t="str">
        <f>'shaladarpan '!AC366</f>
        <v>None</v>
      </c>
      <c r="AE367" s="9">
        <f>'shaladarpan '!AD366</f>
        <v>2</v>
      </c>
    </row>
    <row r="368" spans="1:31" s="8" customFormat="1" ht="13.5" customHeight="1">
      <c r="A368" s="8">
        <f>IF(F368=" "," ",ROWS($A$3:A368))</f>
        <v>366</v>
      </c>
      <c r="B368" s="9">
        <f>'shaladarpan '!A367</f>
        <v>9</v>
      </c>
      <c r="C368" s="9" t="str">
        <f>'shaladarpan '!B367</f>
        <v>B</v>
      </c>
      <c r="D368" s="9">
        <f>'shaladarpan '!C367</f>
        <v>4347</v>
      </c>
      <c r="E368" s="10">
        <f>'shaladarpan '!D367</f>
        <v>42922</v>
      </c>
      <c r="F368" s="9" t="str">
        <f>'shaladarpan '!E367</f>
        <v>manjeet366</v>
      </c>
      <c r="G368" s="10">
        <f>'shaladarpan '!F367</f>
        <v>0</v>
      </c>
      <c r="H368" s="9" t="str">
        <f>'shaladarpan '!G367</f>
        <v>vijay366</v>
      </c>
      <c r="I368" s="9" t="str">
        <f>'shaladarpan '!H367</f>
        <v>beautiful366</v>
      </c>
      <c r="J368" s="9" t="str">
        <f>'shaladarpan '!I367</f>
        <v>F</v>
      </c>
      <c r="K368" s="10">
        <f>'shaladarpan '!J367</f>
        <v>38452</v>
      </c>
      <c r="L368" s="9" t="str">
        <f>'shaladarpan '!K367</f>
        <v>no</v>
      </c>
      <c r="M368" s="9">
        <f>'shaladarpan '!L367</f>
        <v>366</v>
      </c>
      <c r="N368" s="9">
        <f>'shaladarpan '!M367</f>
        <v>0</v>
      </c>
      <c r="O368" s="9">
        <f>'shaladarpan '!N367</f>
        <v>0</v>
      </c>
      <c r="P368" s="9" t="str">
        <f>'shaladarpan '!O367</f>
        <v>OBC</v>
      </c>
      <c r="Q368" s="9" t="str">
        <f>'shaladarpan '!P367</f>
        <v>Hindu</v>
      </c>
      <c r="R368" s="9">
        <f>'shaladarpan '!Q367</f>
        <v>0</v>
      </c>
      <c r="S368" s="9" t="str">
        <f>'shaladarpan '!R367</f>
        <v>GOVT. SENIOR SECONDARY SCHOOL ALNIYAWAS (219445)</v>
      </c>
      <c r="T368" s="9">
        <f>'shaladarpan '!S367</f>
        <v>8140200308</v>
      </c>
      <c r="U368" s="9" t="str">
        <f>'shaladarpan '!T367</f>
        <v>XXXX1692</v>
      </c>
      <c r="V368" s="9">
        <f>'shaladarpan '!U367</f>
        <v>0</v>
      </c>
      <c r="W368" s="9">
        <f>'shaladarpan '!V367</f>
        <v>9828121062</v>
      </c>
      <c r="X368" s="9" t="str">
        <f>'shaladarpan '!W367</f>
        <v>alniyawas366</v>
      </c>
      <c r="Y368" s="9">
        <f>'shaladarpan '!X367</f>
        <v>0</v>
      </c>
      <c r="Z368" s="9" t="str">
        <f>'shaladarpan '!Y367</f>
        <v>N</v>
      </c>
      <c r="AA368" s="9" t="str">
        <f>'shaladarpan '!Z367</f>
        <v>N</v>
      </c>
      <c r="AB368" s="9" t="str">
        <f>'shaladarpan '!AA367</f>
        <v>No</v>
      </c>
      <c r="AC368" s="9">
        <f>'shaladarpan '!AB367</f>
        <v>15</v>
      </c>
      <c r="AD368" s="9" t="str">
        <f>'shaladarpan '!AC367</f>
        <v>None</v>
      </c>
      <c r="AE368" s="9">
        <f>'shaladarpan '!AD367</f>
        <v>3</v>
      </c>
    </row>
    <row r="369" spans="1:31" s="8" customFormat="1" ht="13.5" customHeight="1">
      <c r="A369" s="8">
        <f>IF(F369=" "," ",ROWS($A$3:A369))</f>
        <v>367</v>
      </c>
      <c r="B369" s="9">
        <f>'shaladarpan '!A368</f>
        <v>9</v>
      </c>
      <c r="C369" s="9" t="str">
        <f>'shaladarpan '!B368</f>
        <v>B</v>
      </c>
      <c r="D369" s="9">
        <f>'shaladarpan '!C368</f>
        <v>3843</v>
      </c>
      <c r="E369" s="10">
        <f>'shaladarpan '!D368</f>
        <v>42135</v>
      </c>
      <c r="F369" s="9" t="str">
        <f>'shaladarpan '!E368</f>
        <v>manjeet367</v>
      </c>
      <c r="G369" s="10">
        <f>'shaladarpan '!F368</f>
        <v>0</v>
      </c>
      <c r="H369" s="9" t="str">
        <f>'shaladarpan '!G368</f>
        <v>vijay367</v>
      </c>
      <c r="I369" s="9" t="str">
        <f>'shaladarpan '!H368</f>
        <v>beautiful367</v>
      </c>
      <c r="J369" s="9" t="str">
        <f>'shaladarpan '!I368</f>
        <v>M</v>
      </c>
      <c r="K369" s="10">
        <f>'shaladarpan '!J368</f>
        <v>38589</v>
      </c>
      <c r="L369" s="9" t="str">
        <f>'shaladarpan '!K368</f>
        <v>yes</v>
      </c>
      <c r="M369" s="9">
        <f>'shaladarpan '!L368</f>
        <v>367</v>
      </c>
      <c r="N369" s="9">
        <f>'shaladarpan '!M368</f>
        <v>0</v>
      </c>
      <c r="O369" s="9">
        <f>'shaladarpan '!N368</f>
        <v>0</v>
      </c>
      <c r="P369" s="9" t="str">
        <f>'shaladarpan '!O368</f>
        <v>OBC</v>
      </c>
      <c r="Q369" s="9" t="str">
        <f>'shaladarpan '!P368</f>
        <v>Muslim</v>
      </c>
      <c r="R369" s="9">
        <f>'shaladarpan '!Q368</f>
        <v>0</v>
      </c>
      <c r="S369" s="9" t="str">
        <f>'shaladarpan '!R368</f>
        <v>GOVT. SENIOR SECONDARY SCHOOL ALNIYAWAS (219445)</v>
      </c>
      <c r="T369" s="9">
        <f>'shaladarpan '!S368</f>
        <v>8140200308</v>
      </c>
      <c r="U369" s="9" t="str">
        <f>'shaladarpan '!T368</f>
        <v>XXXX5671</v>
      </c>
      <c r="V369" s="9">
        <f>'shaladarpan '!U368</f>
        <v>0</v>
      </c>
      <c r="W369" s="9">
        <f>'shaladarpan '!V368</f>
        <v>9828121063</v>
      </c>
      <c r="X369" s="9" t="str">
        <f>'shaladarpan '!W368</f>
        <v>alniyawas367</v>
      </c>
      <c r="Y369" s="9">
        <f>'shaladarpan '!X368</f>
        <v>0</v>
      </c>
      <c r="Z369" s="9" t="str">
        <f>'shaladarpan '!Y368</f>
        <v>N</v>
      </c>
      <c r="AA369" s="9" t="str">
        <f>'shaladarpan '!Z368</f>
        <v>N</v>
      </c>
      <c r="AB369" s="9" t="str">
        <f>'shaladarpan '!AA368</f>
        <v>Yes</v>
      </c>
      <c r="AC369" s="9">
        <f>'shaladarpan '!AB368</f>
        <v>15</v>
      </c>
      <c r="AD369" s="9" t="str">
        <f>'shaladarpan '!AC368</f>
        <v>None</v>
      </c>
      <c r="AE369" s="9">
        <f>'shaladarpan '!AD368</f>
        <v>1</v>
      </c>
    </row>
    <row r="370" spans="1:31" s="8" customFormat="1" ht="13.5" customHeight="1">
      <c r="A370" s="8">
        <f>IF(F370=" "," ",ROWS($A$3:A370))</f>
        <v>368</v>
      </c>
      <c r="B370" s="9">
        <f>'shaladarpan '!A369</f>
        <v>9</v>
      </c>
      <c r="C370" s="9" t="str">
        <f>'shaladarpan '!B369</f>
        <v>B</v>
      </c>
      <c r="D370" s="9">
        <f>'shaladarpan '!C369</f>
        <v>3834</v>
      </c>
      <c r="E370" s="10">
        <f>'shaladarpan '!D369</f>
        <v>42135</v>
      </c>
      <c r="F370" s="9" t="str">
        <f>'shaladarpan '!E369</f>
        <v>manjeet368</v>
      </c>
      <c r="G370" s="10">
        <f>'shaladarpan '!F369</f>
        <v>0</v>
      </c>
      <c r="H370" s="9" t="str">
        <f>'shaladarpan '!G369</f>
        <v>vijay368</v>
      </c>
      <c r="I370" s="9" t="str">
        <f>'shaladarpan '!H369</f>
        <v>beautiful368</v>
      </c>
      <c r="J370" s="9" t="str">
        <f>'shaladarpan '!I369</f>
        <v>M</v>
      </c>
      <c r="K370" s="10">
        <f>'shaladarpan '!J369</f>
        <v>38901</v>
      </c>
      <c r="L370" s="9" t="str">
        <f>'shaladarpan '!K369</f>
        <v>yes</v>
      </c>
      <c r="M370" s="9">
        <f>'shaladarpan '!L369</f>
        <v>368</v>
      </c>
      <c r="N370" s="9">
        <f>'shaladarpan '!M369</f>
        <v>0</v>
      </c>
      <c r="O370" s="9">
        <f>'shaladarpan '!N369</f>
        <v>0</v>
      </c>
      <c r="P370" s="9" t="str">
        <f>'shaladarpan '!O369</f>
        <v>SC</v>
      </c>
      <c r="Q370" s="9" t="str">
        <f>'shaladarpan '!P369</f>
        <v>Hindu</v>
      </c>
      <c r="R370" s="9">
        <f>'shaladarpan '!Q369</f>
        <v>0</v>
      </c>
      <c r="S370" s="9" t="str">
        <f>'shaladarpan '!R369</f>
        <v>GOVT. SENIOR SECONDARY SCHOOL ALNIYAWAS (219445)</v>
      </c>
      <c r="T370" s="9">
        <f>'shaladarpan '!S369</f>
        <v>8140200308</v>
      </c>
      <c r="U370" s="9" t="str">
        <f>'shaladarpan '!T369</f>
        <v>XXXX3165</v>
      </c>
      <c r="V370" s="9">
        <f>'shaladarpan '!U369</f>
        <v>0</v>
      </c>
      <c r="W370" s="9">
        <f>'shaladarpan '!V369</f>
        <v>9828121064</v>
      </c>
      <c r="X370" s="9" t="str">
        <f>'shaladarpan '!W369</f>
        <v>alniyawas368</v>
      </c>
      <c r="Y370" s="9">
        <f>'shaladarpan '!X369</f>
        <v>0</v>
      </c>
      <c r="Z370" s="9" t="str">
        <f>'shaladarpan '!Y369</f>
        <v>N</v>
      </c>
      <c r="AA370" s="9" t="str">
        <f>'shaladarpan '!Z369</f>
        <v>N</v>
      </c>
      <c r="AB370" s="9" t="str">
        <f>'shaladarpan '!AA369</f>
        <v>No</v>
      </c>
      <c r="AC370" s="9">
        <f>'shaladarpan '!AB369</f>
        <v>14</v>
      </c>
      <c r="AD370" s="9" t="str">
        <f>'shaladarpan '!AC369</f>
        <v>None</v>
      </c>
      <c r="AE370" s="9">
        <f>'shaladarpan '!AD369</f>
        <v>1</v>
      </c>
    </row>
    <row r="371" spans="1:31" s="8" customFormat="1" ht="13.5" customHeight="1">
      <c r="A371" s="8">
        <f>IF(F371=" "," ",ROWS($A$3:A371))</f>
        <v>369</v>
      </c>
      <c r="B371" s="9">
        <f>'shaladarpan '!A370</f>
        <v>9</v>
      </c>
      <c r="C371" s="9" t="str">
        <f>'shaladarpan '!B370</f>
        <v>B</v>
      </c>
      <c r="D371" s="9">
        <f>'shaladarpan '!C370</f>
        <v>4599</v>
      </c>
      <c r="E371" s="10">
        <f>'shaladarpan '!D370</f>
        <v>43306</v>
      </c>
      <c r="F371" s="9" t="str">
        <f>'shaladarpan '!E370</f>
        <v>manjeet369</v>
      </c>
      <c r="G371" s="10">
        <f>'shaladarpan '!F370</f>
        <v>0</v>
      </c>
      <c r="H371" s="9" t="str">
        <f>'shaladarpan '!G370</f>
        <v>vijay369</v>
      </c>
      <c r="I371" s="9" t="str">
        <f>'shaladarpan '!H370</f>
        <v>beautiful369</v>
      </c>
      <c r="J371" s="9" t="str">
        <f>'shaladarpan '!I370</f>
        <v>M</v>
      </c>
      <c r="K371" s="10">
        <f>'shaladarpan '!J370</f>
        <v>38903</v>
      </c>
      <c r="L371" s="9" t="str">
        <f>'shaladarpan '!K370</f>
        <v>no</v>
      </c>
      <c r="M371" s="9">
        <f>'shaladarpan '!L370</f>
        <v>369</v>
      </c>
      <c r="N371" s="9">
        <f>'shaladarpan '!M370</f>
        <v>0</v>
      </c>
      <c r="O371" s="9">
        <f>'shaladarpan '!N370</f>
        <v>0</v>
      </c>
      <c r="P371" s="9" t="str">
        <f>'shaladarpan '!O370</f>
        <v>OBC</v>
      </c>
      <c r="Q371" s="9" t="str">
        <f>'shaladarpan '!P370</f>
        <v>Hindu</v>
      </c>
      <c r="R371" s="9">
        <f>'shaladarpan '!Q370</f>
        <v>0</v>
      </c>
      <c r="S371" s="9" t="str">
        <f>'shaladarpan '!R370</f>
        <v>GOVT. SENIOR SECONDARY SCHOOL ALNIYAWAS (219445)</v>
      </c>
      <c r="T371" s="9">
        <f>'shaladarpan '!S370</f>
        <v>8140200308</v>
      </c>
      <c r="U371" s="9" t="str">
        <f>'shaladarpan '!T370</f>
        <v>XXXX4211</v>
      </c>
      <c r="V371" s="9">
        <f>'shaladarpan '!U370</f>
        <v>0</v>
      </c>
      <c r="W371" s="9">
        <f>'shaladarpan '!V370</f>
        <v>9828121065</v>
      </c>
      <c r="X371" s="9" t="str">
        <f>'shaladarpan '!W370</f>
        <v>alniyawas369</v>
      </c>
      <c r="Y371" s="9">
        <f>'shaladarpan '!X370</f>
        <v>50000</v>
      </c>
      <c r="Z371" s="9" t="str">
        <f>'shaladarpan '!Y370</f>
        <v>N</v>
      </c>
      <c r="AA371" s="9" t="str">
        <f>'shaladarpan '!Z370</f>
        <v>N</v>
      </c>
      <c r="AB371" s="9" t="str">
        <f>'shaladarpan '!AA370</f>
        <v>No</v>
      </c>
      <c r="AC371" s="9">
        <f>'shaladarpan '!AB370</f>
        <v>14</v>
      </c>
      <c r="AD371" s="9" t="str">
        <f>'shaladarpan '!AC370</f>
        <v>None</v>
      </c>
      <c r="AE371" s="9">
        <f>'shaladarpan '!AD370</f>
        <v>0</v>
      </c>
    </row>
    <row r="372" spans="1:31" s="8" customFormat="1" ht="13.5" customHeight="1">
      <c r="A372" s="8">
        <f>IF(F372=" "," ",ROWS($A$3:A372))</f>
        <v>370</v>
      </c>
      <c r="B372" s="9">
        <f>'shaladarpan '!A371</f>
        <v>9</v>
      </c>
      <c r="C372" s="9" t="str">
        <f>'shaladarpan '!B371</f>
        <v>B</v>
      </c>
      <c r="D372" s="9">
        <f>'shaladarpan '!C371</f>
        <v>4847</v>
      </c>
      <c r="E372" s="10">
        <f>'shaladarpan '!D371</f>
        <v>0</v>
      </c>
      <c r="F372" s="9" t="str">
        <f>'shaladarpan '!E371</f>
        <v>manjeet370</v>
      </c>
      <c r="G372" s="10">
        <f>'shaladarpan '!F371</f>
        <v>0</v>
      </c>
      <c r="H372" s="9" t="str">
        <f>'shaladarpan '!G371</f>
        <v>vijay370</v>
      </c>
      <c r="I372" s="9" t="str">
        <f>'shaladarpan '!H371</f>
        <v>beautiful370</v>
      </c>
      <c r="J372" s="9" t="str">
        <f>'shaladarpan '!I371</f>
        <v>F</v>
      </c>
      <c r="K372" s="10">
        <f>'shaladarpan '!J371</f>
        <v>38778</v>
      </c>
      <c r="L372" s="9" t="str">
        <f>'shaladarpan '!K371</f>
        <v>yes</v>
      </c>
      <c r="M372" s="9">
        <f>'shaladarpan '!L371</f>
        <v>370</v>
      </c>
      <c r="N372" s="9">
        <f>'shaladarpan '!M371</f>
        <v>0</v>
      </c>
      <c r="O372" s="9">
        <f>'shaladarpan '!N371</f>
        <v>0</v>
      </c>
      <c r="P372" s="9" t="str">
        <f>'shaladarpan '!O371</f>
        <v>OBC</v>
      </c>
      <c r="Q372" s="9">
        <f>'shaladarpan '!P371</f>
        <v>0</v>
      </c>
      <c r="R372" s="9">
        <f>'shaladarpan '!Q371</f>
        <v>0</v>
      </c>
      <c r="S372" s="9" t="str">
        <f>'shaladarpan '!R371</f>
        <v>GOVT. SENIOR SECONDARY SCHOOL ALNIYAWAS (219445)</v>
      </c>
      <c r="T372" s="9">
        <f>'shaladarpan '!S371</f>
        <v>8140200308</v>
      </c>
      <c r="U372" s="9">
        <f>'shaladarpan '!T371</f>
        <v>0</v>
      </c>
      <c r="V372" s="9">
        <f>'shaladarpan '!U371</f>
        <v>0</v>
      </c>
      <c r="W372" s="9">
        <f>'shaladarpan '!V371</f>
        <v>9828121066</v>
      </c>
      <c r="X372" s="9" t="str">
        <f>'shaladarpan '!W371</f>
        <v>alniyawas370</v>
      </c>
      <c r="Y372" s="9">
        <f>'shaladarpan '!X371</f>
        <v>0</v>
      </c>
      <c r="Z372" s="9" t="str">
        <f>'shaladarpan '!Y371</f>
        <v>N</v>
      </c>
      <c r="AA372" s="9" t="str">
        <f>'shaladarpan '!Z371</f>
        <v>Y</v>
      </c>
      <c r="AB372" s="9">
        <f>'shaladarpan '!AA371</f>
        <v>0</v>
      </c>
      <c r="AC372" s="9">
        <f>'shaladarpan '!AB371</f>
        <v>14</v>
      </c>
      <c r="AD372" s="9">
        <f>'shaladarpan '!AC371</f>
        <v>0</v>
      </c>
      <c r="AE372" s="9">
        <f>'shaladarpan '!AD371</f>
        <v>3</v>
      </c>
    </row>
    <row r="373" spans="1:31" s="8" customFormat="1" ht="13.5" customHeight="1">
      <c r="A373" s="8">
        <f>IF(F373=" "," ",ROWS($A$3:A373))</f>
        <v>371</v>
      </c>
      <c r="B373" s="9">
        <f>'shaladarpan '!A372</f>
        <v>9</v>
      </c>
      <c r="C373" s="9" t="str">
        <f>'shaladarpan '!B372</f>
        <v>B</v>
      </c>
      <c r="D373" s="9">
        <f>'shaladarpan '!C372</f>
        <v>3819</v>
      </c>
      <c r="E373" s="10">
        <f>'shaladarpan '!D372</f>
        <v>42135</v>
      </c>
      <c r="F373" s="9" t="str">
        <f>'shaladarpan '!E372</f>
        <v>manjeet371</v>
      </c>
      <c r="G373" s="10">
        <f>'shaladarpan '!F372</f>
        <v>0</v>
      </c>
      <c r="H373" s="9" t="str">
        <f>'shaladarpan '!G372</f>
        <v>vijay371</v>
      </c>
      <c r="I373" s="9" t="str">
        <f>'shaladarpan '!H372</f>
        <v>beautiful371</v>
      </c>
      <c r="J373" s="9" t="str">
        <f>'shaladarpan '!I372</f>
        <v>M</v>
      </c>
      <c r="K373" s="10">
        <f>'shaladarpan '!J372</f>
        <v>38809</v>
      </c>
      <c r="L373" s="9" t="str">
        <f>'shaladarpan '!K372</f>
        <v>yes</v>
      </c>
      <c r="M373" s="9">
        <f>'shaladarpan '!L372</f>
        <v>371</v>
      </c>
      <c r="N373" s="9">
        <f>'shaladarpan '!M372</f>
        <v>0</v>
      </c>
      <c r="O373" s="9">
        <f>'shaladarpan '!N372</f>
        <v>0</v>
      </c>
      <c r="P373" s="9" t="str">
        <f>'shaladarpan '!O372</f>
        <v>OBC</v>
      </c>
      <c r="Q373" s="9" t="str">
        <f>'shaladarpan '!P372</f>
        <v>Muslim</v>
      </c>
      <c r="R373" s="9">
        <f>'shaladarpan '!Q372</f>
        <v>0</v>
      </c>
      <c r="S373" s="9" t="str">
        <f>'shaladarpan '!R372</f>
        <v>GOVT. SENIOR SECONDARY SCHOOL ALNIYAWAS (219445)</v>
      </c>
      <c r="T373" s="9">
        <f>'shaladarpan '!S372</f>
        <v>8140200308</v>
      </c>
      <c r="U373" s="9" t="str">
        <f>'shaladarpan '!T372</f>
        <v>XXXX8637</v>
      </c>
      <c r="V373" s="9">
        <f>'shaladarpan '!U372</f>
        <v>0</v>
      </c>
      <c r="W373" s="9">
        <f>'shaladarpan '!V372</f>
        <v>9828121067</v>
      </c>
      <c r="X373" s="9" t="str">
        <f>'shaladarpan '!W372</f>
        <v>alniyawas371</v>
      </c>
      <c r="Y373" s="9">
        <f>'shaladarpan '!X372</f>
        <v>0</v>
      </c>
      <c r="Z373" s="9" t="str">
        <f>'shaladarpan '!Y372</f>
        <v>N</v>
      </c>
      <c r="AA373" s="9" t="str">
        <f>'shaladarpan '!Z372</f>
        <v>N</v>
      </c>
      <c r="AB373" s="9" t="str">
        <f>'shaladarpan '!AA372</f>
        <v>Yes</v>
      </c>
      <c r="AC373" s="9">
        <f>'shaladarpan '!AB372</f>
        <v>14</v>
      </c>
      <c r="AD373" s="9" t="str">
        <f>'shaladarpan '!AC372</f>
        <v>None</v>
      </c>
      <c r="AE373" s="9">
        <f>'shaladarpan '!AD372</f>
        <v>0</v>
      </c>
    </row>
    <row r="374" spans="1:31" s="8" customFormat="1" ht="13.5" customHeight="1">
      <c r="A374" s="8">
        <f>IF(F374=" "," ",ROWS($A$3:A374))</f>
        <v>372</v>
      </c>
      <c r="B374" s="9">
        <f>'shaladarpan '!A373</f>
        <v>9</v>
      </c>
      <c r="C374" s="9" t="str">
        <f>'shaladarpan '!B373</f>
        <v>B</v>
      </c>
      <c r="D374" s="9">
        <f>'shaladarpan '!C373</f>
        <v>4295</v>
      </c>
      <c r="E374" s="10">
        <f>'shaladarpan '!D373</f>
        <v>42916</v>
      </c>
      <c r="F374" s="9" t="str">
        <f>'shaladarpan '!E373</f>
        <v>manjeet372</v>
      </c>
      <c r="G374" s="10">
        <f>'shaladarpan '!F373</f>
        <v>0</v>
      </c>
      <c r="H374" s="9" t="str">
        <f>'shaladarpan '!G373</f>
        <v>vijay372</v>
      </c>
      <c r="I374" s="9" t="str">
        <f>'shaladarpan '!H373</f>
        <v>beautiful372</v>
      </c>
      <c r="J374" s="9" t="str">
        <f>'shaladarpan '!I373</f>
        <v>M</v>
      </c>
      <c r="K374" s="10">
        <f>'shaladarpan '!J373</f>
        <v>39346</v>
      </c>
      <c r="L374" s="9" t="str">
        <f>'shaladarpan '!K373</f>
        <v>no</v>
      </c>
      <c r="M374" s="9">
        <f>'shaladarpan '!L373</f>
        <v>372</v>
      </c>
      <c r="N374" s="9">
        <f>'shaladarpan '!M373</f>
        <v>0</v>
      </c>
      <c r="O374" s="9">
        <f>'shaladarpan '!N373</f>
        <v>0</v>
      </c>
      <c r="P374" s="9" t="str">
        <f>'shaladarpan '!O373</f>
        <v>OBC</v>
      </c>
      <c r="Q374" s="9" t="str">
        <f>'shaladarpan '!P373</f>
        <v>Hindu</v>
      </c>
      <c r="R374" s="9">
        <f>'shaladarpan '!Q373</f>
        <v>0</v>
      </c>
      <c r="S374" s="9" t="str">
        <f>'shaladarpan '!R373</f>
        <v>GOVT. SENIOR SECONDARY SCHOOL ALNIYAWAS (219445)</v>
      </c>
      <c r="T374" s="9">
        <f>'shaladarpan '!S373</f>
        <v>8140200308</v>
      </c>
      <c r="U374" s="9" t="str">
        <f>'shaladarpan '!T373</f>
        <v>XXXX3283</v>
      </c>
      <c r="V374" s="9">
        <f>'shaladarpan '!U373</f>
        <v>0</v>
      </c>
      <c r="W374" s="9">
        <f>'shaladarpan '!V373</f>
        <v>9828121068</v>
      </c>
      <c r="X374" s="9" t="str">
        <f>'shaladarpan '!W373</f>
        <v>alniyawas372</v>
      </c>
      <c r="Y374" s="9">
        <f>'shaladarpan '!X373</f>
        <v>0</v>
      </c>
      <c r="Z374" s="9" t="str">
        <f>'shaladarpan '!Y373</f>
        <v>N</v>
      </c>
      <c r="AA374" s="9" t="str">
        <f>'shaladarpan '!Z373</f>
        <v>N</v>
      </c>
      <c r="AB374" s="9" t="str">
        <f>'shaladarpan '!AA373</f>
        <v>No</v>
      </c>
      <c r="AC374" s="9">
        <f>'shaladarpan '!AB373</f>
        <v>13</v>
      </c>
      <c r="AD374" s="9" t="str">
        <f>'shaladarpan '!AC373</f>
        <v>None</v>
      </c>
      <c r="AE374" s="9">
        <f>'shaladarpan '!AD373</f>
        <v>1</v>
      </c>
    </row>
    <row r="375" spans="1:31" s="8" customFormat="1" ht="13.5" customHeight="1">
      <c r="A375" s="8">
        <f>IF(F375=" "," ",ROWS($A$3:A375))</f>
        <v>373</v>
      </c>
      <c r="B375" s="9">
        <f>'shaladarpan '!A374</f>
        <v>9</v>
      </c>
      <c r="C375" s="9" t="str">
        <f>'shaladarpan '!B374</f>
        <v>B</v>
      </c>
      <c r="D375" s="9">
        <f>'shaladarpan '!C374</f>
        <v>3832</v>
      </c>
      <c r="E375" s="10">
        <f>'shaladarpan '!D374</f>
        <v>42135</v>
      </c>
      <c r="F375" s="9" t="str">
        <f>'shaladarpan '!E374</f>
        <v>manjeet373</v>
      </c>
      <c r="G375" s="10">
        <f>'shaladarpan '!F374</f>
        <v>0</v>
      </c>
      <c r="H375" s="9" t="str">
        <f>'shaladarpan '!G374</f>
        <v>vijay373</v>
      </c>
      <c r="I375" s="9" t="str">
        <f>'shaladarpan '!H374</f>
        <v>beautiful373</v>
      </c>
      <c r="J375" s="9" t="str">
        <f>'shaladarpan '!I374</f>
        <v>M</v>
      </c>
      <c r="K375" s="10">
        <f>'shaladarpan '!J374</f>
        <v>38385</v>
      </c>
      <c r="L375" s="9" t="str">
        <f>'shaladarpan '!K374</f>
        <v>yes</v>
      </c>
      <c r="M375" s="9">
        <f>'shaladarpan '!L374</f>
        <v>373</v>
      </c>
      <c r="N375" s="9">
        <f>'shaladarpan '!M374</f>
        <v>0</v>
      </c>
      <c r="O375" s="9">
        <f>'shaladarpan '!N374</f>
        <v>0</v>
      </c>
      <c r="P375" s="9" t="str">
        <f>'shaladarpan '!O374</f>
        <v>SC</v>
      </c>
      <c r="Q375" s="9" t="str">
        <f>'shaladarpan '!P374</f>
        <v>Hindu</v>
      </c>
      <c r="R375" s="9">
        <f>'shaladarpan '!Q374</f>
        <v>0</v>
      </c>
      <c r="S375" s="9" t="str">
        <f>'shaladarpan '!R374</f>
        <v>GOVT. SENIOR SECONDARY SCHOOL ALNIYAWAS (219445)</v>
      </c>
      <c r="T375" s="9">
        <f>'shaladarpan '!S374</f>
        <v>8140200308</v>
      </c>
      <c r="U375" s="9" t="str">
        <f>'shaladarpan '!T374</f>
        <v>XXXX4317</v>
      </c>
      <c r="V375" s="9" t="str">
        <f>'shaladarpan '!U374</f>
        <v>YBOKWIK</v>
      </c>
      <c r="W375" s="9">
        <f>'shaladarpan '!V374</f>
        <v>9828121069</v>
      </c>
      <c r="X375" s="9" t="str">
        <f>'shaladarpan '!W374</f>
        <v>alniyawas373</v>
      </c>
      <c r="Y375" s="9">
        <f>'shaladarpan '!X374</f>
        <v>60000</v>
      </c>
      <c r="Z375" s="9" t="str">
        <f>'shaladarpan '!Y374</f>
        <v>N</v>
      </c>
      <c r="AA375" s="9" t="str">
        <f>'shaladarpan '!Z374</f>
        <v>N</v>
      </c>
      <c r="AB375" s="9" t="str">
        <f>'shaladarpan '!AA374</f>
        <v>No</v>
      </c>
      <c r="AC375" s="9">
        <f>'shaladarpan '!AB374</f>
        <v>15</v>
      </c>
      <c r="AD375" s="9" t="str">
        <f>'shaladarpan '!AC374</f>
        <v>None</v>
      </c>
      <c r="AE375" s="9">
        <f>'shaladarpan '!AD374</f>
        <v>1</v>
      </c>
    </row>
    <row r="376" spans="1:31" s="8" customFormat="1" ht="13.5" customHeight="1">
      <c r="A376" s="8">
        <f>IF(F376=" "," ",ROWS($A$3:A376))</f>
        <v>374</v>
      </c>
      <c r="B376" s="9">
        <f>'shaladarpan '!A375</f>
        <v>9</v>
      </c>
      <c r="C376" s="9" t="str">
        <f>'shaladarpan '!B375</f>
        <v>B</v>
      </c>
      <c r="D376" s="9">
        <f>'shaladarpan '!C375</f>
        <v>4836</v>
      </c>
      <c r="E376" s="10">
        <f>'shaladarpan '!D375</f>
        <v>41958</v>
      </c>
      <c r="F376" s="9" t="str">
        <f>'shaladarpan '!E375</f>
        <v>manjeet374</v>
      </c>
      <c r="G376" s="10">
        <f>'shaladarpan '!F375</f>
        <v>0</v>
      </c>
      <c r="H376" s="9" t="str">
        <f>'shaladarpan '!G375</f>
        <v>vijay374</v>
      </c>
      <c r="I376" s="9" t="str">
        <f>'shaladarpan '!H375</f>
        <v>beautiful374</v>
      </c>
      <c r="J376" s="9" t="str">
        <f>'shaladarpan '!I375</f>
        <v>M</v>
      </c>
      <c r="K376" s="10">
        <f>'shaladarpan '!J375</f>
        <v>39058</v>
      </c>
      <c r="L376" s="9" t="str">
        <f>'shaladarpan '!K375</f>
        <v>yes</v>
      </c>
      <c r="M376" s="9">
        <f>'shaladarpan '!L375</f>
        <v>374</v>
      </c>
      <c r="N376" s="9">
        <f>'shaladarpan '!M375</f>
        <v>0</v>
      </c>
      <c r="O376" s="9">
        <f>'shaladarpan '!N375</f>
        <v>0</v>
      </c>
      <c r="P376" s="9" t="str">
        <f>'shaladarpan '!O375</f>
        <v>SC</v>
      </c>
      <c r="Q376" s="9" t="str">
        <f>'shaladarpan '!P375</f>
        <v>Hindu</v>
      </c>
      <c r="R376" s="9">
        <f>'shaladarpan '!Q375</f>
        <v>0</v>
      </c>
      <c r="S376" s="9" t="str">
        <f>'shaladarpan '!R375</f>
        <v>GOVT. SENIOR SECONDARY SCHOOL ALNIYAWAS (219445)</v>
      </c>
      <c r="T376" s="9">
        <f>'shaladarpan '!S375</f>
        <v>8140200308</v>
      </c>
      <c r="U376" s="9" t="str">
        <f>'shaladarpan '!T375</f>
        <v>XXXX8572</v>
      </c>
      <c r="V376" s="9" t="str">
        <f>'shaladarpan '!U375</f>
        <v>YYYUIIO</v>
      </c>
      <c r="W376" s="9">
        <f>'shaladarpan '!V375</f>
        <v>9828121070</v>
      </c>
      <c r="X376" s="9" t="str">
        <f>'shaladarpan '!W375</f>
        <v>alniyawas374</v>
      </c>
      <c r="Y376" s="9">
        <f>'shaladarpan '!X375</f>
        <v>40000</v>
      </c>
      <c r="Z376" s="9" t="str">
        <f>'shaladarpan '!Y375</f>
        <v>N</v>
      </c>
      <c r="AA376" s="9" t="str">
        <f>'shaladarpan '!Z375</f>
        <v>N</v>
      </c>
      <c r="AB376" s="9" t="str">
        <f>'shaladarpan '!AA375</f>
        <v>No</v>
      </c>
      <c r="AC376" s="9">
        <f>'shaladarpan '!AB375</f>
        <v>14</v>
      </c>
      <c r="AD376" s="9" t="str">
        <f>'shaladarpan '!AC375</f>
        <v>None</v>
      </c>
      <c r="AE376" s="9">
        <f>'shaladarpan '!AD375</f>
        <v>0</v>
      </c>
    </row>
    <row r="377" spans="1:31" s="8" customFormat="1" ht="13.5" customHeight="1">
      <c r="A377" s="8">
        <f>IF(F377=" "," ",ROWS($A$3:A377))</f>
        <v>375</v>
      </c>
      <c r="B377" s="9">
        <f>'shaladarpan '!A376</f>
        <v>9</v>
      </c>
      <c r="C377" s="9" t="str">
        <f>'shaladarpan '!B376</f>
        <v>B</v>
      </c>
      <c r="D377" s="9">
        <f>'shaladarpan '!C376</f>
        <v>4637</v>
      </c>
      <c r="E377" s="10">
        <f>'shaladarpan '!D376</f>
        <v>43649</v>
      </c>
      <c r="F377" s="9" t="str">
        <f>'shaladarpan '!E376</f>
        <v>manjeet375</v>
      </c>
      <c r="G377" s="10">
        <f>'shaladarpan '!F376</f>
        <v>0</v>
      </c>
      <c r="H377" s="9" t="str">
        <f>'shaladarpan '!G376</f>
        <v>vijay375</v>
      </c>
      <c r="I377" s="9" t="str">
        <f>'shaladarpan '!H376</f>
        <v>beautiful375</v>
      </c>
      <c r="J377" s="9" t="str">
        <f>'shaladarpan '!I376</f>
        <v>M</v>
      </c>
      <c r="K377" s="10">
        <f>'shaladarpan '!J376</f>
        <v>38140</v>
      </c>
      <c r="L377" s="9" t="str">
        <f>'shaladarpan '!K376</f>
        <v>no</v>
      </c>
      <c r="M377" s="9">
        <f>'shaladarpan '!L376</f>
        <v>375</v>
      </c>
      <c r="N377" s="9">
        <f>'shaladarpan '!M376</f>
        <v>0</v>
      </c>
      <c r="O377" s="9">
        <f>'shaladarpan '!N376</f>
        <v>0</v>
      </c>
      <c r="P377" s="9" t="str">
        <f>'shaladarpan '!O376</f>
        <v>GEN</v>
      </c>
      <c r="Q377" s="9" t="str">
        <f>'shaladarpan '!P376</f>
        <v>Hindu</v>
      </c>
      <c r="R377" s="9">
        <f>'shaladarpan '!Q376</f>
        <v>0</v>
      </c>
      <c r="S377" s="9" t="str">
        <f>'shaladarpan '!R376</f>
        <v>GOVT. SENIOR SECONDARY SCHOOL ALNIYAWAS (219445)</v>
      </c>
      <c r="T377" s="9">
        <f>'shaladarpan '!S376</f>
        <v>8140200308</v>
      </c>
      <c r="U377" s="9" t="str">
        <f>'shaladarpan '!T376</f>
        <v>XXXX5727</v>
      </c>
      <c r="V377" s="9" t="str">
        <f>'shaladarpan '!U376</f>
        <v>wxvczgx</v>
      </c>
      <c r="W377" s="9">
        <f>'shaladarpan '!V376</f>
        <v>9828121071</v>
      </c>
      <c r="X377" s="9" t="str">
        <f>'shaladarpan '!W376</f>
        <v>alniyawas375</v>
      </c>
      <c r="Y377" s="9">
        <f>'shaladarpan '!X376</f>
        <v>60000</v>
      </c>
      <c r="Z377" s="9" t="str">
        <f>'shaladarpan '!Y376</f>
        <v>N</v>
      </c>
      <c r="AA377" s="9" t="str">
        <f>'shaladarpan '!Z376</f>
        <v>N</v>
      </c>
      <c r="AB377" s="9" t="str">
        <f>'shaladarpan '!AA376</f>
        <v>No</v>
      </c>
      <c r="AC377" s="9">
        <f>'shaladarpan '!AB376</f>
        <v>16</v>
      </c>
      <c r="AD377" s="9" t="str">
        <f>'shaladarpan '!AC376</f>
        <v>None</v>
      </c>
      <c r="AE377" s="9">
        <f>'shaladarpan '!AD376</f>
        <v>2</v>
      </c>
    </row>
    <row r="378" spans="1:31" s="8" customFormat="1" ht="13.5" customHeight="1">
      <c r="A378" s="8">
        <f>IF(F378=" "," ",ROWS($A$3:A378))</f>
        <v>376</v>
      </c>
      <c r="B378" s="9">
        <f>'shaladarpan '!A377</f>
        <v>9</v>
      </c>
      <c r="C378" s="9" t="str">
        <f>'shaladarpan '!B377</f>
        <v>B</v>
      </c>
      <c r="D378" s="9">
        <f>'shaladarpan '!C377</f>
        <v>4853</v>
      </c>
      <c r="E378" s="10">
        <f>'shaladarpan '!D377</f>
        <v>40848</v>
      </c>
      <c r="F378" s="9" t="str">
        <f>'shaladarpan '!E377</f>
        <v>manjeet376</v>
      </c>
      <c r="G378" s="10">
        <f>'shaladarpan '!F377</f>
        <v>0</v>
      </c>
      <c r="H378" s="9" t="str">
        <f>'shaladarpan '!G377</f>
        <v>vijay376</v>
      </c>
      <c r="I378" s="9" t="str">
        <f>'shaladarpan '!H377</f>
        <v>beautiful376</v>
      </c>
      <c r="J378" s="9" t="str">
        <f>'shaladarpan '!I377</f>
        <v>F</v>
      </c>
      <c r="K378" s="10">
        <f>'shaladarpan '!J377</f>
        <v>38630</v>
      </c>
      <c r="L378" s="9" t="str">
        <f>'shaladarpan '!K377</f>
        <v>yes</v>
      </c>
      <c r="M378" s="9">
        <f>'shaladarpan '!L377</f>
        <v>376</v>
      </c>
      <c r="N378" s="9">
        <f>'shaladarpan '!M377</f>
        <v>0</v>
      </c>
      <c r="O378" s="9">
        <f>'shaladarpan '!N377</f>
        <v>0</v>
      </c>
      <c r="P378" s="9" t="str">
        <f>'shaladarpan '!O377</f>
        <v>OBC</v>
      </c>
      <c r="Q378" s="9" t="str">
        <f>'shaladarpan '!P377</f>
        <v>Hindu</v>
      </c>
      <c r="R378" s="9">
        <f>'shaladarpan '!Q377</f>
        <v>0</v>
      </c>
      <c r="S378" s="9" t="str">
        <f>'shaladarpan '!R377</f>
        <v>GOVT. SENIOR SECONDARY SCHOOL ALNIYAWAS (219445)</v>
      </c>
      <c r="T378" s="9">
        <f>'shaladarpan '!S377</f>
        <v>8140200308</v>
      </c>
      <c r="U378" s="9" t="str">
        <f>'shaladarpan '!T377</f>
        <v>XXXX2937</v>
      </c>
      <c r="V378" s="9" t="str">
        <f>'shaladarpan '!U377</f>
        <v>YMSUYSS</v>
      </c>
      <c r="W378" s="9">
        <f>'shaladarpan '!V377</f>
        <v>9828121072</v>
      </c>
      <c r="X378" s="9" t="str">
        <f>'shaladarpan '!W377</f>
        <v>alniyawas376</v>
      </c>
      <c r="Y378" s="9">
        <f>'shaladarpan '!X377</f>
        <v>60000</v>
      </c>
      <c r="Z378" s="9" t="str">
        <f>'shaladarpan '!Y377</f>
        <v>N</v>
      </c>
      <c r="AA378" s="9" t="str">
        <f>'shaladarpan '!Z377</f>
        <v>N</v>
      </c>
      <c r="AB378" s="9" t="str">
        <f>'shaladarpan '!AA377</f>
        <v>No</v>
      </c>
      <c r="AC378" s="9">
        <f>'shaladarpan '!AB377</f>
        <v>15</v>
      </c>
      <c r="AD378" s="9" t="str">
        <f>'shaladarpan '!AC377</f>
        <v>None</v>
      </c>
      <c r="AE378" s="9">
        <f>'shaladarpan '!AD377</f>
        <v>0</v>
      </c>
    </row>
    <row r="379" spans="1:31" s="8" customFormat="1" ht="13.5" customHeight="1">
      <c r="A379" s="8">
        <f>IF(F379=" "," ",ROWS($A$3:A379))</f>
        <v>377</v>
      </c>
      <c r="B379" s="9">
        <f>'shaladarpan '!A378</f>
        <v>9</v>
      </c>
      <c r="C379" s="9" t="str">
        <f>'shaladarpan '!B378</f>
        <v>B</v>
      </c>
      <c r="D379" s="9">
        <f>'shaladarpan '!C378</f>
        <v>4636</v>
      </c>
      <c r="E379" s="10">
        <f>'shaladarpan '!D378</f>
        <v>43649</v>
      </c>
      <c r="F379" s="9" t="str">
        <f>'shaladarpan '!E378</f>
        <v>manjeet377</v>
      </c>
      <c r="G379" s="10">
        <f>'shaladarpan '!F378</f>
        <v>0</v>
      </c>
      <c r="H379" s="9" t="str">
        <f>'shaladarpan '!G378</f>
        <v>vijay377</v>
      </c>
      <c r="I379" s="9" t="str">
        <f>'shaladarpan '!H378</f>
        <v>beautiful377</v>
      </c>
      <c r="J379" s="9" t="str">
        <f>'shaladarpan '!I378</f>
        <v>M</v>
      </c>
      <c r="K379" s="10">
        <f>'shaladarpan '!J378</f>
        <v>38384</v>
      </c>
      <c r="L379" s="9" t="str">
        <f>'shaladarpan '!K378</f>
        <v>yes</v>
      </c>
      <c r="M379" s="9">
        <f>'shaladarpan '!L378</f>
        <v>377</v>
      </c>
      <c r="N379" s="9">
        <f>'shaladarpan '!M378</f>
        <v>0</v>
      </c>
      <c r="O379" s="9">
        <f>'shaladarpan '!N378</f>
        <v>0</v>
      </c>
      <c r="P379" s="9" t="str">
        <f>'shaladarpan '!O378</f>
        <v>OBC</v>
      </c>
      <c r="Q379" s="9" t="str">
        <f>'shaladarpan '!P378</f>
        <v>Hindu</v>
      </c>
      <c r="R379" s="9">
        <f>'shaladarpan '!Q378</f>
        <v>0</v>
      </c>
      <c r="S379" s="9" t="str">
        <f>'shaladarpan '!R378</f>
        <v>GOVT. SENIOR SECONDARY SCHOOL ALNIYAWAS (219445)</v>
      </c>
      <c r="T379" s="9">
        <f>'shaladarpan '!S378</f>
        <v>8140200308</v>
      </c>
      <c r="U379" s="9" t="str">
        <f>'shaladarpan '!T378</f>
        <v>XXXX9464</v>
      </c>
      <c r="V379" s="9">
        <f>'shaladarpan '!U378</f>
        <v>0</v>
      </c>
      <c r="W379" s="9">
        <f>'shaladarpan '!V378</f>
        <v>9828121073</v>
      </c>
      <c r="X379" s="9" t="str">
        <f>'shaladarpan '!W378</f>
        <v>alniyawas377</v>
      </c>
      <c r="Y379" s="9">
        <f>'shaladarpan '!X378</f>
        <v>60000</v>
      </c>
      <c r="Z379" s="9" t="str">
        <f>'shaladarpan '!Y378</f>
        <v>N</v>
      </c>
      <c r="AA379" s="9" t="str">
        <f>'shaladarpan '!Z378</f>
        <v>N</v>
      </c>
      <c r="AB379" s="9" t="str">
        <f>'shaladarpan '!AA378</f>
        <v>No</v>
      </c>
      <c r="AC379" s="9">
        <f>'shaladarpan '!AB378</f>
        <v>15</v>
      </c>
      <c r="AD379" s="9" t="str">
        <f>'shaladarpan '!AC378</f>
        <v>None</v>
      </c>
      <c r="AE379" s="9">
        <f>'shaladarpan '!AD378</f>
        <v>3</v>
      </c>
    </row>
    <row r="380" spans="1:31" s="8" customFormat="1" ht="13.5" customHeight="1">
      <c r="A380" s="8">
        <f>IF(F380=" "," ",ROWS($A$3:A380))</f>
        <v>378</v>
      </c>
      <c r="B380" s="9">
        <f>'shaladarpan '!A379</f>
        <v>9</v>
      </c>
      <c r="C380" s="9" t="str">
        <f>'shaladarpan '!B379</f>
        <v>B</v>
      </c>
      <c r="D380" s="9">
        <f>'shaladarpan '!C379</f>
        <v>4831</v>
      </c>
      <c r="E380" s="10">
        <f>'shaladarpan '!D379</f>
        <v>44074</v>
      </c>
      <c r="F380" s="9" t="str">
        <f>'shaladarpan '!E379</f>
        <v>manjeet378</v>
      </c>
      <c r="G380" s="10">
        <f>'shaladarpan '!F379</f>
        <v>0</v>
      </c>
      <c r="H380" s="9" t="str">
        <f>'shaladarpan '!G379</f>
        <v>vijay378</v>
      </c>
      <c r="I380" s="9" t="str">
        <f>'shaladarpan '!H379</f>
        <v>beautiful378</v>
      </c>
      <c r="J380" s="9" t="str">
        <f>'shaladarpan '!I379</f>
        <v>F</v>
      </c>
      <c r="K380" s="10">
        <f>'shaladarpan '!J379</f>
        <v>38721</v>
      </c>
      <c r="L380" s="9" t="str">
        <f>'shaladarpan '!K379</f>
        <v>no</v>
      </c>
      <c r="M380" s="9">
        <f>'shaladarpan '!L379</f>
        <v>378</v>
      </c>
      <c r="N380" s="9">
        <f>'shaladarpan '!M379</f>
        <v>0</v>
      </c>
      <c r="O380" s="9">
        <f>'shaladarpan '!N379</f>
        <v>0</v>
      </c>
      <c r="P380" s="9" t="str">
        <f>'shaladarpan '!O379</f>
        <v>SC</v>
      </c>
      <c r="Q380" s="9" t="str">
        <f>'shaladarpan '!P379</f>
        <v>Hindu</v>
      </c>
      <c r="R380" s="9">
        <f>'shaladarpan '!Q379</f>
        <v>0</v>
      </c>
      <c r="S380" s="9" t="str">
        <f>'shaladarpan '!R379</f>
        <v>GOVT. SENIOR SECONDARY SCHOOL ALNIYAWAS (219445)</v>
      </c>
      <c r="T380" s="9">
        <f>'shaladarpan '!S379</f>
        <v>8140200308</v>
      </c>
      <c r="U380" s="9" t="str">
        <f>'shaladarpan '!T379</f>
        <v>XXXX4208</v>
      </c>
      <c r="V380" s="9" t="str">
        <f>'shaladarpan '!U379</f>
        <v>YMQFQAG</v>
      </c>
      <c r="W380" s="9">
        <f>'shaladarpan '!V379</f>
        <v>9828121074</v>
      </c>
      <c r="X380" s="9" t="str">
        <f>'shaladarpan '!W379</f>
        <v>alniyawas378</v>
      </c>
      <c r="Y380" s="9">
        <f>'shaladarpan '!X379</f>
        <v>60000</v>
      </c>
      <c r="Z380" s="9" t="str">
        <f>'shaladarpan '!Y379</f>
        <v>N</v>
      </c>
      <c r="AA380" s="9" t="str">
        <f>'shaladarpan '!Z379</f>
        <v>N</v>
      </c>
      <c r="AB380" s="9" t="str">
        <f>'shaladarpan '!AA379</f>
        <v>No</v>
      </c>
      <c r="AC380" s="9">
        <f>'shaladarpan '!AB379</f>
        <v>14</v>
      </c>
      <c r="AD380" s="9" t="str">
        <f>'shaladarpan '!AC379</f>
        <v>None</v>
      </c>
      <c r="AE380" s="9">
        <f>'shaladarpan '!AD379</f>
        <v>0</v>
      </c>
    </row>
    <row r="381" spans="1:31" s="8" customFormat="1" ht="13.5" customHeight="1">
      <c r="A381" s="8">
        <f>IF(F381=" "," ",ROWS($A$3:A381))</f>
        <v>379</v>
      </c>
      <c r="B381" s="9">
        <f>'shaladarpan '!A380</f>
        <v>9</v>
      </c>
      <c r="C381" s="9" t="str">
        <f>'shaladarpan '!B380</f>
        <v>B</v>
      </c>
      <c r="D381" s="9">
        <f>'shaladarpan '!C380</f>
        <v>4546</v>
      </c>
      <c r="E381" s="10">
        <f>'shaladarpan '!D380</f>
        <v>43291</v>
      </c>
      <c r="F381" s="9" t="str">
        <f>'shaladarpan '!E380</f>
        <v>manjeet379</v>
      </c>
      <c r="G381" s="10">
        <f>'shaladarpan '!F380</f>
        <v>0</v>
      </c>
      <c r="H381" s="9" t="str">
        <f>'shaladarpan '!G380</f>
        <v>vijay379</v>
      </c>
      <c r="I381" s="9" t="str">
        <f>'shaladarpan '!H380</f>
        <v>beautiful379</v>
      </c>
      <c r="J381" s="9" t="str">
        <f>'shaladarpan '!I380</f>
        <v>M</v>
      </c>
      <c r="K381" s="10">
        <f>'shaladarpan '!J380</f>
        <v>39087</v>
      </c>
      <c r="L381" s="9" t="str">
        <f>'shaladarpan '!K380</f>
        <v>yes</v>
      </c>
      <c r="M381" s="9">
        <f>'shaladarpan '!L380</f>
        <v>379</v>
      </c>
      <c r="N381" s="9">
        <f>'shaladarpan '!M380</f>
        <v>0</v>
      </c>
      <c r="O381" s="9">
        <f>'shaladarpan '!N380</f>
        <v>0</v>
      </c>
      <c r="P381" s="9" t="str">
        <f>'shaladarpan '!O380</f>
        <v>GEN</v>
      </c>
      <c r="Q381" s="9" t="str">
        <f>'shaladarpan '!P380</f>
        <v>Hindu</v>
      </c>
      <c r="R381" s="9">
        <f>'shaladarpan '!Q380</f>
        <v>0</v>
      </c>
      <c r="S381" s="9" t="str">
        <f>'shaladarpan '!R380</f>
        <v>GOVT. SENIOR SECONDARY SCHOOL ALNIYAWAS (219445)</v>
      </c>
      <c r="T381" s="9">
        <f>'shaladarpan '!S380</f>
        <v>8140200308</v>
      </c>
      <c r="U381" s="9" t="str">
        <f>'shaladarpan '!T380</f>
        <v>XXXX1906</v>
      </c>
      <c r="V381" s="9">
        <f>'shaladarpan '!U380</f>
        <v>0</v>
      </c>
      <c r="W381" s="9">
        <f>'shaladarpan '!V380</f>
        <v>9828121075</v>
      </c>
      <c r="X381" s="9" t="str">
        <f>'shaladarpan '!W380</f>
        <v>alniyawas379</v>
      </c>
      <c r="Y381" s="9">
        <f>'shaladarpan '!X380</f>
        <v>50000</v>
      </c>
      <c r="Z381" s="9" t="str">
        <f>'shaladarpan '!Y380</f>
        <v>N</v>
      </c>
      <c r="AA381" s="9" t="str">
        <f>'shaladarpan '!Z380</f>
        <v>N</v>
      </c>
      <c r="AB381" s="9" t="str">
        <f>'shaladarpan '!AA380</f>
        <v>No</v>
      </c>
      <c r="AC381" s="9">
        <f>'shaladarpan '!AB380</f>
        <v>13</v>
      </c>
      <c r="AD381" s="9" t="str">
        <f>'shaladarpan '!AC380</f>
        <v>None</v>
      </c>
      <c r="AE381" s="9">
        <f>'shaladarpan '!AD380</f>
        <v>1</v>
      </c>
    </row>
    <row r="382" spans="1:31" s="8" customFormat="1" ht="13.5" customHeight="1">
      <c r="A382" s="8">
        <f>IF(F382=" "," ",ROWS($A$3:A382))</f>
        <v>380</v>
      </c>
      <c r="B382" s="9">
        <f>'shaladarpan '!A381</f>
        <v>9</v>
      </c>
      <c r="C382" s="9" t="str">
        <f>'shaladarpan '!B381</f>
        <v>B</v>
      </c>
      <c r="D382" s="9">
        <f>'shaladarpan '!C381</f>
        <v>4126</v>
      </c>
      <c r="E382" s="10">
        <f>'shaladarpan '!D381</f>
        <v>42551</v>
      </c>
      <c r="F382" s="9" t="str">
        <f>'shaladarpan '!E381</f>
        <v>manjeet380</v>
      </c>
      <c r="G382" s="10">
        <f>'shaladarpan '!F381</f>
        <v>0</v>
      </c>
      <c r="H382" s="9" t="str">
        <f>'shaladarpan '!G381</f>
        <v>vijay380</v>
      </c>
      <c r="I382" s="9" t="str">
        <f>'shaladarpan '!H381</f>
        <v>beautiful380</v>
      </c>
      <c r="J382" s="9" t="str">
        <f>'shaladarpan '!I381</f>
        <v>M</v>
      </c>
      <c r="K382" s="10">
        <f>'shaladarpan '!J381</f>
        <v>38384</v>
      </c>
      <c r="L382" s="9" t="str">
        <f>'shaladarpan '!K381</f>
        <v>yes</v>
      </c>
      <c r="M382" s="9">
        <f>'shaladarpan '!L381</f>
        <v>380</v>
      </c>
      <c r="N382" s="9">
        <f>'shaladarpan '!M381</f>
        <v>0</v>
      </c>
      <c r="O382" s="9">
        <f>'shaladarpan '!N381</f>
        <v>0</v>
      </c>
      <c r="P382" s="9" t="str">
        <f>'shaladarpan '!O381</f>
        <v>OBC</v>
      </c>
      <c r="Q382" s="9" t="str">
        <f>'shaladarpan '!P381</f>
        <v>Muslim</v>
      </c>
      <c r="R382" s="9">
        <f>'shaladarpan '!Q381</f>
        <v>0</v>
      </c>
      <c r="S382" s="9" t="str">
        <f>'shaladarpan '!R381</f>
        <v>GOVT. SENIOR SECONDARY SCHOOL ALNIYAWAS (219445)</v>
      </c>
      <c r="T382" s="9">
        <f>'shaladarpan '!S381</f>
        <v>8140200308</v>
      </c>
      <c r="U382" s="9" t="str">
        <f>'shaladarpan '!T381</f>
        <v>XXXX6789</v>
      </c>
      <c r="V382" s="9">
        <f>'shaladarpan '!U381</f>
        <v>0</v>
      </c>
      <c r="W382" s="9">
        <f>'shaladarpan '!V381</f>
        <v>9828121076</v>
      </c>
      <c r="X382" s="9" t="str">
        <f>'shaladarpan '!W381</f>
        <v>alniyawas380</v>
      </c>
      <c r="Y382" s="9">
        <f>'shaladarpan '!X381</f>
        <v>0</v>
      </c>
      <c r="Z382" s="9" t="str">
        <f>'shaladarpan '!Y381</f>
        <v>N</v>
      </c>
      <c r="AA382" s="9" t="str">
        <f>'shaladarpan '!Z381</f>
        <v>N</v>
      </c>
      <c r="AB382" s="9" t="str">
        <f>'shaladarpan '!AA381</f>
        <v>Yes</v>
      </c>
      <c r="AC382" s="9">
        <f>'shaladarpan '!AB381</f>
        <v>15</v>
      </c>
      <c r="AD382" s="9" t="str">
        <f>'shaladarpan '!AC381</f>
        <v>None</v>
      </c>
      <c r="AE382" s="9">
        <f>'shaladarpan '!AD381</f>
        <v>2</v>
      </c>
    </row>
    <row r="383" spans="1:31" s="8" customFormat="1" ht="13.5" customHeight="1">
      <c r="A383" s="8">
        <f>IF(F383=" "," ",ROWS($A$3:A383))</f>
        <v>381</v>
      </c>
      <c r="B383" s="9">
        <f>'shaladarpan '!A382</f>
        <v>9</v>
      </c>
      <c r="C383" s="9" t="str">
        <f>'shaladarpan '!B382</f>
        <v>B</v>
      </c>
      <c r="D383" s="9">
        <f>'shaladarpan '!C382</f>
        <v>4882</v>
      </c>
      <c r="E383" s="10">
        <f>'shaladarpan '!D382</f>
        <v>41844</v>
      </c>
      <c r="F383" s="9" t="str">
        <f>'shaladarpan '!E382</f>
        <v>manjeet381</v>
      </c>
      <c r="G383" s="10">
        <f>'shaladarpan '!F382</f>
        <v>0</v>
      </c>
      <c r="H383" s="9" t="str">
        <f>'shaladarpan '!G382</f>
        <v>vijay381</v>
      </c>
      <c r="I383" s="9" t="str">
        <f>'shaladarpan '!H382</f>
        <v>beautiful381</v>
      </c>
      <c r="J383" s="9" t="str">
        <f>'shaladarpan '!I382</f>
        <v>F</v>
      </c>
      <c r="K383" s="10">
        <f>'shaladarpan '!J382</f>
        <v>38635</v>
      </c>
      <c r="L383" s="9" t="str">
        <f>'shaladarpan '!K382</f>
        <v>no</v>
      </c>
      <c r="M383" s="9">
        <f>'shaladarpan '!L382</f>
        <v>381</v>
      </c>
      <c r="N383" s="9">
        <f>'shaladarpan '!M382</f>
        <v>0</v>
      </c>
      <c r="O383" s="9">
        <f>'shaladarpan '!N382</f>
        <v>0</v>
      </c>
      <c r="P383" s="9" t="str">
        <f>'shaladarpan '!O382</f>
        <v>SC</v>
      </c>
      <c r="Q383" s="9" t="str">
        <f>'shaladarpan '!P382</f>
        <v>Hindu</v>
      </c>
      <c r="R383" s="9">
        <f>'shaladarpan '!Q382</f>
        <v>0</v>
      </c>
      <c r="S383" s="9" t="str">
        <f>'shaladarpan '!R382</f>
        <v>GOVT. SENIOR SECONDARY SCHOOL ALNIYAWAS (219445)</v>
      </c>
      <c r="T383" s="9">
        <f>'shaladarpan '!S382</f>
        <v>8140200308</v>
      </c>
      <c r="U383" s="9" t="str">
        <f>'shaladarpan '!T382</f>
        <v>XXXX6839</v>
      </c>
      <c r="V383" s="9">
        <f>'shaladarpan '!U382</f>
        <v>0</v>
      </c>
      <c r="W383" s="9">
        <f>'shaladarpan '!V382</f>
        <v>9828121077</v>
      </c>
      <c r="X383" s="9" t="str">
        <f>'shaladarpan '!W382</f>
        <v>alniyawas381</v>
      </c>
      <c r="Y383" s="9">
        <f>'shaladarpan '!X382</f>
        <v>50000</v>
      </c>
      <c r="Z383" s="9" t="str">
        <f>'shaladarpan '!Y382</f>
        <v>N</v>
      </c>
      <c r="AA383" s="9" t="str">
        <f>'shaladarpan '!Z382</f>
        <v>N</v>
      </c>
      <c r="AB383" s="9" t="str">
        <f>'shaladarpan '!AA382</f>
        <v>No</v>
      </c>
      <c r="AC383" s="9">
        <f>'shaladarpan '!AB382</f>
        <v>15</v>
      </c>
      <c r="AD383" s="9" t="str">
        <f>'shaladarpan '!AC382</f>
        <v>None</v>
      </c>
      <c r="AE383" s="9">
        <f>'shaladarpan '!AD382</f>
        <v>0</v>
      </c>
    </row>
    <row r="384" spans="1:31" s="8" customFormat="1" ht="13.5" customHeight="1">
      <c r="A384" s="8">
        <f>IF(F384=" "," ",ROWS($A$3:A384))</f>
        <v>382</v>
      </c>
      <c r="B384" s="9">
        <f>'shaladarpan '!A383</f>
        <v>9</v>
      </c>
      <c r="C384" s="9" t="str">
        <f>'shaladarpan '!B383</f>
        <v>B</v>
      </c>
      <c r="D384" s="9">
        <f>'shaladarpan '!C383</f>
        <v>4222</v>
      </c>
      <c r="E384" s="10">
        <f>'shaladarpan '!D383</f>
        <v>42566</v>
      </c>
      <c r="F384" s="9" t="str">
        <f>'shaladarpan '!E383</f>
        <v>manjeet382</v>
      </c>
      <c r="G384" s="10">
        <f>'shaladarpan '!F383</f>
        <v>0</v>
      </c>
      <c r="H384" s="9" t="str">
        <f>'shaladarpan '!G383</f>
        <v>vijay382</v>
      </c>
      <c r="I384" s="9" t="str">
        <f>'shaladarpan '!H383</f>
        <v>beautiful382</v>
      </c>
      <c r="J384" s="9" t="str">
        <f>'shaladarpan '!I383</f>
        <v>M</v>
      </c>
      <c r="K384" s="10">
        <f>'shaladarpan '!J383</f>
        <v>38537</v>
      </c>
      <c r="L384" s="9" t="str">
        <f>'shaladarpan '!K383</f>
        <v>yes</v>
      </c>
      <c r="M384" s="9">
        <f>'shaladarpan '!L383</f>
        <v>382</v>
      </c>
      <c r="N384" s="9">
        <f>'shaladarpan '!M383</f>
        <v>0</v>
      </c>
      <c r="O384" s="9">
        <f>'shaladarpan '!N383</f>
        <v>0</v>
      </c>
      <c r="P384" s="9" t="str">
        <f>'shaladarpan '!O383</f>
        <v>OBC</v>
      </c>
      <c r="Q384" s="9" t="str">
        <f>'shaladarpan '!P383</f>
        <v>Muslim</v>
      </c>
      <c r="R384" s="9">
        <f>'shaladarpan '!Q383</f>
        <v>0</v>
      </c>
      <c r="S384" s="9" t="str">
        <f>'shaladarpan '!R383</f>
        <v>GOVT. SENIOR SECONDARY SCHOOL ALNIYAWAS (219445)</v>
      </c>
      <c r="T384" s="9">
        <f>'shaladarpan '!S383</f>
        <v>8140200308</v>
      </c>
      <c r="U384" s="9" t="str">
        <f>'shaladarpan '!T383</f>
        <v>XXXX7391</v>
      </c>
      <c r="V384" s="9">
        <f>'shaladarpan '!U383</f>
        <v>0</v>
      </c>
      <c r="W384" s="9">
        <f>'shaladarpan '!V383</f>
        <v>9828121078</v>
      </c>
      <c r="X384" s="9" t="str">
        <f>'shaladarpan '!W383</f>
        <v>alniyawas382</v>
      </c>
      <c r="Y384" s="9">
        <f>'shaladarpan '!X383</f>
        <v>0</v>
      </c>
      <c r="Z384" s="9" t="str">
        <f>'shaladarpan '!Y383</f>
        <v>N</v>
      </c>
      <c r="AA384" s="9" t="str">
        <f>'shaladarpan '!Z383</f>
        <v>N</v>
      </c>
      <c r="AB384" s="9" t="str">
        <f>'shaladarpan '!AA383</f>
        <v>Yes</v>
      </c>
      <c r="AC384" s="9">
        <f>'shaladarpan '!AB383</f>
        <v>15</v>
      </c>
      <c r="AD384" s="9" t="str">
        <f>'shaladarpan '!AC383</f>
        <v>None</v>
      </c>
      <c r="AE384" s="9">
        <f>'shaladarpan '!AD383</f>
        <v>0</v>
      </c>
    </row>
    <row r="385" spans="1:31" s="8" customFormat="1" ht="13.5" customHeight="1">
      <c r="A385" s="8">
        <f>IF(F385=" "," ",ROWS($A$3:A385))</f>
        <v>383</v>
      </c>
      <c r="B385" s="9">
        <f>'shaladarpan '!A384</f>
        <v>9</v>
      </c>
      <c r="C385" s="9" t="str">
        <f>'shaladarpan '!B384</f>
        <v>B</v>
      </c>
      <c r="D385" s="9">
        <f>'shaladarpan '!C384</f>
        <v>4879</v>
      </c>
      <c r="E385" s="10">
        <f>'shaladarpan '!D384</f>
        <v>0</v>
      </c>
      <c r="F385" s="9" t="str">
        <f>'shaladarpan '!E384</f>
        <v>manjeet383</v>
      </c>
      <c r="G385" s="10">
        <f>'shaladarpan '!F384</f>
        <v>0</v>
      </c>
      <c r="H385" s="9" t="str">
        <f>'shaladarpan '!G384</f>
        <v>vijay383</v>
      </c>
      <c r="I385" s="9" t="str">
        <f>'shaladarpan '!H384</f>
        <v>beautiful383</v>
      </c>
      <c r="J385" s="9" t="str">
        <f>'shaladarpan '!I384</f>
        <v>F</v>
      </c>
      <c r="K385" s="10">
        <f>'shaladarpan '!J384</f>
        <v>38500</v>
      </c>
      <c r="L385" s="9" t="str">
        <f>'shaladarpan '!K384</f>
        <v>yes</v>
      </c>
      <c r="M385" s="9">
        <f>'shaladarpan '!L384</f>
        <v>383</v>
      </c>
      <c r="N385" s="9">
        <f>'shaladarpan '!M384</f>
        <v>0</v>
      </c>
      <c r="O385" s="9">
        <f>'shaladarpan '!N384</f>
        <v>0</v>
      </c>
      <c r="P385" s="9" t="str">
        <f>'shaladarpan '!O384</f>
        <v>OBC</v>
      </c>
      <c r="Q385" s="9">
        <f>'shaladarpan '!P384</f>
        <v>0</v>
      </c>
      <c r="R385" s="9">
        <f>'shaladarpan '!Q384</f>
        <v>0</v>
      </c>
      <c r="S385" s="9" t="str">
        <f>'shaladarpan '!R384</f>
        <v>GOVT. SENIOR SECONDARY SCHOOL ALNIYAWAS (219445)</v>
      </c>
      <c r="T385" s="9">
        <f>'shaladarpan '!S384</f>
        <v>8140200308</v>
      </c>
      <c r="U385" s="9">
        <f>'shaladarpan '!T384</f>
        <v>0</v>
      </c>
      <c r="V385" s="9">
        <f>'shaladarpan '!U384</f>
        <v>0</v>
      </c>
      <c r="W385" s="9">
        <f>'shaladarpan '!V384</f>
        <v>9828121079</v>
      </c>
      <c r="X385" s="9" t="str">
        <f>'shaladarpan '!W384</f>
        <v>alniyawas383</v>
      </c>
      <c r="Y385" s="9">
        <f>'shaladarpan '!X384</f>
        <v>0</v>
      </c>
      <c r="Z385" s="9" t="str">
        <f>'shaladarpan '!Y384</f>
        <v>N</v>
      </c>
      <c r="AA385" s="9" t="str">
        <f>'shaladarpan '!Z384</f>
        <v>Y</v>
      </c>
      <c r="AB385" s="9">
        <f>'shaladarpan '!AA384</f>
        <v>0</v>
      </c>
      <c r="AC385" s="9">
        <f>'shaladarpan '!AB384</f>
        <v>15</v>
      </c>
      <c r="AD385" s="9">
        <f>'shaladarpan '!AC384</f>
        <v>0</v>
      </c>
      <c r="AE385" s="9">
        <f>'shaladarpan '!AD384</f>
        <v>0</v>
      </c>
    </row>
    <row r="386" spans="1:31" s="8" customFormat="1" ht="13.5" customHeight="1">
      <c r="A386" s="8">
        <f>IF(F386=" "," ",ROWS($A$3:A386))</f>
        <v>384</v>
      </c>
      <c r="B386" s="9">
        <f>'shaladarpan '!A385</f>
        <v>9</v>
      </c>
      <c r="C386" s="9" t="str">
        <f>'shaladarpan '!B385</f>
        <v>B</v>
      </c>
      <c r="D386" s="9">
        <f>'shaladarpan '!C385</f>
        <v>4842</v>
      </c>
      <c r="E386" s="10">
        <f>'shaladarpan '!D385</f>
        <v>0</v>
      </c>
      <c r="F386" s="9" t="str">
        <f>'shaladarpan '!E385</f>
        <v>manjeet384</v>
      </c>
      <c r="G386" s="10">
        <f>'shaladarpan '!F385</f>
        <v>0</v>
      </c>
      <c r="H386" s="9" t="str">
        <f>'shaladarpan '!G385</f>
        <v>vijay384</v>
      </c>
      <c r="I386" s="9" t="str">
        <f>'shaladarpan '!H385</f>
        <v>beautiful384</v>
      </c>
      <c r="J386" s="9" t="str">
        <f>'shaladarpan '!I385</f>
        <v>M</v>
      </c>
      <c r="K386" s="10">
        <f>'shaladarpan '!J385</f>
        <v>39083</v>
      </c>
      <c r="L386" s="9" t="str">
        <f>'shaladarpan '!K385</f>
        <v>no</v>
      </c>
      <c r="M386" s="9">
        <f>'shaladarpan '!L385</f>
        <v>384</v>
      </c>
      <c r="N386" s="9">
        <f>'shaladarpan '!M385</f>
        <v>0</v>
      </c>
      <c r="O386" s="9">
        <f>'shaladarpan '!N385</f>
        <v>0</v>
      </c>
      <c r="P386" s="9" t="str">
        <f>'shaladarpan '!O385</f>
        <v>OBC</v>
      </c>
      <c r="Q386" s="9">
        <f>'shaladarpan '!P385</f>
        <v>0</v>
      </c>
      <c r="R386" s="9">
        <f>'shaladarpan '!Q385</f>
        <v>0</v>
      </c>
      <c r="S386" s="9" t="str">
        <f>'shaladarpan '!R385</f>
        <v>GOVT. SENIOR SECONDARY SCHOOL ALNIYAWAS (219445)</v>
      </c>
      <c r="T386" s="9">
        <f>'shaladarpan '!S385</f>
        <v>8140200308</v>
      </c>
      <c r="U386" s="9">
        <f>'shaladarpan '!T385</f>
        <v>0</v>
      </c>
      <c r="V386" s="9">
        <f>'shaladarpan '!U385</f>
        <v>0</v>
      </c>
      <c r="W386" s="9">
        <f>'shaladarpan '!V385</f>
        <v>9828121080</v>
      </c>
      <c r="X386" s="9" t="str">
        <f>'shaladarpan '!W385</f>
        <v>alniyawas384</v>
      </c>
      <c r="Y386" s="9">
        <f>'shaladarpan '!X385</f>
        <v>0</v>
      </c>
      <c r="Z386" s="9" t="str">
        <f>'shaladarpan '!Y385</f>
        <v>N</v>
      </c>
      <c r="AA386" s="9" t="str">
        <f>'shaladarpan '!Z385</f>
        <v>Y</v>
      </c>
      <c r="AB386" s="9">
        <f>'shaladarpan '!AA385</f>
        <v>0</v>
      </c>
      <c r="AC386" s="9">
        <f>'shaladarpan '!AB385</f>
        <v>13</v>
      </c>
      <c r="AD386" s="9">
        <f>'shaladarpan '!AC385</f>
        <v>0</v>
      </c>
      <c r="AE386" s="9">
        <f>'shaladarpan '!AD385</f>
        <v>1</v>
      </c>
    </row>
    <row r="387" spans="1:31" s="8" customFormat="1" ht="13.5" customHeight="1">
      <c r="A387" s="8">
        <f>IF(F387=" "," ",ROWS($A$3:A387))</f>
        <v>385</v>
      </c>
      <c r="B387" s="9">
        <f>'shaladarpan '!A386</f>
        <v>9</v>
      </c>
      <c r="C387" s="9" t="str">
        <f>'shaladarpan '!B386</f>
        <v>B</v>
      </c>
      <c r="D387" s="9">
        <f>'shaladarpan '!C386</f>
        <v>4488</v>
      </c>
      <c r="E387" s="10">
        <f>'shaladarpan '!D386</f>
        <v>42913</v>
      </c>
      <c r="F387" s="9" t="str">
        <f>'shaladarpan '!E386</f>
        <v>manjeet385</v>
      </c>
      <c r="G387" s="10">
        <f>'shaladarpan '!F386</f>
        <v>0</v>
      </c>
      <c r="H387" s="9" t="str">
        <f>'shaladarpan '!G386</f>
        <v>vijay385</v>
      </c>
      <c r="I387" s="9" t="str">
        <f>'shaladarpan '!H386</f>
        <v>beautiful385</v>
      </c>
      <c r="J387" s="9" t="str">
        <f>'shaladarpan '!I386</f>
        <v>M</v>
      </c>
      <c r="K387" s="10">
        <f>'shaladarpan '!J386</f>
        <v>38881</v>
      </c>
      <c r="L387" s="9" t="str">
        <f>'shaladarpan '!K386</f>
        <v>yes</v>
      </c>
      <c r="M387" s="9">
        <f>'shaladarpan '!L386</f>
        <v>385</v>
      </c>
      <c r="N387" s="9">
        <f>'shaladarpan '!M386</f>
        <v>0</v>
      </c>
      <c r="O387" s="9">
        <f>'shaladarpan '!N386</f>
        <v>0</v>
      </c>
      <c r="P387" s="9" t="str">
        <f>'shaladarpan '!O386</f>
        <v>SC</v>
      </c>
      <c r="Q387" s="9" t="str">
        <f>'shaladarpan '!P386</f>
        <v>Hindu</v>
      </c>
      <c r="R387" s="9">
        <f>'shaladarpan '!Q386</f>
        <v>0</v>
      </c>
      <c r="S387" s="9" t="str">
        <f>'shaladarpan '!R386</f>
        <v>GOVT. SENIOR SECONDARY SCHOOL ALNIYAWAS (219445)</v>
      </c>
      <c r="T387" s="9">
        <f>'shaladarpan '!S386</f>
        <v>8140200308</v>
      </c>
      <c r="U387" s="9" t="str">
        <f>'shaladarpan '!T386</f>
        <v>XXXX3359</v>
      </c>
      <c r="V387" s="9" t="str">
        <f>'shaladarpan '!U386</f>
        <v>VBKWWZX</v>
      </c>
      <c r="W387" s="9">
        <f>'shaladarpan '!V386</f>
        <v>9828121081</v>
      </c>
      <c r="X387" s="9" t="str">
        <f>'shaladarpan '!W386</f>
        <v>alniyawas385</v>
      </c>
      <c r="Y387" s="9">
        <f>'shaladarpan '!X386</f>
        <v>50000</v>
      </c>
      <c r="Z387" s="9" t="str">
        <f>'shaladarpan '!Y386</f>
        <v>N</v>
      </c>
      <c r="AA387" s="9" t="str">
        <f>'shaladarpan '!Z386</f>
        <v>N</v>
      </c>
      <c r="AB387" s="9" t="str">
        <f>'shaladarpan '!AA386</f>
        <v>No</v>
      </c>
      <c r="AC387" s="9">
        <f>'shaladarpan '!AB386</f>
        <v>14</v>
      </c>
      <c r="AD387" s="9" t="str">
        <f>'shaladarpan '!AC386</f>
        <v>None</v>
      </c>
      <c r="AE387" s="9">
        <f>'shaladarpan '!AD386</f>
        <v>5</v>
      </c>
    </row>
    <row r="388" spans="1:31" s="8" customFormat="1" ht="13.5" customHeight="1">
      <c r="A388" s="8">
        <f>IF(F388=" "," ",ROWS($A$3:A388))</f>
        <v>386</v>
      </c>
      <c r="B388" s="9">
        <f>'shaladarpan '!A387</f>
        <v>9</v>
      </c>
      <c r="C388" s="9" t="str">
        <f>'shaladarpan '!B387</f>
        <v>B</v>
      </c>
      <c r="D388" s="9">
        <f>'shaladarpan '!C387</f>
        <v>4848</v>
      </c>
      <c r="E388" s="10">
        <f>'shaladarpan '!D387</f>
        <v>0</v>
      </c>
      <c r="F388" s="9" t="str">
        <f>'shaladarpan '!E387</f>
        <v>manjeet386</v>
      </c>
      <c r="G388" s="10">
        <f>'shaladarpan '!F387</f>
        <v>0</v>
      </c>
      <c r="H388" s="9" t="str">
        <f>'shaladarpan '!G387</f>
        <v>vijay386</v>
      </c>
      <c r="I388" s="9" t="str">
        <f>'shaladarpan '!H387</f>
        <v>beautiful386</v>
      </c>
      <c r="J388" s="9" t="str">
        <f>'shaladarpan '!I387</f>
        <v>M</v>
      </c>
      <c r="K388" s="10">
        <f>'shaladarpan '!J387</f>
        <v>38635</v>
      </c>
      <c r="L388" s="9" t="str">
        <f>'shaladarpan '!K387</f>
        <v>yes</v>
      </c>
      <c r="M388" s="9">
        <f>'shaladarpan '!L387</f>
        <v>386</v>
      </c>
      <c r="N388" s="9">
        <f>'shaladarpan '!M387</f>
        <v>0</v>
      </c>
      <c r="O388" s="9">
        <f>'shaladarpan '!N387</f>
        <v>0</v>
      </c>
      <c r="P388" s="9" t="str">
        <f>'shaladarpan '!O387</f>
        <v>OBC</v>
      </c>
      <c r="Q388" s="9">
        <f>'shaladarpan '!P387</f>
        <v>0</v>
      </c>
      <c r="R388" s="9">
        <f>'shaladarpan '!Q387</f>
        <v>0</v>
      </c>
      <c r="S388" s="9" t="str">
        <f>'shaladarpan '!R387</f>
        <v>GOVT. SENIOR SECONDARY SCHOOL ALNIYAWAS (219445)</v>
      </c>
      <c r="T388" s="9">
        <f>'shaladarpan '!S387</f>
        <v>8140200308</v>
      </c>
      <c r="U388" s="9">
        <f>'shaladarpan '!T387</f>
        <v>0</v>
      </c>
      <c r="V388" s="9">
        <f>'shaladarpan '!U387</f>
        <v>0</v>
      </c>
      <c r="W388" s="9">
        <f>'shaladarpan '!V387</f>
        <v>9828121082</v>
      </c>
      <c r="X388" s="9" t="str">
        <f>'shaladarpan '!W387</f>
        <v>alniyawas386</v>
      </c>
      <c r="Y388" s="9">
        <f>'shaladarpan '!X387</f>
        <v>0</v>
      </c>
      <c r="Z388" s="9" t="str">
        <f>'shaladarpan '!Y387</f>
        <v>N</v>
      </c>
      <c r="AA388" s="9" t="str">
        <f>'shaladarpan '!Z387</f>
        <v>Y</v>
      </c>
      <c r="AB388" s="9">
        <f>'shaladarpan '!AA387</f>
        <v>0</v>
      </c>
      <c r="AC388" s="9">
        <f>'shaladarpan '!AB387</f>
        <v>15</v>
      </c>
      <c r="AD388" s="9">
        <f>'shaladarpan '!AC387</f>
        <v>0</v>
      </c>
      <c r="AE388" s="9">
        <f>'shaladarpan '!AD387</f>
        <v>2</v>
      </c>
    </row>
    <row r="389" spans="1:31" s="8" customFormat="1" ht="13.5" customHeight="1">
      <c r="A389" s="8">
        <f>IF(F389=" "," ",ROWS($A$3:A389))</f>
        <v>387</v>
      </c>
      <c r="B389" s="9">
        <f>'shaladarpan '!A388</f>
        <v>9</v>
      </c>
      <c r="C389" s="9" t="str">
        <f>'shaladarpan '!B388</f>
        <v>B</v>
      </c>
      <c r="D389" s="9">
        <f>'shaladarpan '!C388</f>
        <v>4851</v>
      </c>
      <c r="E389" s="10">
        <f>'shaladarpan '!D388</f>
        <v>0</v>
      </c>
      <c r="F389" s="9" t="str">
        <f>'shaladarpan '!E388</f>
        <v>manjeet387</v>
      </c>
      <c r="G389" s="10">
        <f>'shaladarpan '!F388</f>
        <v>0</v>
      </c>
      <c r="H389" s="9" t="str">
        <f>'shaladarpan '!G388</f>
        <v>vijay387</v>
      </c>
      <c r="I389" s="9" t="str">
        <f>'shaladarpan '!H388</f>
        <v>beautiful387</v>
      </c>
      <c r="J389" s="9" t="str">
        <f>'shaladarpan '!I388</f>
        <v>M</v>
      </c>
      <c r="K389" s="10">
        <f>'shaladarpan '!J388</f>
        <v>38032</v>
      </c>
      <c r="L389" s="9" t="str">
        <f>'shaladarpan '!K388</f>
        <v>no</v>
      </c>
      <c r="M389" s="9">
        <f>'shaladarpan '!L388</f>
        <v>387</v>
      </c>
      <c r="N389" s="9">
        <f>'shaladarpan '!M388</f>
        <v>0</v>
      </c>
      <c r="O389" s="9">
        <f>'shaladarpan '!N388</f>
        <v>0</v>
      </c>
      <c r="P389" s="9" t="str">
        <f>'shaladarpan '!O388</f>
        <v>OBC</v>
      </c>
      <c r="Q389" s="9">
        <f>'shaladarpan '!P388</f>
        <v>0</v>
      </c>
      <c r="R389" s="9">
        <f>'shaladarpan '!Q388</f>
        <v>0</v>
      </c>
      <c r="S389" s="9" t="str">
        <f>'shaladarpan '!R388</f>
        <v>GOVT. SENIOR SECONDARY SCHOOL ALNIYAWAS (219445)</v>
      </c>
      <c r="T389" s="9">
        <f>'shaladarpan '!S388</f>
        <v>8140200308</v>
      </c>
      <c r="U389" s="9">
        <f>'shaladarpan '!T388</f>
        <v>0</v>
      </c>
      <c r="V389" s="9">
        <f>'shaladarpan '!U388</f>
        <v>0</v>
      </c>
      <c r="W389" s="9">
        <f>'shaladarpan '!V388</f>
        <v>9828121083</v>
      </c>
      <c r="X389" s="9" t="str">
        <f>'shaladarpan '!W388</f>
        <v>alniyawas387</v>
      </c>
      <c r="Y389" s="9">
        <f>'shaladarpan '!X388</f>
        <v>0</v>
      </c>
      <c r="Z389" s="9" t="str">
        <f>'shaladarpan '!Y388</f>
        <v>N</v>
      </c>
      <c r="AA389" s="9" t="str">
        <f>'shaladarpan '!Z388</f>
        <v>Y</v>
      </c>
      <c r="AB389" s="9">
        <f>'shaladarpan '!AA388</f>
        <v>0</v>
      </c>
      <c r="AC389" s="9">
        <f>'shaladarpan '!AB388</f>
        <v>16</v>
      </c>
      <c r="AD389" s="9">
        <f>'shaladarpan '!AC388</f>
        <v>0</v>
      </c>
      <c r="AE389" s="9">
        <f>'shaladarpan '!AD388</f>
        <v>3</v>
      </c>
    </row>
    <row r="390" spans="1:31" s="8" customFormat="1" ht="13.5" customHeight="1">
      <c r="A390" s="8">
        <f>IF(F390=" "," ",ROWS($A$3:A390))</f>
        <v>388</v>
      </c>
      <c r="B390" s="9">
        <f>'shaladarpan '!A389</f>
        <v>9</v>
      </c>
      <c r="C390" s="9" t="str">
        <f>'shaladarpan '!B389</f>
        <v>B</v>
      </c>
      <c r="D390" s="9">
        <f>'shaladarpan '!C389</f>
        <v>4107</v>
      </c>
      <c r="E390" s="10">
        <f>'shaladarpan '!D389</f>
        <v>42546</v>
      </c>
      <c r="F390" s="9" t="str">
        <f>'shaladarpan '!E389</f>
        <v>manjeet388</v>
      </c>
      <c r="G390" s="10">
        <f>'shaladarpan '!F389</f>
        <v>0</v>
      </c>
      <c r="H390" s="9" t="str">
        <f>'shaladarpan '!G389</f>
        <v>vijay388</v>
      </c>
      <c r="I390" s="9" t="str">
        <f>'shaladarpan '!H389</f>
        <v>beautiful388</v>
      </c>
      <c r="J390" s="9" t="str">
        <f>'shaladarpan '!I389</f>
        <v>M</v>
      </c>
      <c r="K390" s="10">
        <f>'shaladarpan '!J389</f>
        <v>38822</v>
      </c>
      <c r="L390" s="9" t="str">
        <f>'shaladarpan '!K389</f>
        <v>yes</v>
      </c>
      <c r="M390" s="9">
        <f>'shaladarpan '!L389</f>
        <v>388</v>
      </c>
      <c r="N390" s="9">
        <f>'shaladarpan '!M389</f>
        <v>0</v>
      </c>
      <c r="O390" s="9">
        <f>'shaladarpan '!N389</f>
        <v>0</v>
      </c>
      <c r="P390" s="9" t="str">
        <f>'shaladarpan '!O389</f>
        <v>SC</v>
      </c>
      <c r="Q390" s="9" t="str">
        <f>'shaladarpan '!P389</f>
        <v>Hindu</v>
      </c>
      <c r="R390" s="9">
        <f>'shaladarpan '!Q389</f>
        <v>0</v>
      </c>
      <c r="S390" s="9" t="str">
        <f>'shaladarpan '!R389</f>
        <v>GOVT. SENIOR SECONDARY SCHOOL ALNIYAWAS (219445)</v>
      </c>
      <c r="T390" s="9">
        <f>'shaladarpan '!S389</f>
        <v>8140200308</v>
      </c>
      <c r="U390" s="9" t="str">
        <f>'shaladarpan '!T389</f>
        <v>XXXX1846</v>
      </c>
      <c r="V390" s="9">
        <f>'shaladarpan '!U389</f>
        <v>0</v>
      </c>
      <c r="W390" s="9">
        <f>'shaladarpan '!V389</f>
        <v>9828121084</v>
      </c>
      <c r="X390" s="9" t="str">
        <f>'shaladarpan '!W389</f>
        <v>alniyawas388</v>
      </c>
      <c r="Y390" s="9">
        <f>'shaladarpan '!X389</f>
        <v>0</v>
      </c>
      <c r="Z390" s="9" t="str">
        <f>'shaladarpan '!Y389</f>
        <v>N</v>
      </c>
      <c r="AA390" s="9" t="str">
        <f>'shaladarpan '!Z389</f>
        <v>N</v>
      </c>
      <c r="AB390" s="9" t="str">
        <f>'shaladarpan '!AA389</f>
        <v>No</v>
      </c>
      <c r="AC390" s="9">
        <f>'shaladarpan '!AB389</f>
        <v>14</v>
      </c>
      <c r="AD390" s="9" t="str">
        <f>'shaladarpan '!AC389</f>
        <v>None</v>
      </c>
      <c r="AE390" s="9">
        <f>'shaladarpan '!AD389</f>
        <v>1</v>
      </c>
    </row>
    <row r="391" spans="1:31" s="8" customFormat="1" ht="13.5" customHeight="1">
      <c r="A391" s="8">
        <f>IF(F391=" "," ",ROWS($A$3:A391))</f>
        <v>389</v>
      </c>
      <c r="B391" s="9">
        <f>'shaladarpan '!A390</f>
        <v>9</v>
      </c>
      <c r="C391" s="9" t="str">
        <f>'shaladarpan '!B390</f>
        <v>B</v>
      </c>
      <c r="D391" s="9">
        <f>'shaladarpan '!C390</f>
        <v>4262</v>
      </c>
      <c r="E391" s="10">
        <f>'shaladarpan '!D390</f>
        <v>148</v>
      </c>
      <c r="F391" s="9" t="str">
        <f>'shaladarpan '!E390</f>
        <v>manjeet389</v>
      </c>
      <c r="G391" s="10">
        <f>'shaladarpan '!F390</f>
        <v>0</v>
      </c>
      <c r="H391" s="9" t="str">
        <f>'shaladarpan '!G390</f>
        <v>vijay389</v>
      </c>
      <c r="I391" s="9" t="str">
        <f>'shaladarpan '!H390</f>
        <v>beautiful389</v>
      </c>
      <c r="J391" s="9" t="str">
        <f>'shaladarpan '!I390</f>
        <v>M</v>
      </c>
      <c r="K391" s="10">
        <f>'shaladarpan '!J390</f>
        <v>38602</v>
      </c>
      <c r="L391" s="9" t="str">
        <f>'shaladarpan '!K390</f>
        <v>yes</v>
      </c>
      <c r="M391" s="9">
        <f>'shaladarpan '!L390</f>
        <v>389</v>
      </c>
      <c r="N391" s="9">
        <f>'shaladarpan '!M390</f>
        <v>0</v>
      </c>
      <c r="O391" s="9">
        <f>'shaladarpan '!N390</f>
        <v>0</v>
      </c>
      <c r="P391" s="9" t="str">
        <f>'shaladarpan '!O390</f>
        <v>OBC</v>
      </c>
      <c r="Q391" s="9" t="str">
        <f>'shaladarpan '!P390</f>
        <v>Hindu</v>
      </c>
      <c r="R391" s="9">
        <f>'shaladarpan '!Q390</f>
        <v>0</v>
      </c>
      <c r="S391" s="9" t="str">
        <f>'shaladarpan '!R390</f>
        <v>GOVT. SENIOR SECONDARY SCHOOL ALNIYAWAS (219445)</v>
      </c>
      <c r="T391" s="9">
        <f>'shaladarpan '!S390</f>
        <v>8140200308</v>
      </c>
      <c r="U391" s="9" t="str">
        <f>'shaladarpan '!T390</f>
        <v>XXXX0744</v>
      </c>
      <c r="V391" s="9">
        <f>'shaladarpan '!U390</f>
        <v>0</v>
      </c>
      <c r="W391" s="9">
        <f>'shaladarpan '!V390</f>
        <v>9828121085</v>
      </c>
      <c r="X391" s="9" t="str">
        <f>'shaladarpan '!W390</f>
        <v>alniyawas389</v>
      </c>
      <c r="Y391" s="9">
        <f>'shaladarpan '!X390</f>
        <v>0</v>
      </c>
      <c r="Z391" s="9" t="str">
        <f>'shaladarpan '!Y390</f>
        <v>N</v>
      </c>
      <c r="AA391" s="9" t="str">
        <f>'shaladarpan '!Z390</f>
        <v>N</v>
      </c>
      <c r="AB391" s="9" t="str">
        <f>'shaladarpan '!AA390</f>
        <v>No</v>
      </c>
      <c r="AC391" s="9">
        <f>'shaladarpan '!AB390</f>
        <v>15</v>
      </c>
      <c r="AD391" s="9" t="str">
        <f>'shaladarpan '!AC390</f>
        <v>None</v>
      </c>
      <c r="AE391" s="9">
        <f>'shaladarpan '!AD390</f>
        <v>3</v>
      </c>
    </row>
    <row r="392" spans="1:31" s="8" customFormat="1" ht="13.5" customHeight="1">
      <c r="A392" s="8">
        <f>IF(F392=" "," ",ROWS($A$3:A392))</f>
        <v>390</v>
      </c>
      <c r="B392" s="9">
        <f>'shaladarpan '!A391</f>
        <v>9</v>
      </c>
      <c r="C392" s="9" t="str">
        <f>'shaladarpan '!B391</f>
        <v>B</v>
      </c>
      <c r="D392" s="9">
        <f>'shaladarpan '!C391</f>
        <v>4768</v>
      </c>
      <c r="E392" s="10">
        <f>'shaladarpan '!D391</f>
        <v>43670</v>
      </c>
      <c r="F392" s="9" t="str">
        <f>'shaladarpan '!E391</f>
        <v>manjeet390</v>
      </c>
      <c r="G392" s="10">
        <f>'shaladarpan '!F391</f>
        <v>0</v>
      </c>
      <c r="H392" s="9" t="str">
        <f>'shaladarpan '!G391</f>
        <v>vijay390</v>
      </c>
      <c r="I392" s="9" t="str">
        <f>'shaladarpan '!H391</f>
        <v>beautiful390</v>
      </c>
      <c r="J392" s="9" t="str">
        <f>'shaladarpan '!I391</f>
        <v>M</v>
      </c>
      <c r="K392" s="10">
        <f>'shaladarpan '!J391</f>
        <v>39636</v>
      </c>
      <c r="L392" s="9" t="str">
        <f>'shaladarpan '!K391</f>
        <v>no</v>
      </c>
      <c r="M392" s="9">
        <f>'shaladarpan '!L391</f>
        <v>390</v>
      </c>
      <c r="N392" s="9">
        <f>'shaladarpan '!M391</f>
        <v>0</v>
      </c>
      <c r="O392" s="9">
        <f>'shaladarpan '!N391</f>
        <v>0</v>
      </c>
      <c r="P392" s="9" t="str">
        <f>'shaladarpan '!O391</f>
        <v>OBC</v>
      </c>
      <c r="Q392" s="9" t="str">
        <f>'shaladarpan '!P391</f>
        <v>Hindu</v>
      </c>
      <c r="R392" s="9">
        <f>'shaladarpan '!Q391</f>
        <v>0</v>
      </c>
      <c r="S392" s="9" t="str">
        <f>'shaladarpan '!R391</f>
        <v>GOVT. SENIOR SECONDARY SCHOOL ALNIYAWAS (219445)</v>
      </c>
      <c r="T392" s="9">
        <f>'shaladarpan '!S391</f>
        <v>8140200308</v>
      </c>
      <c r="U392" s="9" t="str">
        <f>'shaladarpan '!T391</f>
        <v>XXXX9859</v>
      </c>
      <c r="V392" s="9" t="str">
        <f>'shaladarpan '!U391</f>
        <v>yqqoswo</v>
      </c>
      <c r="W392" s="9">
        <f>'shaladarpan '!V391</f>
        <v>9828121086</v>
      </c>
      <c r="X392" s="9" t="str">
        <f>'shaladarpan '!W391</f>
        <v>alniyawas390</v>
      </c>
      <c r="Y392" s="9">
        <f>'shaladarpan '!X391</f>
        <v>100000</v>
      </c>
      <c r="Z392" s="9" t="str">
        <f>'shaladarpan '!Y391</f>
        <v>N</v>
      </c>
      <c r="AA392" s="9" t="str">
        <f>'shaladarpan '!Z391</f>
        <v>N</v>
      </c>
      <c r="AB392" s="9" t="str">
        <f>'shaladarpan '!AA391</f>
        <v>No</v>
      </c>
      <c r="AC392" s="9">
        <f>'shaladarpan '!AB391</f>
        <v>12</v>
      </c>
      <c r="AD392" s="9" t="str">
        <f>'shaladarpan '!AC391</f>
        <v>None</v>
      </c>
      <c r="AE392" s="9">
        <f>'shaladarpan '!AD391</f>
        <v>3</v>
      </c>
    </row>
    <row r="393" spans="1:31" s="8" customFormat="1" ht="13.5" customHeight="1">
      <c r="A393" s="8">
        <f>IF(F393=" "," ",ROWS($A$3:A393))</f>
        <v>391</v>
      </c>
      <c r="B393" s="9">
        <f>'shaladarpan '!A392</f>
        <v>9</v>
      </c>
      <c r="C393" s="9" t="str">
        <f>'shaladarpan '!B392</f>
        <v>B</v>
      </c>
      <c r="D393" s="9">
        <f>'shaladarpan '!C392</f>
        <v>4891</v>
      </c>
      <c r="E393" s="10">
        <f>'shaladarpan '!D392</f>
        <v>0</v>
      </c>
      <c r="F393" s="9" t="str">
        <f>'shaladarpan '!E392</f>
        <v>manjeet391</v>
      </c>
      <c r="G393" s="10">
        <f>'shaladarpan '!F392</f>
        <v>0</v>
      </c>
      <c r="H393" s="9" t="str">
        <f>'shaladarpan '!G392</f>
        <v>vijay391</v>
      </c>
      <c r="I393" s="9" t="str">
        <f>'shaladarpan '!H392</f>
        <v>beautiful391</v>
      </c>
      <c r="J393" s="9" t="str">
        <f>'shaladarpan '!I392</f>
        <v>F</v>
      </c>
      <c r="K393" s="10">
        <f>'shaladarpan '!J392</f>
        <v>40026</v>
      </c>
      <c r="L393" s="9" t="str">
        <f>'shaladarpan '!K392</f>
        <v>yes</v>
      </c>
      <c r="M393" s="9">
        <f>'shaladarpan '!L392</f>
        <v>391</v>
      </c>
      <c r="N393" s="9">
        <f>'shaladarpan '!M392</f>
        <v>0</v>
      </c>
      <c r="O393" s="9">
        <f>'shaladarpan '!N392</f>
        <v>0</v>
      </c>
      <c r="P393" s="9" t="str">
        <f>'shaladarpan '!O392</f>
        <v>OBC</v>
      </c>
      <c r="Q393" s="9">
        <f>'shaladarpan '!P392</f>
        <v>0</v>
      </c>
      <c r="R393" s="9">
        <f>'shaladarpan '!Q392</f>
        <v>0</v>
      </c>
      <c r="S393" s="9" t="str">
        <f>'shaladarpan '!R392</f>
        <v>GOVT. SENIOR SECONDARY SCHOOL ALNIYAWAS (219445)</v>
      </c>
      <c r="T393" s="9">
        <f>'shaladarpan '!S392</f>
        <v>8140200308</v>
      </c>
      <c r="U393" s="9">
        <f>'shaladarpan '!T392</f>
        <v>0</v>
      </c>
      <c r="V393" s="9">
        <f>'shaladarpan '!U392</f>
        <v>0</v>
      </c>
      <c r="W393" s="9">
        <f>'shaladarpan '!V392</f>
        <v>9828121087</v>
      </c>
      <c r="X393" s="9" t="str">
        <f>'shaladarpan '!W392</f>
        <v>alniyawas391</v>
      </c>
      <c r="Y393" s="9">
        <f>'shaladarpan '!X392</f>
        <v>0</v>
      </c>
      <c r="Z393" s="9" t="str">
        <f>'shaladarpan '!Y392</f>
        <v>N</v>
      </c>
      <c r="AA393" s="9" t="str">
        <f>'shaladarpan '!Z392</f>
        <v>Y</v>
      </c>
      <c r="AB393" s="9">
        <f>'shaladarpan '!AA392</f>
        <v>0</v>
      </c>
      <c r="AC393" s="9">
        <f>'shaladarpan '!AB392</f>
        <v>11</v>
      </c>
      <c r="AD393" s="9">
        <f>'shaladarpan '!AC392</f>
        <v>0</v>
      </c>
      <c r="AE393" s="9">
        <f>'shaladarpan '!AD392</f>
        <v>1</v>
      </c>
    </row>
    <row r="394" spans="1:31" s="8" customFormat="1" ht="13.5" customHeight="1">
      <c r="A394" s="8">
        <f>IF(F394=" "," ",ROWS($A$3:A394))</f>
        <v>392</v>
      </c>
      <c r="B394" s="9">
        <f>'shaladarpan '!A393</f>
        <v>9</v>
      </c>
      <c r="C394" s="9" t="str">
        <f>'shaladarpan '!B393</f>
        <v>B</v>
      </c>
      <c r="D394" s="9">
        <f>'shaladarpan '!C393</f>
        <v>4639</v>
      </c>
      <c r="E394" s="10">
        <f>'shaladarpan '!D393</f>
        <v>43649</v>
      </c>
      <c r="F394" s="9" t="str">
        <f>'shaladarpan '!E393</f>
        <v>manjeet392</v>
      </c>
      <c r="G394" s="10">
        <f>'shaladarpan '!F393</f>
        <v>0</v>
      </c>
      <c r="H394" s="9" t="str">
        <f>'shaladarpan '!G393</f>
        <v>vijay392</v>
      </c>
      <c r="I394" s="9" t="str">
        <f>'shaladarpan '!H393</f>
        <v>beautiful392</v>
      </c>
      <c r="J394" s="9" t="str">
        <f>'shaladarpan '!I393</f>
        <v>M</v>
      </c>
      <c r="K394" s="10">
        <f>'shaladarpan '!J393</f>
        <v>38718</v>
      </c>
      <c r="L394" s="9" t="str">
        <f>'shaladarpan '!K393</f>
        <v>yes</v>
      </c>
      <c r="M394" s="9">
        <f>'shaladarpan '!L393</f>
        <v>392</v>
      </c>
      <c r="N394" s="9">
        <f>'shaladarpan '!M393</f>
        <v>0</v>
      </c>
      <c r="O394" s="9">
        <f>'shaladarpan '!N393</f>
        <v>0</v>
      </c>
      <c r="P394" s="9" t="str">
        <f>'shaladarpan '!O393</f>
        <v>OBC</v>
      </c>
      <c r="Q394" s="9" t="str">
        <f>'shaladarpan '!P393</f>
        <v>Hindu</v>
      </c>
      <c r="R394" s="9">
        <f>'shaladarpan '!Q393</f>
        <v>0</v>
      </c>
      <c r="S394" s="9" t="str">
        <f>'shaladarpan '!R393</f>
        <v>GOVT. SENIOR SECONDARY SCHOOL ALNIYAWAS (219445)</v>
      </c>
      <c r="T394" s="9">
        <f>'shaladarpan '!S393</f>
        <v>8140200308</v>
      </c>
      <c r="U394" s="9" t="str">
        <f>'shaladarpan '!T393</f>
        <v>XXXX0595</v>
      </c>
      <c r="V394" s="9">
        <f>'shaladarpan '!U393</f>
        <v>0</v>
      </c>
      <c r="W394" s="9">
        <f>'shaladarpan '!V393</f>
        <v>9828121088</v>
      </c>
      <c r="X394" s="9" t="str">
        <f>'shaladarpan '!W393</f>
        <v>alniyawas392</v>
      </c>
      <c r="Y394" s="9">
        <f>'shaladarpan '!X393</f>
        <v>60000</v>
      </c>
      <c r="Z394" s="9" t="str">
        <f>'shaladarpan '!Y393</f>
        <v>N</v>
      </c>
      <c r="AA394" s="9" t="str">
        <f>'shaladarpan '!Z393</f>
        <v>N</v>
      </c>
      <c r="AB394" s="9" t="str">
        <f>'shaladarpan '!AA393</f>
        <v>No</v>
      </c>
      <c r="AC394" s="9">
        <f>'shaladarpan '!AB393</f>
        <v>14</v>
      </c>
      <c r="AD394" s="9" t="str">
        <f>'shaladarpan '!AC393</f>
        <v>None</v>
      </c>
      <c r="AE394" s="9">
        <f>'shaladarpan '!AD393</f>
        <v>0</v>
      </c>
    </row>
    <row r="395" spans="1:31" s="8" customFormat="1" ht="13.5" customHeight="1">
      <c r="A395" s="8">
        <f>IF(F395=" "," ",ROWS($A$3:A395))</f>
        <v>393</v>
      </c>
      <c r="B395" s="9">
        <f>'shaladarpan '!A394</f>
        <v>9</v>
      </c>
      <c r="C395" s="9" t="str">
        <f>'shaladarpan '!B394</f>
        <v>B</v>
      </c>
      <c r="D395" s="9">
        <f>'shaladarpan '!C394</f>
        <v>3848</v>
      </c>
      <c r="E395" s="10">
        <f>'shaladarpan '!D394</f>
        <v>42135</v>
      </c>
      <c r="F395" s="9" t="str">
        <f>'shaladarpan '!E394</f>
        <v>manjeet393</v>
      </c>
      <c r="G395" s="10">
        <f>'shaladarpan '!F394</f>
        <v>0</v>
      </c>
      <c r="H395" s="9" t="str">
        <f>'shaladarpan '!G394</f>
        <v>vijay393</v>
      </c>
      <c r="I395" s="9" t="str">
        <f>'shaladarpan '!H394</f>
        <v>beautiful393</v>
      </c>
      <c r="J395" s="9" t="str">
        <f>'shaladarpan '!I394</f>
        <v>F</v>
      </c>
      <c r="K395" s="10">
        <f>'shaladarpan '!J394</f>
        <v>38538</v>
      </c>
      <c r="L395" s="9" t="str">
        <f>'shaladarpan '!K394</f>
        <v>no</v>
      </c>
      <c r="M395" s="9">
        <f>'shaladarpan '!L394</f>
        <v>393</v>
      </c>
      <c r="N395" s="9">
        <f>'shaladarpan '!M394</f>
        <v>0</v>
      </c>
      <c r="O395" s="9">
        <f>'shaladarpan '!N394</f>
        <v>0</v>
      </c>
      <c r="P395" s="9" t="str">
        <f>'shaladarpan '!O394</f>
        <v>OBC</v>
      </c>
      <c r="Q395" s="9" t="str">
        <f>'shaladarpan '!P394</f>
        <v>Muslim</v>
      </c>
      <c r="R395" s="9">
        <f>'shaladarpan '!Q394</f>
        <v>0</v>
      </c>
      <c r="S395" s="9" t="str">
        <f>'shaladarpan '!R394</f>
        <v>GOVT. SENIOR SECONDARY SCHOOL ALNIYAWAS (219445)</v>
      </c>
      <c r="T395" s="9">
        <f>'shaladarpan '!S394</f>
        <v>8140200308</v>
      </c>
      <c r="U395" s="9" t="str">
        <f>'shaladarpan '!T394</f>
        <v>XXXX9672</v>
      </c>
      <c r="V395" s="9" t="str">
        <f>'shaladarpan '!U394</f>
        <v>VXKHSXJ</v>
      </c>
      <c r="W395" s="9">
        <f>'shaladarpan '!V394</f>
        <v>9828121089</v>
      </c>
      <c r="X395" s="9" t="str">
        <f>'shaladarpan '!W394</f>
        <v>alniyawas393</v>
      </c>
      <c r="Y395" s="9">
        <f>'shaladarpan '!X394</f>
        <v>36000</v>
      </c>
      <c r="Z395" s="9" t="str">
        <f>'shaladarpan '!Y394</f>
        <v>N</v>
      </c>
      <c r="AA395" s="9" t="str">
        <f>'shaladarpan '!Z394</f>
        <v>N</v>
      </c>
      <c r="AB395" s="9" t="str">
        <f>'shaladarpan '!AA394</f>
        <v>Yes</v>
      </c>
      <c r="AC395" s="9">
        <f>'shaladarpan '!AB394</f>
        <v>15</v>
      </c>
      <c r="AD395" s="9" t="str">
        <f>'shaladarpan '!AC394</f>
        <v>None</v>
      </c>
      <c r="AE395" s="9">
        <f>'shaladarpan '!AD394</f>
        <v>1</v>
      </c>
    </row>
    <row r="396" spans="1:31" s="8" customFormat="1" ht="13.5" customHeight="1">
      <c r="A396" s="8">
        <f>IF(F396=" "," ",ROWS($A$3:A396))</f>
        <v>394</v>
      </c>
      <c r="B396" s="9">
        <f>'shaladarpan '!A395</f>
        <v>9</v>
      </c>
      <c r="C396" s="9" t="str">
        <f>'shaladarpan '!B395</f>
        <v>B</v>
      </c>
      <c r="D396" s="9">
        <f>'shaladarpan '!C395</f>
        <v>4808</v>
      </c>
      <c r="E396" s="10">
        <f>'shaladarpan '!D395</f>
        <v>0</v>
      </c>
      <c r="F396" s="9" t="str">
        <f>'shaladarpan '!E395</f>
        <v>manjeet394</v>
      </c>
      <c r="G396" s="10">
        <f>'shaladarpan '!F395</f>
        <v>0</v>
      </c>
      <c r="H396" s="9" t="str">
        <f>'shaladarpan '!G395</f>
        <v>vijay394</v>
      </c>
      <c r="I396" s="9" t="str">
        <f>'shaladarpan '!H395</f>
        <v>beautiful394</v>
      </c>
      <c r="J396" s="9" t="str">
        <f>'shaladarpan '!I395</f>
        <v>M</v>
      </c>
      <c r="K396" s="10">
        <f>'shaladarpan '!J395</f>
        <v>39408</v>
      </c>
      <c r="L396" s="9" t="str">
        <f>'shaladarpan '!K395</f>
        <v>yes</v>
      </c>
      <c r="M396" s="9">
        <f>'shaladarpan '!L395</f>
        <v>394</v>
      </c>
      <c r="N396" s="9">
        <f>'shaladarpan '!M395</f>
        <v>0</v>
      </c>
      <c r="O396" s="9">
        <f>'shaladarpan '!N395</f>
        <v>0</v>
      </c>
      <c r="P396" s="9" t="str">
        <f>'shaladarpan '!O395</f>
        <v>GEN</v>
      </c>
      <c r="Q396" s="9">
        <f>'shaladarpan '!P395</f>
        <v>0</v>
      </c>
      <c r="R396" s="9">
        <f>'shaladarpan '!Q395</f>
        <v>0</v>
      </c>
      <c r="S396" s="9" t="str">
        <f>'shaladarpan '!R395</f>
        <v>GOVT. SENIOR SECONDARY SCHOOL ALNIYAWAS (219445)</v>
      </c>
      <c r="T396" s="9">
        <f>'shaladarpan '!S395</f>
        <v>8140200308</v>
      </c>
      <c r="U396" s="9">
        <f>'shaladarpan '!T395</f>
        <v>0</v>
      </c>
      <c r="V396" s="9">
        <f>'shaladarpan '!U395</f>
        <v>0</v>
      </c>
      <c r="W396" s="9">
        <f>'shaladarpan '!V395</f>
        <v>9828121090</v>
      </c>
      <c r="X396" s="9" t="str">
        <f>'shaladarpan '!W395</f>
        <v>alniyawas394</v>
      </c>
      <c r="Y396" s="9">
        <f>'shaladarpan '!X395</f>
        <v>0</v>
      </c>
      <c r="Z396" s="9" t="str">
        <f>'shaladarpan '!Y395</f>
        <v>N</v>
      </c>
      <c r="AA396" s="9" t="str">
        <f>'shaladarpan '!Z395</f>
        <v>Y</v>
      </c>
      <c r="AB396" s="9">
        <f>'shaladarpan '!AA395</f>
        <v>0</v>
      </c>
      <c r="AC396" s="9">
        <f>'shaladarpan '!AB395</f>
        <v>13</v>
      </c>
      <c r="AD396" s="9">
        <f>'shaladarpan '!AC395</f>
        <v>0</v>
      </c>
      <c r="AE396" s="9">
        <f>'shaladarpan '!AD395</f>
        <v>1</v>
      </c>
    </row>
    <row r="397" spans="1:31" s="8" customFormat="1" ht="13.5" customHeight="1">
      <c r="A397" s="8">
        <f>IF(F397=" "," ",ROWS($A$3:A397))</f>
        <v>395</v>
      </c>
      <c r="B397" s="9">
        <f>'shaladarpan '!A396</f>
        <v>9</v>
      </c>
      <c r="C397" s="9" t="str">
        <f>'shaladarpan '!B396</f>
        <v>B</v>
      </c>
      <c r="D397" s="9">
        <f>'shaladarpan '!C396</f>
        <v>4835</v>
      </c>
      <c r="E397" s="10">
        <f>'shaladarpan '!D396</f>
        <v>40364</v>
      </c>
      <c r="F397" s="9" t="str">
        <f>'shaladarpan '!E396</f>
        <v>manjeet395</v>
      </c>
      <c r="G397" s="10">
        <f>'shaladarpan '!F396</f>
        <v>0</v>
      </c>
      <c r="H397" s="9" t="str">
        <f>'shaladarpan '!G396</f>
        <v>vijay395</v>
      </c>
      <c r="I397" s="9" t="str">
        <f>'shaladarpan '!H396</f>
        <v>beautiful395</v>
      </c>
      <c r="J397" s="9" t="str">
        <f>'shaladarpan '!I396</f>
        <v>F</v>
      </c>
      <c r="K397" s="10">
        <f>'shaladarpan '!J396</f>
        <v>38980</v>
      </c>
      <c r="L397" s="9" t="str">
        <f>'shaladarpan '!K396</f>
        <v>yes</v>
      </c>
      <c r="M397" s="9">
        <f>'shaladarpan '!L396</f>
        <v>395</v>
      </c>
      <c r="N397" s="9">
        <f>'shaladarpan '!M396</f>
        <v>0</v>
      </c>
      <c r="O397" s="9">
        <f>'shaladarpan '!N396</f>
        <v>0</v>
      </c>
      <c r="P397" s="9" t="str">
        <f>'shaladarpan '!O396</f>
        <v>SC</v>
      </c>
      <c r="Q397" s="9" t="str">
        <f>'shaladarpan '!P396</f>
        <v>Hindu</v>
      </c>
      <c r="R397" s="9">
        <f>'shaladarpan '!Q396</f>
        <v>0</v>
      </c>
      <c r="S397" s="9" t="str">
        <f>'shaladarpan '!R396</f>
        <v>GOVT. SENIOR SECONDARY SCHOOL ALNIYAWAS (219445)</v>
      </c>
      <c r="T397" s="9">
        <f>'shaladarpan '!S396</f>
        <v>8140200308</v>
      </c>
      <c r="U397" s="9" t="str">
        <f>'shaladarpan '!T396</f>
        <v>XXXX5096</v>
      </c>
      <c r="V397" s="9" t="str">
        <f>'shaladarpan '!U396</f>
        <v>YKKSIGK</v>
      </c>
      <c r="W397" s="9">
        <f>'shaladarpan '!V396</f>
        <v>9828121091</v>
      </c>
      <c r="X397" s="9" t="str">
        <f>'shaladarpan '!W396</f>
        <v>alniyawas395</v>
      </c>
      <c r="Y397" s="9">
        <f>'shaladarpan '!X396</f>
        <v>36000</v>
      </c>
      <c r="Z397" s="9" t="str">
        <f>'shaladarpan '!Y396</f>
        <v>N</v>
      </c>
      <c r="AA397" s="9" t="str">
        <f>'shaladarpan '!Z396</f>
        <v>N</v>
      </c>
      <c r="AB397" s="9" t="str">
        <f>'shaladarpan '!AA396</f>
        <v>No</v>
      </c>
      <c r="AC397" s="9">
        <f>'shaladarpan '!AB396</f>
        <v>14</v>
      </c>
      <c r="AD397" s="9" t="str">
        <f>'shaladarpan '!AC396</f>
        <v>None</v>
      </c>
      <c r="AE397" s="9">
        <f>'shaladarpan '!AD396</f>
        <v>0</v>
      </c>
    </row>
    <row r="398" spans="1:31" s="8" customFormat="1" ht="13.5" customHeight="1">
      <c r="A398" s="8">
        <f>IF(F398=" "," ",ROWS($A$3:A398))</f>
        <v>396</v>
      </c>
      <c r="B398" s="9">
        <f>'shaladarpan '!A397</f>
        <v>9</v>
      </c>
      <c r="C398" s="9" t="str">
        <f>'shaladarpan '!B397</f>
        <v>B</v>
      </c>
      <c r="D398" s="9">
        <f>'shaladarpan '!C397</f>
        <v>3837</v>
      </c>
      <c r="E398" s="10">
        <f>'shaladarpan '!D397</f>
        <v>42135</v>
      </c>
      <c r="F398" s="9" t="str">
        <f>'shaladarpan '!E397</f>
        <v>manjeet396</v>
      </c>
      <c r="G398" s="10">
        <f>'shaladarpan '!F397</f>
        <v>0</v>
      </c>
      <c r="H398" s="9" t="str">
        <f>'shaladarpan '!G397</f>
        <v>vijay396</v>
      </c>
      <c r="I398" s="9" t="str">
        <f>'shaladarpan '!H397</f>
        <v>beautiful396</v>
      </c>
      <c r="J398" s="9" t="str">
        <f>'shaladarpan '!I397</f>
        <v>F</v>
      </c>
      <c r="K398" s="10">
        <f>'shaladarpan '!J397</f>
        <v>38873</v>
      </c>
      <c r="L398" s="9" t="str">
        <f>'shaladarpan '!K397</f>
        <v>no</v>
      </c>
      <c r="M398" s="9">
        <f>'shaladarpan '!L397</f>
        <v>396</v>
      </c>
      <c r="N398" s="9">
        <f>'shaladarpan '!M397</f>
        <v>0</v>
      </c>
      <c r="O398" s="9">
        <f>'shaladarpan '!N397</f>
        <v>0</v>
      </c>
      <c r="P398" s="9" t="str">
        <f>'shaladarpan '!O397</f>
        <v>OBC</v>
      </c>
      <c r="Q398" s="9" t="str">
        <f>'shaladarpan '!P397</f>
        <v>Muslim</v>
      </c>
      <c r="R398" s="9">
        <f>'shaladarpan '!Q397</f>
        <v>0</v>
      </c>
      <c r="S398" s="9" t="str">
        <f>'shaladarpan '!R397</f>
        <v>GOVT. SENIOR SECONDARY SCHOOL ALNIYAWAS (219445)</v>
      </c>
      <c r="T398" s="9">
        <f>'shaladarpan '!S397</f>
        <v>8140200308</v>
      </c>
      <c r="U398" s="9" t="str">
        <f>'shaladarpan '!T397</f>
        <v>XXXX4972</v>
      </c>
      <c r="V398" s="9">
        <f>'shaladarpan '!U397</f>
        <v>0</v>
      </c>
      <c r="W398" s="9">
        <f>'shaladarpan '!V397</f>
        <v>9828121092</v>
      </c>
      <c r="X398" s="9" t="str">
        <f>'shaladarpan '!W397</f>
        <v>alniyawas396</v>
      </c>
      <c r="Y398" s="9">
        <f>'shaladarpan '!X397</f>
        <v>0</v>
      </c>
      <c r="Z398" s="9" t="str">
        <f>'shaladarpan '!Y397</f>
        <v>N</v>
      </c>
      <c r="AA398" s="9" t="str">
        <f>'shaladarpan '!Z397</f>
        <v>N</v>
      </c>
      <c r="AB398" s="9" t="str">
        <f>'shaladarpan '!AA397</f>
        <v>Yes</v>
      </c>
      <c r="AC398" s="9">
        <f>'shaladarpan '!AB397</f>
        <v>14</v>
      </c>
      <c r="AD398" s="9" t="str">
        <f>'shaladarpan '!AC397</f>
        <v>None</v>
      </c>
      <c r="AE398" s="9">
        <f>'shaladarpan '!AD397</f>
        <v>1</v>
      </c>
    </row>
    <row r="399" spans="1:31" s="8" customFormat="1" ht="13.5" customHeight="1">
      <c r="A399" s="8">
        <f>IF(F399=" "," ",ROWS($A$3:A399))</f>
        <v>397</v>
      </c>
      <c r="B399" s="9">
        <f>'shaladarpan '!A398</f>
        <v>9</v>
      </c>
      <c r="C399" s="9" t="str">
        <f>'shaladarpan '!B398</f>
        <v>B</v>
      </c>
      <c r="D399" s="9">
        <f>'shaladarpan '!C398</f>
        <v>4854</v>
      </c>
      <c r="E399" s="10">
        <f>'shaladarpan '!D398</f>
        <v>0</v>
      </c>
      <c r="F399" s="9" t="str">
        <f>'shaladarpan '!E398</f>
        <v>manjeet397</v>
      </c>
      <c r="G399" s="10">
        <f>'shaladarpan '!F398</f>
        <v>0</v>
      </c>
      <c r="H399" s="9" t="str">
        <f>'shaladarpan '!G398</f>
        <v>vijay397</v>
      </c>
      <c r="I399" s="9" t="str">
        <f>'shaladarpan '!H398</f>
        <v>beautiful397</v>
      </c>
      <c r="J399" s="9" t="str">
        <f>'shaladarpan '!I398</f>
        <v>M</v>
      </c>
      <c r="K399" s="10">
        <f>'shaladarpan '!J398</f>
        <v>38531</v>
      </c>
      <c r="L399" s="9" t="str">
        <f>'shaladarpan '!K398</f>
        <v>yes</v>
      </c>
      <c r="M399" s="9">
        <f>'shaladarpan '!L398</f>
        <v>397</v>
      </c>
      <c r="N399" s="9">
        <f>'shaladarpan '!M398</f>
        <v>0</v>
      </c>
      <c r="O399" s="9">
        <f>'shaladarpan '!N398</f>
        <v>0</v>
      </c>
      <c r="P399" s="9" t="str">
        <f>'shaladarpan '!O398</f>
        <v>OBC</v>
      </c>
      <c r="Q399" s="9">
        <f>'shaladarpan '!P398</f>
        <v>0</v>
      </c>
      <c r="R399" s="9">
        <f>'shaladarpan '!Q398</f>
        <v>0</v>
      </c>
      <c r="S399" s="9" t="str">
        <f>'shaladarpan '!R398</f>
        <v>GOVT. SENIOR SECONDARY SCHOOL ALNIYAWAS (219445)</v>
      </c>
      <c r="T399" s="9">
        <f>'shaladarpan '!S398</f>
        <v>8140200308</v>
      </c>
      <c r="U399" s="9">
        <f>'shaladarpan '!T398</f>
        <v>0</v>
      </c>
      <c r="V399" s="9">
        <f>'shaladarpan '!U398</f>
        <v>0</v>
      </c>
      <c r="W399" s="9">
        <f>'shaladarpan '!V398</f>
        <v>9828121093</v>
      </c>
      <c r="X399" s="9" t="str">
        <f>'shaladarpan '!W398</f>
        <v>alniyawas397</v>
      </c>
      <c r="Y399" s="9">
        <f>'shaladarpan '!X398</f>
        <v>0</v>
      </c>
      <c r="Z399" s="9" t="str">
        <f>'shaladarpan '!Y398</f>
        <v>N</v>
      </c>
      <c r="AA399" s="9" t="str">
        <f>'shaladarpan '!Z398</f>
        <v>Y</v>
      </c>
      <c r="AB399" s="9">
        <f>'shaladarpan '!AA398</f>
        <v>0</v>
      </c>
      <c r="AC399" s="9">
        <f>'shaladarpan '!AB398</f>
        <v>15</v>
      </c>
      <c r="AD399" s="9">
        <f>'shaladarpan '!AC398</f>
        <v>0</v>
      </c>
      <c r="AE399" s="9">
        <f>'shaladarpan '!AD398</f>
        <v>1</v>
      </c>
    </row>
    <row r="400" spans="1:31" s="8" customFormat="1" ht="13.5" customHeight="1">
      <c r="A400" s="8">
        <f>IF(F400=" "," ",ROWS($A$3:A400))</f>
        <v>398</v>
      </c>
      <c r="B400" s="9">
        <f>'shaladarpan '!A399</f>
        <v>9</v>
      </c>
      <c r="C400" s="9" t="str">
        <f>'shaladarpan '!B399</f>
        <v>B</v>
      </c>
      <c r="D400" s="9">
        <f>'shaladarpan '!C399</f>
        <v>4832</v>
      </c>
      <c r="E400" s="10">
        <f>'shaladarpan '!D399</f>
        <v>44074</v>
      </c>
      <c r="F400" s="9" t="str">
        <f>'shaladarpan '!E399</f>
        <v>manjeet398</v>
      </c>
      <c r="G400" s="10">
        <f>'shaladarpan '!F399</f>
        <v>0</v>
      </c>
      <c r="H400" s="9" t="str">
        <f>'shaladarpan '!G399</f>
        <v>vijay398</v>
      </c>
      <c r="I400" s="9" t="str">
        <f>'shaladarpan '!H399</f>
        <v>beautiful398</v>
      </c>
      <c r="J400" s="9" t="str">
        <f>'shaladarpan '!I399</f>
        <v>M</v>
      </c>
      <c r="K400" s="10">
        <f>'shaladarpan '!J399</f>
        <v>39107</v>
      </c>
      <c r="L400" s="9" t="str">
        <f>'shaladarpan '!K399</f>
        <v>yes</v>
      </c>
      <c r="M400" s="9">
        <f>'shaladarpan '!L399</f>
        <v>398</v>
      </c>
      <c r="N400" s="9">
        <f>'shaladarpan '!M399</f>
        <v>0</v>
      </c>
      <c r="O400" s="9">
        <f>'shaladarpan '!N399</f>
        <v>0</v>
      </c>
      <c r="P400" s="9" t="str">
        <f>'shaladarpan '!O399</f>
        <v>OBC</v>
      </c>
      <c r="Q400" s="9">
        <f>'shaladarpan '!P399</f>
        <v>0</v>
      </c>
      <c r="R400" s="9">
        <f>'shaladarpan '!Q399</f>
        <v>0</v>
      </c>
      <c r="S400" s="9" t="str">
        <f>'shaladarpan '!R399</f>
        <v>GOVT. SENIOR SECONDARY SCHOOL ALNIYAWAS (219445)</v>
      </c>
      <c r="T400" s="9">
        <f>'shaladarpan '!S399</f>
        <v>8140200308</v>
      </c>
      <c r="U400" s="9">
        <f>'shaladarpan '!T399</f>
        <v>0</v>
      </c>
      <c r="V400" s="9">
        <f>'shaladarpan '!U399</f>
        <v>0</v>
      </c>
      <c r="W400" s="9">
        <f>'shaladarpan '!V399</f>
        <v>9828121094</v>
      </c>
      <c r="X400" s="9" t="str">
        <f>'shaladarpan '!W399</f>
        <v>alniyawas398</v>
      </c>
      <c r="Y400" s="9">
        <f>'shaladarpan '!X399</f>
        <v>0</v>
      </c>
      <c r="Z400" s="9" t="str">
        <f>'shaladarpan '!Y399</f>
        <v>N</v>
      </c>
      <c r="AA400" s="9" t="str">
        <f>'shaladarpan '!Z399</f>
        <v>N</v>
      </c>
      <c r="AB400" s="9">
        <f>'shaladarpan '!AA399</f>
        <v>0</v>
      </c>
      <c r="AC400" s="9">
        <f>'shaladarpan '!AB399</f>
        <v>13</v>
      </c>
      <c r="AD400" s="9" t="str">
        <f>'shaladarpan '!AC399</f>
        <v>None</v>
      </c>
      <c r="AE400" s="9">
        <f>'shaladarpan '!AD399</f>
        <v>1</v>
      </c>
    </row>
    <row r="401" spans="1:31" s="8" customFormat="1" ht="13.5" customHeight="1">
      <c r="A401" s="8">
        <f>IF(F401=" "," ",ROWS($A$3:A401))</f>
        <v>399</v>
      </c>
      <c r="B401" s="9">
        <f>'shaladarpan '!A400</f>
        <v>9</v>
      </c>
      <c r="C401" s="9" t="str">
        <f>'shaladarpan '!B400</f>
        <v>B</v>
      </c>
      <c r="D401" s="9">
        <f>'shaladarpan '!C400</f>
        <v>3841</v>
      </c>
      <c r="E401" s="10">
        <f>'shaladarpan '!D400</f>
        <v>42135</v>
      </c>
      <c r="F401" s="9" t="str">
        <f>'shaladarpan '!E400</f>
        <v>manjeet399</v>
      </c>
      <c r="G401" s="10">
        <f>'shaladarpan '!F400</f>
        <v>0</v>
      </c>
      <c r="H401" s="9" t="str">
        <f>'shaladarpan '!G400</f>
        <v>vijay399</v>
      </c>
      <c r="I401" s="9" t="str">
        <f>'shaladarpan '!H400</f>
        <v>beautiful399</v>
      </c>
      <c r="J401" s="9" t="str">
        <f>'shaladarpan '!I400</f>
        <v>F</v>
      </c>
      <c r="K401" s="10">
        <f>'shaladarpan '!J400</f>
        <v>39033</v>
      </c>
      <c r="L401" s="9" t="str">
        <f>'shaladarpan '!K400</f>
        <v>no</v>
      </c>
      <c r="M401" s="9">
        <f>'shaladarpan '!L400</f>
        <v>399</v>
      </c>
      <c r="N401" s="9">
        <f>'shaladarpan '!M400</f>
        <v>0</v>
      </c>
      <c r="O401" s="9">
        <f>'shaladarpan '!N400</f>
        <v>0</v>
      </c>
      <c r="P401" s="9" t="str">
        <f>'shaladarpan '!O400</f>
        <v>SC</v>
      </c>
      <c r="Q401" s="9" t="str">
        <f>'shaladarpan '!P400</f>
        <v>Hindu</v>
      </c>
      <c r="R401" s="9">
        <f>'shaladarpan '!Q400</f>
        <v>0</v>
      </c>
      <c r="S401" s="9" t="str">
        <f>'shaladarpan '!R400</f>
        <v>GOVT. SENIOR SECONDARY SCHOOL ALNIYAWAS (219445)</v>
      </c>
      <c r="T401" s="9">
        <f>'shaladarpan '!S400</f>
        <v>8140200308</v>
      </c>
      <c r="U401" s="9" t="str">
        <f>'shaladarpan '!T400</f>
        <v>XXXX4524</v>
      </c>
      <c r="V401" s="9">
        <f>'shaladarpan '!U400</f>
        <v>0</v>
      </c>
      <c r="W401" s="9">
        <f>'shaladarpan '!V400</f>
        <v>9828121095</v>
      </c>
      <c r="X401" s="9" t="str">
        <f>'shaladarpan '!W400</f>
        <v>alniyawas399</v>
      </c>
      <c r="Y401" s="9">
        <f>'shaladarpan '!X400</f>
        <v>0</v>
      </c>
      <c r="Z401" s="9" t="str">
        <f>'shaladarpan '!Y400</f>
        <v>N</v>
      </c>
      <c r="AA401" s="9" t="str">
        <f>'shaladarpan '!Z400</f>
        <v>N</v>
      </c>
      <c r="AB401" s="9" t="str">
        <f>'shaladarpan '!AA400</f>
        <v>No</v>
      </c>
      <c r="AC401" s="9">
        <f>'shaladarpan '!AB400</f>
        <v>14</v>
      </c>
      <c r="AD401" s="9" t="str">
        <f>'shaladarpan '!AC400</f>
        <v>None</v>
      </c>
      <c r="AE401" s="9">
        <f>'shaladarpan '!AD400</f>
        <v>0</v>
      </c>
    </row>
    <row r="402" spans="1:31" s="8" customFormat="1" ht="13.5" customHeight="1">
      <c r="A402" s="8">
        <f>IF(F402=" "," ",ROWS($A$3:A402))</f>
        <v>400</v>
      </c>
      <c r="B402" s="9">
        <f>'shaladarpan '!A401</f>
        <v>9</v>
      </c>
      <c r="C402" s="9" t="str">
        <f>'shaladarpan '!B401</f>
        <v>B</v>
      </c>
      <c r="D402" s="9">
        <f>'shaladarpan '!C401</f>
        <v>4840</v>
      </c>
      <c r="E402" s="10">
        <f>'shaladarpan '!D401</f>
        <v>0</v>
      </c>
      <c r="F402" s="9" t="str">
        <f>'shaladarpan '!E401</f>
        <v>manjeet400</v>
      </c>
      <c r="G402" s="10">
        <f>'shaladarpan '!F401</f>
        <v>0</v>
      </c>
      <c r="H402" s="9" t="str">
        <f>'shaladarpan '!G401</f>
        <v>vijay400</v>
      </c>
      <c r="I402" s="9" t="str">
        <f>'shaladarpan '!H401</f>
        <v>beautiful400</v>
      </c>
      <c r="J402" s="9" t="str">
        <f>'shaladarpan '!I401</f>
        <v>F</v>
      </c>
      <c r="K402" s="10">
        <f>'shaladarpan '!J401</f>
        <v>38353</v>
      </c>
      <c r="L402" s="9" t="str">
        <f>'shaladarpan '!K401</f>
        <v>yes</v>
      </c>
      <c r="M402" s="9">
        <f>'shaladarpan '!L401</f>
        <v>400</v>
      </c>
      <c r="N402" s="9">
        <f>'shaladarpan '!M401</f>
        <v>0</v>
      </c>
      <c r="O402" s="9">
        <f>'shaladarpan '!N401</f>
        <v>0</v>
      </c>
      <c r="P402" s="9" t="str">
        <f>'shaladarpan '!O401</f>
        <v>GEN</v>
      </c>
      <c r="Q402" s="9">
        <f>'shaladarpan '!P401</f>
        <v>0</v>
      </c>
      <c r="R402" s="9">
        <f>'shaladarpan '!Q401</f>
        <v>0</v>
      </c>
      <c r="S402" s="9" t="str">
        <f>'shaladarpan '!R401</f>
        <v>GOVT. SENIOR SECONDARY SCHOOL ALNIYAWAS (219445)</v>
      </c>
      <c r="T402" s="9">
        <f>'shaladarpan '!S401</f>
        <v>8140200308</v>
      </c>
      <c r="U402" s="9">
        <f>'shaladarpan '!T401</f>
        <v>0</v>
      </c>
      <c r="V402" s="9">
        <f>'shaladarpan '!U401</f>
        <v>0</v>
      </c>
      <c r="W402" s="9">
        <f>'shaladarpan '!V401</f>
        <v>9828121096</v>
      </c>
      <c r="X402" s="9" t="str">
        <f>'shaladarpan '!W401</f>
        <v>alniyawas400</v>
      </c>
      <c r="Y402" s="9">
        <f>'shaladarpan '!X401</f>
        <v>0</v>
      </c>
      <c r="Z402" s="9" t="str">
        <f>'shaladarpan '!Y401</f>
        <v>N</v>
      </c>
      <c r="AA402" s="9" t="str">
        <f>'shaladarpan '!Z401</f>
        <v>Y</v>
      </c>
      <c r="AB402" s="9">
        <f>'shaladarpan '!AA401</f>
        <v>0</v>
      </c>
      <c r="AC402" s="9">
        <f>'shaladarpan '!AB401</f>
        <v>15</v>
      </c>
      <c r="AD402" s="9">
        <f>'shaladarpan '!AC401</f>
        <v>0</v>
      </c>
      <c r="AE402" s="9">
        <f>'shaladarpan '!AD401</f>
        <v>5</v>
      </c>
    </row>
    <row r="403" spans="1:31" s="8" customFormat="1" ht="13.5" customHeight="1">
      <c r="A403" s="8">
        <f>IF(F403=" "," ",ROWS($A$3:A403))</f>
        <v>401</v>
      </c>
      <c r="B403" s="9">
        <f>'shaladarpan '!A402</f>
        <v>9</v>
      </c>
      <c r="C403" s="9" t="str">
        <f>'shaladarpan '!B402</f>
        <v>B</v>
      </c>
      <c r="D403" s="9">
        <f>'shaladarpan '!C402</f>
        <v>4638</v>
      </c>
      <c r="E403" s="10">
        <f>'shaladarpan '!D402</f>
        <v>43649</v>
      </c>
      <c r="F403" s="9" t="str">
        <f>'shaladarpan '!E402</f>
        <v>manjeet401</v>
      </c>
      <c r="G403" s="10">
        <f>'shaladarpan '!F402</f>
        <v>0</v>
      </c>
      <c r="H403" s="9" t="str">
        <f>'shaladarpan '!G402</f>
        <v>vijay401</v>
      </c>
      <c r="I403" s="9" t="str">
        <f>'shaladarpan '!H402</f>
        <v>beautiful401</v>
      </c>
      <c r="J403" s="9" t="str">
        <f>'shaladarpan '!I402</f>
        <v>F</v>
      </c>
      <c r="K403" s="10">
        <f>'shaladarpan '!J402</f>
        <v>38487</v>
      </c>
      <c r="L403" s="9" t="str">
        <f>'shaladarpan '!K402</f>
        <v>yes</v>
      </c>
      <c r="M403" s="9">
        <f>'shaladarpan '!L402</f>
        <v>401</v>
      </c>
      <c r="N403" s="9">
        <f>'shaladarpan '!M402</f>
        <v>0</v>
      </c>
      <c r="O403" s="9">
        <f>'shaladarpan '!N402</f>
        <v>0</v>
      </c>
      <c r="P403" s="9" t="str">
        <f>'shaladarpan '!O402</f>
        <v>OBC</v>
      </c>
      <c r="Q403" s="9" t="str">
        <f>'shaladarpan '!P402</f>
        <v>Hindu</v>
      </c>
      <c r="R403" s="9">
        <f>'shaladarpan '!Q402</f>
        <v>0</v>
      </c>
      <c r="S403" s="9" t="str">
        <f>'shaladarpan '!R402</f>
        <v>GOVT. SENIOR SECONDARY SCHOOL ALNIYAWAS (219445)</v>
      </c>
      <c r="T403" s="9">
        <f>'shaladarpan '!S402</f>
        <v>8140200308</v>
      </c>
      <c r="U403" s="9" t="str">
        <f>'shaladarpan '!T402</f>
        <v>XXXX8844</v>
      </c>
      <c r="V403" s="9">
        <f>'shaladarpan '!U402</f>
        <v>0</v>
      </c>
      <c r="W403" s="9">
        <f>'shaladarpan '!V402</f>
        <v>9828121097</v>
      </c>
      <c r="X403" s="9" t="str">
        <f>'shaladarpan '!W402</f>
        <v>alniyawas401</v>
      </c>
      <c r="Y403" s="9">
        <f>'shaladarpan '!X402</f>
        <v>105000</v>
      </c>
      <c r="Z403" s="9" t="str">
        <f>'shaladarpan '!Y402</f>
        <v>N</v>
      </c>
      <c r="AA403" s="9" t="str">
        <f>'shaladarpan '!Z402</f>
        <v>N</v>
      </c>
      <c r="AB403" s="9" t="str">
        <f>'shaladarpan '!AA402</f>
        <v>No</v>
      </c>
      <c r="AC403" s="9">
        <f>'shaladarpan '!AB402</f>
        <v>15</v>
      </c>
      <c r="AD403" s="9" t="str">
        <f>'shaladarpan '!AC402</f>
        <v>None</v>
      </c>
      <c r="AE403" s="9">
        <f>'shaladarpan '!AD402</f>
        <v>3</v>
      </c>
    </row>
    <row r="404" spans="1:31" s="8" customFormat="1" ht="13.5" customHeight="1">
      <c r="A404" s="8">
        <f>IF(F404=" "," ",ROWS($A$3:A404))</f>
        <v>402</v>
      </c>
      <c r="B404" s="9">
        <f>'shaladarpan '!A403</f>
        <v>9</v>
      </c>
      <c r="C404" s="9" t="str">
        <f>'shaladarpan '!B403</f>
        <v>B</v>
      </c>
      <c r="D404" s="9">
        <f>'shaladarpan '!C403</f>
        <v>4841</v>
      </c>
      <c r="E404" s="10">
        <f>'shaladarpan '!D403</f>
        <v>40731</v>
      </c>
      <c r="F404" s="9" t="str">
        <f>'shaladarpan '!E403</f>
        <v>manjeet402</v>
      </c>
      <c r="G404" s="10">
        <f>'shaladarpan '!F403</f>
        <v>0</v>
      </c>
      <c r="H404" s="9" t="str">
        <f>'shaladarpan '!G403</f>
        <v>vijay402</v>
      </c>
      <c r="I404" s="9" t="str">
        <f>'shaladarpan '!H403</f>
        <v>beautiful402</v>
      </c>
      <c r="J404" s="9" t="str">
        <f>'shaladarpan '!I403</f>
        <v>M</v>
      </c>
      <c r="K404" s="10">
        <f>'shaladarpan '!J403</f>
        <v>38840</v>
      </c>
      <c r="L404" s="9" t="str">
        <f>'shaladarpan '!K403</f>
        <v>no</v>
      </c>
      <c r="M404" s="9">
        <f>'shaladarpan '!L403</f>
        <v>402</v>
      </c>
      <c r="N404" s="9">
        <f>'shaladarpan '!M403</f>
        <v>0</v>
      </c>
      <c r="O404" s="9">
        <f>'shaladarpan '!N403</f>
        <v>0</v>
      </c>
      <c r="P404" s="9" t="str">
        <f>'shaladarpan '!O403</f>
        <v>OBC</v>
      </c>
      <c r="Q404" s="9" t="str">
        <f>'shaladarpan '!P403</f>
        <v>Hindu</v>
      </c>
      <c r="R404" s="9">
        <f>'shaladarpan '!Q403</f>
        <v>0</v>
      </c>
      <c r="S404" s="9" t="str">
        <f>'shaladarpan '!R403</f>
        <v>GOVT. SENIOR SECONDARY SCHOOL ALNIYAWAS (219445)</v>
      </c>
      <c r="T404" s="9">
        <f>'shaladarpan '!S403</f>
        <v>8140200308</v>
      </c>
      <c r="U404" s="9" t="str">
        <f>'shaladarpan '!T403</f>
        <v>XXXX8493</v>
      </c>
      <c r="V404" s="9" t="str">
        <f>'shaladarpan '!U403</f>
        <v>VVOBWVH</v>
      </c>
      <c r="W404" s="9">
        <f>'shaladarpan '!V403</f>
        <v>9828121098</v>
      </c>
      <c r="X404" s="9" t="str">
        <f>'shaladarpan '!W403</f>
        <v>alniyawas402</v>
      </c>
      <c r="Y404" s="9">
        <f>'shaladarpan '!X403</f>
        <v>50000</v>
      </c>
      <c r="Z404" s="9" t="str">
        <f>'shaladarpan '!Y403</f>
        <v>N</v>
      </c>
      <c r="AA404" s="9" t="str">
        <f>'shaladarpan '!Z403</f>
        <v>N</v>
      </c>
      <c r="AB404" s="9" t="str">
        <f>'shaladarpan '!AA403</f>
        <v>No</v>
      </c>
      <c r="AC404" s="9">
        <f>'shaladarpan '!AB403</f>
        <v>14</v>
      </c>
      <c r="AD404" s="9" t="str">
        <f>'shaladarpan '!AC403</f>
        <v>None</v>
      </c>
      <c r="AE404" s="9">
        <f>'shaladarpan '!AD403</f>
        <v>0</v>
      </c>
    </row>
    <row r="405" spans="1:31" s="8" customFormat="1" ht="13.5" customHeight="1">
      <c r="A405" s="8">
        <f>IF(F405=" "," ",ROWS($A$3:A405))</f>
        <v>403</v>
      </c>
      <c r="B405" s="9">
        <f>'shaladarpan '!A404</f>
        <v>9</v>
      </c>
      <c r="C405" s="9" t="str">
        <f>'shaladarpan '!B404</f>
        <v>B</v>
      </c>
      <c r="D405" s="9">
        <f>'shaladarpan '!C404</f>
        <v>4877</v>
      </c>
      <c r="E405" s="10">
        <f>'shaladarpan '!D404</f>
        <v>43311</v>
      </c>
      <c r="F405" s="9" t="str">
        <f>'shaladarpan '!E404</f>
        <v>manjeet403</v>
      </c>
      <c r="G405" s="10">
        <f>'shaladarpan '!F404</f>
        <v>0</v>
      </c>
      <c r="H405" s="9" t="str">
        <f>'shaladarpan '!G404</f>
        <v>vijay403</v>
      </c>
      <c r="I405" s="9" t="str">
        <f>'shaladarpan '!H404</f>
        <v>beautiful403</v>
      </c>
      <c r="J405" s="9" t="str">
        <f>'shaladarpan '!I404</f>
        <v>M</v>
      </c>
      <c r="K405" s="10">
        <f>'shaladarpan '!J404</f>
        <v>39057</v>
      </c>
      <c r="L405" s="9" t="str">
        <f>'shaladarpan '!K404</f>
        <v>yes</v>
      </c>
      <c r="M405" s="9">
        <f>'shaladarpan '!L404</f>
        <v>403</v>
      </c>
      <c r="N405" s="9">
        <f>'shaladarpan '!M404</f>
        <v>0</v>
      </c>
      <c r="O405" s="9">
        <f>'shaladarpan '!N404</f>
        <v>0</v>
      </c>
      <c r="P405" s="9" t="str">
        <f>'shaladarpan '!O404</f>
        <v>OBC</v>
      </c>
      <c r="Q405" s="9" t="str">
        <f>'shaladarpan '!P404</f>
        <v>Hindu</v>
      </c>
      <c r="R405" s="9">
        <f>'shaladarpan '!Q404</f>
        <v>0</v>
      </c>
      <c r="S405" s="9" t="str">
        <f>'shaladarpan '!R404</f>
        <v>GOVT. SENIOR SECONDARY SCHOOL ALNIYAWAS (219445)</v>
      </c>
      <c r="T405" s="9">
        <f>'shaladarpan '!S404</f>
        <v>8140200308</v>
      </c>
      <c r="U405" s="9" t="str">
        <f>'shaladarpan '!T404</f>
        <v>XXXX9561</v>
      </c>
      <c r="V405" s="9" t="str">
        <f>'shaladarpan '!U404</f>
        <v>VRWXJJH</v>
      </c>
      <c r="W405" s="9">
        <f>'shaladarpan '!V404</f>
        <v>9828121099</v>
      </c>
      <c r="X405" s="9" t="str">
        <f>'shaladarpan '!W404</f>
        <v>alniyawas403</v>
      </c>
      <c r="Y405" s="9">
        <f>'shaladarpan '!X404</f>
        <v>65000</v>
      </c>
      <c r="Z405" s="9" t="str">
        <f>'shaladarpan '!Y404</f>
        <v>N</v>
      </c>
      <c r="AA405" s="9" t="str">
        <f>'shaladarpan '!Z404</f>
        <v>N</v>
      </c>
      <c r="AB405" s="9" t="str">
        <f>'shaladarpan '!AA404</f>
        <v>No</v>
      </c>
      <c r="AC405" s="9">
        <f>'shaladarpan '!AB404</f>
        <v>14</v>
      </c>
      <c r="AD405" s="9" t="str">
        <f>'shaladarpan '!AC404</f>
        <v>None</v>
      </c>
      <c r="AE405" s="9">
        <f>'shaladarpan '!AD404</f>
        <v>3</v>
      </c>
    </row>
    <row r="406" spans="1:31" s="8" customFormat="1" ht="13.5" customHeight="1">
      <c r="A406" s="8">
        <f>IF(F406=" "," ",ROWS($A$3:A406))</f>
        <v>404</v>
      </c>
      <c r="B406" s="9">
        <f>'shaladarpan '!A405</f>
        <v>9</v>
      </c>
      <c r="C406" s="9" t="str">
        <f>'shaladarpan '!B405</f>
        <v>B</v>
      </c>
      <c r="D406" s="9">
        <f>'shaladarpan '!C405</f>
        <v>3821</v>
      </c>
      <c r="E406" s="10">
        <f>'shaladarpan '!D405</f>
        <v>42135</v>
      </c>
      <c r="F406" s="9" t="str">
        <f>'shaladarpan '!E405</f>
        <v>manjeet404</v>
      </c>
      <c r="G406" s="10">
        <f>'shaladarpan '!F405</f>
        <v>0</v>
      </c>
      <c r="H406" s="9" t="str">
        <f>'shaladarpan '!G405</f>
        <v>vijay404</v>
      </c>
      <c r="I406" s="9" t="str">
        <f>'shaladarpan '!H405</f>
        <v>beautiful404</v>
      </c>
      <c r="J406" s="9" t="str">
        <f>'shaladarpan '!I405</f>
        <v>M</v>
      </c>
      <c r="K406" s="10">
        <f>'shaladarpan '!J405</f>
        <v>38934</v>
      </c>
      <c r="L406" s="9" t="str">
        <f>'shaladarpan '!K405</f>
        <v>yes</v>
      </c>
      <c r="M406" s="9">
        <f>'shaladarpan '!L405</f>
        <v>404</v>
      </c>
      <c r="N406" s="9">
        <f>'shaladarpan '!M405</f>
        <v>0</v>
      </c>
      <c r="O406" s="9">
        <f>'shaladarpan '!N405</f>
        <v>0</v>
      </c>
      <c r="P406" s="9" t="str">
        <f>'shaladarpan '!O405</f>
        <v>OBC</v>
      </c>
      <c r="Q406" s="9" t="str">
        <f>'shaladarpan '!P405</f>
        <v>Muslim</v>
      </c>
      <c r="R406" s="9">
        <f>'shaladarpan '!Q405</f>
        <v>0</v>
      </c>
      <c r="S406" s="9" t="str">
        <f>'shaladarpan '!R405</f>
        <v>GOVT. SENIOR SECONDARY SCHOOL ALNIYAWAS (219445)</v>
      </c>
      <c r="T406" s="9">
        <f>'shaladarpan '!S405</f>
        <v>8140200308</v>
      </c>
      <c r="U406" s="9" t="str">
        <f>'shaladarpan '!T405</f>
        <v>XXXX8159</v>
      </c>
      <c r="V406" s="9">
        <f>'shaladarpan '!U405</f>
        <v>0</v>
      </c>
      <c r="W406" s="9">
        <f>'shaladarpan '!V405</f>
        <v>9828121100</v>
      </c>
      <c r="X406" s="9" t="str">
        <f>'shaladarpan '!W405</f>
        <v>alniyawas404</v>
      </c>
      <c r="Y406" s="9">
        <f>'shaladarpan '!X405</f>
        <v>0</v>
      </c>
      <c r="Z406" s="9" t="str">
        <f>'shaladarpan '!Y405</f>
        <v>N</v>
      </c>
      <c r="AA406" s="9" t="str">
        <f>'shaladarpan '!Z405</f>
        <v>N</v>
      </c>
      <c r="AB406" s="9" t="str">
        <f>'shaladarpan '!AA405</f>
        <v>Yes</v>
      </c>
      <c r="AC406" s="9">
        <f>'shaladarpan '!AB405</f>
        <v>14</v>
      </c>
      <c r="AD406" s="9" t="str">
        <f>'shaladarpan '!AC405</f>
        <v>None</v>
      </c>
      <c r="AE406" s="9">
        <f>'shaladarpan '!AD405</f>
        <v>1</v>
      </c>
    </row>
    <row r="407" spans="1:31" s="8" customFormat="1" ht="13.5" customHeight="1">
      <c r="A407" s="8">
        <f>IF(F407=" "," ",ROWS($A$3:A407))</f>
        <v>405</v>
      </c>
      <c r="B407" s="9">
        <f>'shaladarpan '!A406</f>
        <v>9</v>
      </c>
      <c r="C407" s="9" t="str">
        <f>'shaladarpan '!B406</f>
        <v>B</v>
      </c>
      <c r="D407" s="9">
        <f>'shaladarpan '!C406</f>
        <v>4939</v>
      </c>
      <c r="E407" s="10">
        <f>'shaladarpan '!D406</f>
        <v>41032</v>
      </c>
      <c r="F407" s="9" t="str">
        <f>'shaladarpan '!E406</f>
        <v>manjeet405</v>
      </c>
      <c r="G407" s="10">
        <f>'shaladarpan '!F406</f>
        <v>0</v>
      </c>
      <c r="H407" s="9" t="str">
        <f>'shaladarpan '!G406</f>
        <v>vijay405</v>
      </c>
      <c r="I407" s="9" t="str">
        <f>'shaladarpan '!H406</f>
        <v>beautiful405</v>
      </c>
      <c r="J407" s="9" t="str">
        <f>'shaladarpan '!I406</f>
        <v>F</v>
      </c>
      <c r="K407" s="10">
        <f>'shaladarpan '!J406</f>
        <v>39004</v>
      </c>
      <c r="L407" s="9" t="str">
        <f>'shaladarpan '!K406</f>
        <v>no</v>
      </c>
      <c r="M407" s="9">
        <f>'shaladarpan '!L406</f>
        <v>405</v>
      </c>
      <c r="N407" s="9">
        <f>'shaladarpan '!M406</f>
        <v>0</v>
      </c>
      <c r="O407" s="9">
        <f>'shaladarpan '!N406</f>
        <v>0</v>
      </c>
      <c r="P407" s="9" t="str">
        <f>'shaladarpan '!O406</f>
        <v>OBC</v>
      </c>
      <c r="Q407" s="9" t="str">
        <f>'shaladarpan '!P406</f>
        <v>Muslim</v>
      </c>
      <c r="R407" s="9">
        <f>'shaladarpan '!Q406</f>
        <v>0</v>
      </c>
      <c r="S407" s="9" t="str">
        <f>'shaladarpan '!R406</f>
        <v>GOVT. SENIOR SECONDARY SCHOOL ALNIYAWAS (219445)</v>
      </c>
      <c r="T407" s="9">
        <f>'shaladarpan '!S406</f>
        <v>8140200308</v>
      </c>
      <c r="U407" s="9" t="str">
        <f>'shaladarpan '!T406</f>
        <v>XXXX8175</v>
      </c>
      <c r="V407" s="9" t="str">
        <f>'shaladarpan '!U406</f>
        <v>VKTOORH</v>
      </c>
      <c r="W407" s="9">
        <f>'shaladarpan '!V406</f>
        <v>9828121101</v>
      </c>
      <c r="X407" s="9" t="str">
        <f>'shaladarpan '!W406</f>
        <v>alniyawas405</v>
      </c>
      <c r="Y407" s="9">
        <f>'shaladarpan '!X406</f>
        <v>50000</v>
      </c>
      <c r="Z407" s="9" t="str">
        <f>'shaladarpan '!Y406</f>
        <v>N</v>
      </c>
      <c r="AA407" s="9" t="str">
        <f>'shaladarpan '!Z406</f>
        <v>N</v>
      </c>
      <c r="AB407" s="9" t="str">
        <f>'shaladarpan '!AA406</f>
        <v>Yes</v>
      </c>
      <c r="AC407" s="9">
        <f>'shaladarpan '!AB406</f>
        <v>14</v>
      </c>
      <c r="AD407" s="9" t="str">
        <f>'shaladarpan '!AC406</f>
        <v>None</v>
      </c>
      <c r="AE407" s="9">
        <f>'shaladarpan '!AD406</f>
        <v>0</v>
      </c>
    </row>
    <row r="408" spans="1:31" s="8" customFormat="1" ht="13.5" customHeight="1">
      <c r="A408" s="8">
        <f>IF(F408=" "," ",ROWS($A$3:A408))</f>
        <v>406</v>
      </c>
      <c r="B408" s="9">
        <f>'shaladarpan '!A407</f>
        <v>9</v>
      </c>
      <c r="C408" s="9" t="str">
        <f>'shaladarpan '!B407</f>
        <v>B</v>
      </c>
      <c r="D408" s="9">
        <f>'shaladarpan '!C407</f>
        <v>3825</v>
      </c>
      <c r="E408" s="10">
        <f>'shaladarpan '!D407</f>
        <v>42135</v>
      </c>
      <c r="F408" s="9" t="str">
        <f>'shaladarpan '!E407</f>
        <v>manjeet406</v>
      </c>
      <c r="G408" s="10">
        <f>'shaladarpan '!F407</f>
        <v>0</v>
      </c>
      <c r="H408" s="9" t="str">
        <f>'shaladarpan '!G407</f>
        <v>vijay406</v>
      </c>
      <c r="I408" s="9" t="str">
        <f>'shaladarpan '!H407</f>
        <v>beautiful406</v>
      </c>
      <c r="J408" s="9" t="str">
        <f>'shaladarpan '!I407</f>
        <v>F</v>
      </c>
      <c r="K408" s="10">
        <f>'shaladarpan '!J407</f>
        <v>38353</v>
      </c>
      <c r="L408" s="9" t="str">
        <f>'shaladarpan '!K407</f>
        <v>yes</v>
      </c>
      <c r="M408" s="9">
        <f>'shaladarpan '!L407</f>
        <v>406</v>
      </c>
      <c r="N408" s="9">
        <f>'shaladarpan '!M407</f>
        <v>0</v>
      </c>
      <c r="O408" s="9">
        <f>'shaladarpan '!N407</f>
        <v>0</v>
      </c>
      <c r="P408" s="9" t="str">
        <f>'shaladarpan '!O407</f>
        <v>OBC</v>
      </c>
      <c r="Q408" s="9" t="str">
        <f>'shaladarpan '!P407</f>
        <v>Muslim</v>
      </c>
      <c r="R408" s="9">
        <f>'shaladarpan '!Q407</f>
        <v>0</v>
      </c>
      <c r="S408" s="9" t="str">
        <f>'shaladarpan '!R407</f>
        <v>GOVT. SENIOR SECONDARY SCHOOL ALNIYAWAS (219445)</v>
      </c>
      <c r="T408" s="9">
        <f>'shaladarpan '!S407</f>
        <v>8140200308</v>
      </c>
      <c r="U408" s="9" t="str">
        <f>'shaladarpan '!T407</f>
        <v>XXXX3179</v>
      </c>
      <c r="V408" s="9">
        <f>'shaladarpan '!U407</f>
        <v>0</v>
      </c>
      <c r="W408" s="9">
        <f>'shaladarpan '!V407</f>
        <v>9828121102</v>
      </c>
      <c r="X408" s="9" t="str">
        <f>'shaladarpan '!W407</f>
        <v>alniyawas406</v>
      </c>
      <c r="Y408" s="9">
        <f>'shaladarpan '!X407</f>
        <v>100000</v>
      </c>
      <c r="Z408" s="9" t="str">
        <f>'shaladarpan '!Y407</f>
        <v>N</v>
      </c>
      <c r="AA408" s="9" t="str">
        <f>'shaladarpan '!Z407</f>
        <v>N</v>
      </c>
      <c r="AB408" s="9" t="str">
        <f>'shaladarpan '!AA407</f>
        <v>Yes</v>
      </c>
      <c r="AC408" s="9">
        <f>'shaladarpan '!AB407</f>
        <v>15</v>
      </c>
      <c r="AD408" s="9" t="str">
        <f>'shaladarpan '!AC407</f>
        <v>None</v>
      </c>
      <c r="AE408" s="9">
        <f>'shaladarpan '!AD407</f>
        <v>0</v>
      </c>
    </row>
    <row r="409" spans="1:31" s="8" customFormat="1" ht="13.5" customHeight="1">
      <c r="A409" s="8">
        <f>IF(F409=" "," ",ROWS($A$3:A409))</f>
        <v>407</v>
      </c>
      <c r="B409" s="9">
        <f>'shaladarpan '!A408</f>
        <v>9</v>
      </c>
      <c r="C409" s="9" t="str">
        <f>'shaladarpan '!B408</f>
        <v>B</v>
      </c>
      <c r="D409" s="9">
        <f>'shaladarpan '!C408</f>
        <v>3835</v>
      </c>
      <c r="E409" s="10">
        <f>'shaladarpan '!D408</f>
        <v>42135</v>
      </c>
      <c r="F409" s="9" t="str">
        <f>'shaladarpan '!E408</f>
        <v>manjeet407</v>
      </c>
      <c r="G409" s="10">
        <f>'shaladarpan '!F408</f>
        <v>0</v>
      </c>
      <c r="H409" s="9" t="str">
        <f>'shaladarpan '!G408</f>
        <v>vijay407</v>
      </c>
      <c r="I409" s="9" t="str">
        <f>'shaladarpan '!H408</f>
        <v>beautiful407</v>
      </c>
      <c r="J409" s="9" t="str">
        <f>'shaladarpan '!I408</f>
        <v>F</v>
      </c>
      <c r="K409" s="10">
        <f>'shaladarpan '!J408</f>
        <v>38936</v>
      </c>
      <c r="L409" s="9" t="str">
        <f>'shaladarpan '!K408</f>
        <v>yes</v>
      </c>
      <c r="M409" s="9">
        <f>'shaladarpan '!L408</f>
        <v>407</v>
      </c>
      <c r="N409" s="9">
        <f>'shaladarpan '!M408</f>
        <v>0</v>
      </c>
      <c r="O409" s="9">
        <f>'shaladarpan '!N408</f>
        <v>0</v>
      </c>
      <c r="P409" s="9" t="str">
        <f>'shaladarpan '!O408</f>
        <v>OBC</v>
      </c>
      <c r="Q409" s="9" t="str">
        <f>'shaladarpan '!P408</f>
        <v>Muslim</v>
      </c>
      <c r="R409" s="9">
        <f>'shaladarpan '!Q408</f>
        <v>0</v>
      </c>
      <c r="S409" s="9" t="str">
        <f>'shaladarpan '!R408</f>
        <v>GOVT. SENIOR SECONDARY SCHOOL ALNIYAWAS (219445)</v>
      </c>
      <c r="T409" s="9">
        <f>'shaladarpan '!S408</f>
        <v>8140200308</v>
      </c>
      <c r="U409" s="9" t="str">
        <f>'shaladarpan '!T408</f>
        <v>XXXX5216</v>
      </c>
      <c r="V409" s="9">
        <f>'shaladarpan '!U408</f>
        <v>0</v>
      </c>
      <c r="W409" s="9">
        <f>'shaladarpan '!V408</f>
        <v>9828121103</v>
      </c>
      <c r="X409" s="9" t="str">
        <f>'shaladarpan '!W408</f>
        <v>alniyawas407</v>
      </c>
      <c r="Y409" s="9">
        <f>'shaladarpan '!X408</f>
        <v>0</v>
      </c>
      <c r="Z409" s="9" t="str">
        <f>'shaladarpan '!Y408</f>
        <v>N</v>
      </c>
      <c r="AA409" s="9" t="str">
        <f>'shaladarpan '!Z408</f>
        <v>N</v>
      </c>
      <c r="AB409" s="9" t="str">
        <f>'shaladarpan '!AA408</f>
        <v>Yes</v>
      </c>
      <c r="AC409" s="9">
        <f>'shaladarpan '!AB408</f>
        <v>14</v>
      </c>
      <c r="AD409" s="9" t="str">
        <f>'shaladarpan '!AC408</f>
        <v>None</v>
      </c>
      <c r="AE409" s="9">
        <f>'shaladarpan '!AD408</f>
        <v>1</v>
      </c>
    </row>
    <row r="410" spans="1:31" s="8" customFormat="1" ht="13.5" customHeight="1">
      <c r="A410" s="8">
        <f>IF(F410=" "," ",ROWS($A$3:A410))</f>
        <v>408</v>
      </c>
      <c r="B410" s="9">
        <f>'shaladarpan '!A409</f>
        <v>9</v>
      </c>
      <c r="C410" s="9" t="str">
        <f>'shaladarpan '!B409</f>
        <v>B</v>
      </c>
      <c r="D410" s="9">
        <f>'shaladarpan '!C409</f>
        <v>4271</v>
      </c>
      <c r="E410" s="10">
        <f>'shaladarpan '!D409</f>
        <v>148</v>
      </c>
      <c r="F410" s="9" t="str">
        <f>'shaladarpan '!E409</f>
        <v>manjeet408</v>
      </c>
      <c r="G410" s="10">
        <f>'shaladarpan '!F409</f>
        <v>0</v>
      </c>
      <c r="H410" s="9" t="str">
        <f>'shaladarpan '!G409</f>
        <v>vijay408</v>
      </c>
      <c r="I410" s="9" t="str">
        <f>'shaladarpan '!H409</f>
        <v>beautiful408</v>
      </c>
      <c r="J410" s="9" t="str">
        <f>'shaladarpan '!I409</f>
        <v>F</v>
      </c>
      <c r="K410" s="10">
        <f>'shaladarpan '!J409</f>
        <v>38756</v>
      </c>
      <c r="L410" s="9" t="str">
        <f>'shaladarpan '!K409</f>
        <v>no</v>
      </c>
      <c r="M410" s="9">
        <f>'shaladarpan '!L409</f>
        <v>408</v>
      </c>
      <c r="N410" s="9">
        <f>'shaladarpan '!M409</f>
        <v>0</v>
      </c>
      <c r="O410" s="9">
        <f>'shaladarpan '!N409</f>
        <v>0</v>
      </c>
      <c r="P410" s="9" t="str">
        <f>'shaladarpan '!O409</f>
        <v>OBC</v>
      </c>
      <c r="Q410" s="9" t="str">
        <f>'shaladarpan '!P409</f>
        <v>Hindu</v>
      </c>
      <c r="R410" s="9">
        <f>'shaladarpan '!Q409</f>
        <v>0</v>
      </c>
      <c r="S410" s="9" t="str">
        <f>'shaladarpan '!R409</f>
        <v>GOVT. SENIOR SECONDARY SCHOOL ALNIYAWAS (219445)</v>
      </c>
      <c r="T410" s="9">
        <f>'shaladarpan '!S409</f>
        <v>8140200308</v>
      </c>
      <c r="U410" s="9" t="str">
        <f>'shaladarpan '!T409</f>
        <v>XXXX7303</v>
      </c>
      <c r="V410" s="9">
        <f>'shaladarpan '!U409</f>
        <v>0</v>
      </c>
      <c r="W410" s="9">
        <f>'shaladarpan '!V409</f>
        <v>9828121104</v>
      </c>
      <c r="X410" s="9" t="str">
        <f>'shaladarpan '!W409</f>
        <v>alniyawas408</v>
      </c>
      <c r="Y410" s="9">
        <f>'shaladarpan '!X409</f>
        <v>0</v>
      </c>
      <c r="Z410" s="9" t="str">
        <f>'shaladarpan '!Y409</f>
        <v>N</v>
      </c>
      <c r="AA410" s="9" t="str">
        <f>'shaladarpan '!Z409</f>
        <v>N</v>
      </c>
      <c r="AB410" s="9" t="str">
        <f>'shaladarpan '!AA409</f>
        <v>No</v>
      </c>
      <c r="AC410" s="9">
        <f>'shaladarpan '!AB409</f>
        <v>14</v>
      </c>
      <c r="AD410" s="9" t="str">
        <f>'shaladarpan '!AC409</f>
        <v>None</v>
      </c>
      <c r="AE410" s="9">
        <f>'shaladarpan '!AD409</f>
        <v>3</v>
      </c>
    </row>
    <row r="411" spans="1:31" s="8" customFormat="1" ht="13.5" customHeight="1">
      <c r="A411" s="8">
        <f>IF(F411=" "," ",ROWS($A$3:A411))</f>
        <v>409</v>
      </c>
      <c r="B411" s="9">
        <f>'shaladarpan '!A410</f>
        <v>9</v>
      </c>
      <c r="C411" s="9" t="str">
        <f>'shaladarpan '!B410</f>
        <v>B</v>
      </c>
      <c r="D411" s="9">
        <f>'shaladarpan '!C410</f>
        <v>4426</v>
      </c>
      <c r="E411" s="10">
        <f>'shaladarpan '!D410</f>
        <v>42938</v>
      </c>
      <c r="F411" s="9" t="str">
        <f>'shaladarpan '!E410</f>
        <v>manjeet409</v>
      </c>
      <c r="G411" s="10">
        <f>'shaladarpan '!F410</f>
        <v>0</v>
      </c>
      <c r="H411" s="9" t="str">
        <f>'shaladarpan '!G410</f>
        <v>vijay409</v>
      </c>
      <c r="I411" s="9" t="str">
        <f>'shaladarpan '!H410</f>
        <v>beautiful409</v>
      </c>
      <c r="J411" s="9" t="str">
        <f>'shaladarpan '!I410</f>
        <v>F</v>
      </c>
      <c r="K411" s="10">
        <f>'shaladarpan '!J410</f>
        <v>38893</v>
      </c>
      <c r="L411" s="9" t="str">
        <f>'shaladarpan '!K410</f>
        <v>yes</v>
      </c>
      <c r="M411" s="9">
        <f>'shaladarpan '!L410</f>
        <v>409</v>
      </c>
      <c r="N411" s="9">
        <f>'shaladarpan '!M410</f>
        <v>0</v>
      </c>
      <c r="O411" s="9">
        <f>'shaladarpan '!N410</f>
        <v>0</v>
      </c>
      <c r="P411" s="9" t="str">
        <f>'shaladarpan '!O410</f>
        <v>OBC</v>
      </c>
      <c r="Q411" s="9" t="str">
        <f>'shaladarpan '!P410</f>
        <v>Hindu</v>
      </c>
      <c r="R411" s="9">
        <f>'shaladarpan '!Q410</f>
        <v>0</v>
      </c>
      <c r="S411" s="9" t="str">
        <f>'shaladarpan '!R410</f>
        <v>GOVT. SENIOR SECONDARY SCHOOL ALNIYAWAS (219445)</v>
      </c>
      <c r="T411" s="9">
        <f>'shaladarpan '!S410</f>
        <v>8140200308</v>
      </c>
      <c r="U411" s="9" t="str">
        <f>'shaladarpan '!T410</f>
        <v>XXXX1720</v>
      </c>
      <c r="V411" s="9">
        <f>'shaladarpan '!U410</f>
        <v>0</v>
      </c>
      <c r="W411" s="9">
        <f>'shaladarpan '!V410</f>
        <v>9828121105</v>
      </c>
      <c r="X411" s="9" t="str">
        <f>'shaladarpan '!W410</f>
        <v>alniyawas409</v>
      </c>
      <c r="Y411" s="9">
        <f>'shaladarpan '!X410</f>
        <v>0</v>
      </c>
      <c r="Z411" s="9" t="str">
        <f>'shaladarpan '!Y410</f>
        <v>N</v>
      </c>
      <c r="AA411" s="9" t="str">
        <f>'shaladarpan '!Z410</f>
        <v>N</v>
      </c>
      <c r="AB411" s="9" t="str">
        <f>'shaladarpan '!AA410</f>
        <v>No</v>
      </c>
      <c r="AC411" s="9">
        <f>'shaladarpan '!AB410</f>
        <v>14</v>
      </c>
      <c r="AD411" s="9" t="str">
        <f>'shaladarpan '!AC410</f>
        <v>None</v>
      </c>
      <c r="AE411" s="9">
        <f>'shaladarpan '!AD410</f>
        <v>5</v>
      </c>
    </row>
    <row r="412" spans="1:31" s="8" customFormat="1" ht="13.5" customHeight="1">
      <c r="A412" s="8">
        <f>IF(F412=" "," ",ROWS($A$3:A412))</f>
        <v>410</v>
      </c>
      <c r="B412" s="9">
        <f>'shaladarpan '!A411</f>
        <v>9</v>
      </c>
      <c r="C412" s="9" t="str">
        <f>'shaladarpan '!B411</f>
        <v>B</v>
      </c>
      <c r="D412" s="9">
        <f>'shaladarpan '!C411</f>
        <v>4837</v>
      </c>
      <c r="E412" s="10">
        <f>'shaladarpan '!D411</f>
        <v>43301</v>
      </c>
      <c r="F412" s="9" t="str">
        <f>'shaladarpan '!E411</f>
        <v>manjeet410</v>
      </c>
      <c r="G412" s="10">
        <f>'shaladarpan '!F411</f>
        <v>0</v>
      </c>
      <c r="H412" s="9" t="str">
        <f>'shaladarpan '!G411</f>
        <v>vijay410</v>
      </c>
      <c r="I412" s="9" t="str">
        <f>'shaladarpan '!H411</f>
        <v>beautiful410</v>
      </c>
      <c r="J412" s="9" t="str">
        <f>'shaladarpan '!I411</f>
        <v>F</v>
      </c>
      <c r="K412" s="10">
        <f>'shaladarpan '!J411</f>
        <v>39509</v>
      </c>
      <c r="L412" s="9" t="str">
        <f>'shaladarpan '!K411</f>
        <v>yes</v>
      </c>
      <c r="M412" s="9">
        <f>'shaladarpan '!L411</f>
        <v>410</v>
      </c>
      <c r="N412" s="9">
        <f>'shaladarpan '!M411</f>
        <v>0</v>
      </c>
      <c r="O412" s="9">
        <f>'shaladarpan '!N411</f>
        <v>0</v>
      </c>
      <c r="P412" s="9" t="str">
        <f>'shaladarpan '!O411</f>
        <v>OBC</v>
      </c>
      <c r="Q412" s="9" t="str">
        <f>'shaladarpan '!P411</f>
        <v>Hindu</v>
      </c>
      <c r="R412" s="9">
        <f>'shaladarpan '!Q411</f>
        <v>0</v>
      </c>
      <c r="S412" s="9" t="str">
        <f>'shaladarpan '!R411</f>
        <v>GOVT. SENIOR SECONDARY SCHOOL ALNIYAWAS (219445)</v>
      </c>
      <c r="T412" s="9">
        <f>'shaladarpan '!S411</f>
        <v>8140200308</v>
      </c>
      <c r="U412" s="9" t="str">
        <f>'shaladarpan '!T411</f>
        <v>XXXX6989</v>
      </c>
      <c r="V412" s="9" t="str">
        <f>'shaladarpan '!U411</f>
        <v>VWRTJVH</v>
      </c>
      <c r="W412" s="9">
        <f>'shaladarpan '!V411</f>
        <v>9828121106</v>
      </c>
      <c r="X412" s="9" t="str">
        <f>'shaladarpan '!W411</f>
        <v>alniyawas410</v>
      </c>
      <c r="Y412" s="9">
        <f>'shaladarpan '!X411</f>
        <v>36000</v>
      </c>
      <c r="Z412" s="9" t="str">
        <f>'shaladarpan '!Y411</f>
        <v>N</v>
      </c>
      <c r="AA412" s="9" t="str">
        <f>'shaladarpan '!Z411</f>
        <v>N</v>
      </c>
      <c r="AB412" s="9" t="str">
        <f>'shaladarpan '!AA411</f>
        <v>No</v>
      </c>
      <c r="AC412" s="9">
        <f>'shaladarpan '!AB411</f>
        <v>12</v>
      </c>
      <c r="AD412" s="9" t="str">
        <f>'shaladarpan '!AC411</f>
        <v>None</v>
      </c>
      <c r="AE412" s="9">
        <f>'shaladarpan '!AD411</f>
        <v>0</v>
      </c>
    </row>
    <row r="413" spans="1:31" s="8" customFormat="1" ht="13.5" customHeight="1">
      <c r="A413" s="8">
        <f>IF(F413=" "," ",ROWS($A$3:A413))</f>
        <v>411</v>
      </c>
      <c r="B413" s="9">
        <f>'shaladarpan '!A412</f>
        <v>9</v>
      </c>
      <c r="C413" s="9" t="str">
        <f>'shaladarpan '!B412</f>
        <v>B</v>
      </c>
      <c r="D413" s="9">
        <f>'shaladarpan '!C412</f>
        <v>4833</v>
      </c>
      <c r="E413" s="10">
        <f>'shaladarpan '!D412</f>
        <v>44074</v>
      </c>
      <c r="F413" s="9" t="str">
        <f>'shaladarpan '!E412</f>
        <v>manjeet411</v>
      </c>
      <c r="G413" s="10">
        <f>'shaladarpan '!F412</f>
        <v>0</v>
      </c>
      <c r="H413" s="9" t="str">
        <f>'shaladarpan '!G412</f>
        <v>vijay411</v>
      </c>
      <c r="I413" s="9" t="str">
        <f>'shaladarpan '!H412</f>
        <v>beautiful411</v>
      </c>
      <c r="J413" s="9" t="str">
        <f>'shaladarpan '!I412</f>
        <v>F</v>
      </c>
      <c r="K413" s="10">
        <f>'shaladarpan '!J412</f>
        <v>38776</v>
      </c>
      <c r="L413" s="9" t="str">
        <f>'shaladarpan '!K412</f>
        <v>no</v>
      </c>
      <c r="M413" s="9">
        <f>'shaladarpan '!L412</f>
        <v>411</v>
      </c>
      <c r="N413" s="9">
        <f>'shaladarpan '!M412</f>
        <v>0</v>
      </c>
      <c r="O413" s="9">
        <f>'shaladarpan '!N412</f>
        <v>0</v>
      </c>
      <c r="P413" s="9" t="str">
        <f>'shaladarpan '!O412</f>
        <v>OBC</v>
      </c>
      <c r="Q413" s="9" t="str">
        <f>'shaladarpan '!P412</f>
        <v>Hindu</v>
      </c>
      <c r="R413" s="9">
        <f>'shaladarpan '!Q412</f>
        <v>0</v>
      </c>
      <c r="S413" s="9" t="str">
        <f>'shaladarpan '!R412</f>
        <v>GOVT. SENIOR SECONDARY SCHOOL ALNIYAWAS (219445)</v>
      </c>
      <c r="T413" s="9">
        <f>'shaladarpan '!S412</f>
        <v>8140200308</v>
      </c>
      <c r="U413" s="9" t="str">
        <f>'shaladarpan '!T412</f>
        <v>XXXX0420</v>
      </c>
      <c r="V413" s="9">
        <f>'shaladarpan '!U412</f>
        <v>0</v>
      </c>
      <c r="W413" s="9">
        <f>'shaladarpan '!V412</f>
        <v>9828121107</v>
      </c>
      <c r="X413" s="9" t="str">
        <f>'shaladarpan '!W412</f>
        <v>alniyawas411</v>
      </c>
      <c r="Y413" s="9">
        <f>'shaladarpan '!X412</f>
        <v>60000</v>
      </c>
      <c r="Z413" s="9" t="str">
        <f>'shaladarpan '!Y412</f>
        <v>N</v>
      </c>
      <c r="AA413" s="9" t="str">
        <f>'shaladarpan '!Z412</f>
        <v>N</v>
      </c>
      <c r="AB413" s="9" t="str">
        <f>'shaladarpan '!AA412</f>
        <v>No</v>
      </c>
      <c r="AC413" s="9">
        <f>'shaladarpan '!AB412</f>
        <v>14</v>
      </c>
      <c r="AD413" s="9" t="str">
        <f>'shaladarpan '!AC412</f>
        <v>None</v>
      </c>
      <c r="AE413" s="9">
        <f>'shaladarpan '!AD412</f>
        <v>2</v>
      </c>
    </row>
    <row r="414" spans="1:31" s="8" customFormat="1" ht="13.5" customHeight="1">
      <c r="A414" s="8">
        <f>IF(F414=" "," ",ROWS($A$3:A414))</f>
        <v>412</v>
      </c>
      <c r="B414" s="9">
        <f>'shaladarpan '!A413</f>
        <v>9</v>
      </c>
      <c r="C414" s="9" t="str">
        <f>'shaladarpan '!B413</f>
        <v>B</v>
      </c>
      <c r="D414" s="9">
        <f>'shaladarpan '!C413</f>
        <v>4893</v>
      </c>
      <c r="E414" s="10">
        <f>'shaladarpan '!D413</f>
        <v>0</v>
      </c>
      <c r="F414" s="9" t="str">
        <f>'shaladarpan '!E413</f>
        <v>manjeet412</v>
      </c>
      <c r="G414" s="10">
        <f>'shaladarpan '!F413</f>
        <v>0</v>
      </c>
      <c r="H414" s="9" t="str">
        <f>'shaladarpan '!G413</f>
        <v>vijay412</v>
      </c>
      <c r="I414" s="9" t="str">
        <f>'shaladarpan '!H413</f>
        <v>beautiful412</v>
      </c>
      <c r="J414" s="9" t="str">
        <f>'shaladarpan '!I413</f>
        <v>F</v>
      </c>
      <c r="K414" s="10">
        <f>'shaladarpan '!J413</f>
        <v>38599</v>
      </c>
      <c r="L414" s="9" t="str">
        <f>'shaladarpan '!K413</f>
        <v>yes</v>
      </c>
      <c r="M414" s="9">
        <f>'shaladarpan '!L413</f>
        <v>412</v>
      </c>
      <c r="N414" s="9">
        <f>'shaladarpan '!M413</f>
        <v>0</v>
      </c>
      <c r="O414" s="9">
        <f>'shaladarpan '!N413</f>
        <v>0</v>
      </c>
      <c r="P414" s="9" t="str">
        <f>'shaladarpan '!O413</f>
        <v>OBC</v>
      </c>
      <c r="Q414" s="9">
        <f>'shaladarpan '!P413</f>
        <v>0</v>
      </c>
      <c r="R414" s="9">
        <f>'shaladarpan '!Q413</f>
        <v>0</v>
      </c>
      <c r="S414" s="9" t="str">
        <f>'shaladarpan '!R413</f>
        <v>GOVT. SENIOR SECONDARY SCHOOL ALNIYAWAS (219445)</v>
      </c>
      <c r="T414" s="9">
        <f>'shaladarpan '!S413</f>
        <v>8140200308</v>
      </c>
      <c r="U414" s="9">
        <f>'shaladarpan '!T413</f>
        <v>0</v>
      </c>
      <c r="V414" s="9">
        <f>'shaladarpan '!U413</f>
        <v>0</v>
      </c>
      <c r="W414" s="9">
        <f>'shaladarpan '!V413</f>
        <v>9828121108</v>
      </c>
      <c r="X414" s="9" t="str">
        <f>'shaladarpan '!W413</f>
        <v>alniyawas412</v>
      </c>
      <c r="Y414" s="9">
        <f>'shaladarpan '!X413</f>
        <v>0</v>
      </c>
      <c r="Z414" s="9" t="str">
        <f>'shaladarpan '!Y413</f>
        <v>N</v>
      </c>
      <c r="AA414" s="9" t="str">
        <f>'shaladarpan '!Z413</f>
        <v>Y</v>
      </c>
      <c r="AB414" s="9">
        <f>'shaladarpan '!AA413</f>
        <v>0</v>
      </c>
      <c r="AC414" s="9">
        <f>'shaladarpan '!AB413</f>
        <v>15</v>
      </c>
      <c r="AD414" s="9">
        <f>'shaladarpan '!AC413</f>
        <v>0</v>
      </c>
      <c r="AE414" s="9">
        <f>'shaladarpan '!AD413</f>
        <v>2</v>
      </c>
    </row>
    <row r="415" spans="1:31" s="8" customFormat="1" ht="13.5" customHeight="1">
      <c r="A415" s="8">
        <f>IF(F415=" "," ",ROWS($A$3:A415))</f>
        <v>413</v>
      </c>
      <c r="B415" s="9">
        <f>'shaladarpan '!A414</f>
        <v>9</v>
      </c>
      <c r="C415" s="9" t="str">
        <f>'shaladarpan '!B414</f>
        <v>B</v>
      </c>
      <c r="D415" s="9">
        <f>'shaladarpan '!C414</f>
        <v>4880</v>
      </c>
      <c r="E415" s="10">
        <f>'shaladarpan '!D414</f>
        <v>43279</v>
      </c>
      <c r="F415" s="9" t="str">
        <f>'shaladarpan '!E414</f>
        <v>manjeet413</v>
      </c>
      <c r="G415" s="10">
        <f>'shaladarpan '!F414</f>
        <v>0</v>
      </c>
      <c r="H415" s="9" t="str">
        <f>'shaladarpan '!G414</f>
        <v>vijay413</v>
      </c>
      <c r="I415" s="9" t="str">
        <f>'shaladarpan '!H414</f>
        <v>beautiful413</v>
      </c>
      <c r="J415" s="9" t="str">
        <f>'shaladarpan '!I414</f>
        <v>F</v>
      </c>
      <c r="K415" s="10">
        <f>'shaladarpan '!J414</f>
        <v>38541</v>
      </c>
      <c r="L415" s="9" t="str">
        <f>'shaladarpan '!K414</f>
        <v>yes</v>
      </c>
      <c r="M415" s="9">
        <f>'shaladarpan '!L414</f>
        <v>413</v>
      </c>
      <c r="N415" s="9">
        <f>'shaladarpan '!M414</f>
        <v>0</v>
      </c>
      <c r="O415" s="9">
        <f>'shaladarpan '!N414</f>
        <v>0</v>
      </c>
      <c r="P415" s="9" t="str">
        <f>'shaladarpan '!O414</f>
        <v>OBC</v>
      </c>
      <c r="Q415" s="9" t="str">
        <f>'shaladarpan '!P414</f>
        <v>Hindu</v>
      </c>
      <c r="R415" s="9">
        <f>'shaladarpan '!Q414</f>
        <v>0</v>
      </c>
      <c r="S415" s="9" t="str">
        <f>'shaladarpan '!R414</f>
        <v>GOVT. SENIOR SECONDARY SCHOOL ALNIYAWAS (219445)</v>
      </c>
      <c r="T415" s="9">
        <f>'shaladarpan '!S414</f>
        <v>8140200308</v>
      </c>
      <c r="U415" s="9" t="str">
        <f>'shaladarpan '!T414</f>
        <v>XXXX4309</v>
      </c>
      <c r="V415" s="9">
        <f>'shaladarpan '!U414</f>
        <v>0</v>
      </c>
      <c r="W415" s="9">
        <f>'shaladarpan '!V414</f>
        <v>9828121109</v>
      </c>
      <c r="X415" s="9" t="str">
        <f>'shaladarpan '!W414</f>
        <v>alniyawas413</v>
      </c>
      <c r="Y415" s="9">
        <f>'shaladarpan '!X414</f>
        <v>80000</v>
      </c>
      <c r="Z415" s="9" t="str">
        <f>'shaladarpan '!Y414</f>
        <v>N</v>
      </c>
      <c r="AA415" s="9" t="str">
        <f>'shaladarpan '!Z414</f>
        <v>N</v>
      </c>
      <c r="AB415" s="9" t="str">
        <f>'shaladarpan '!AA414</f>
        <v>No</v>
      </c>
      <c r="AC415" s="9">
        <f>'shaladarpan '!AB414</f>
        <v>15</v>
      </c>
      <c r="AD415" s="9" t="str">
        <f>'shaladarpan '!AC414</f>
        <v>None</v>
      </c>
      <c r="AE415" s="9">
        <f>'shaladarpan '!AD414</f>
        <v>6</v>
      </c>
    </row>
    <row r="416" spans="1:31" s="8" customFormat="1" ht="13.5" customHeight="1">
      <c r="A416" s="8">
        <f>IF(F416=" "," ",ROWS($A$3:A416))</f>
        <v>414</v>
      </c>
      <c r="B416" s="9">
        <f>'shaladarpan '!A415</f>
        <v>9</v>
      </c>
      <c r="C416" s="9" t="str">
        <f>'shaladarpan '!B415</f>
        <v>B</v>
      </c>
      <c r="D416" s="9">
        <f>'shaladarpan '!C415</f>
        <v>4883</v>
      </c>
      <c r="E416" s="10">
        <f>'shaladarpan '!D415</f>
        <v>40730</v>
      </c>
      <c r="F416" s="9" t="str">
        <f>'shaladarpan '!E415</f>
        <v>manjeet414</v>
      </c>
      <c r="G416" s="10">
        <f>'shaladarpan '!F415</f>
        <v>0</v>
      </c>
      <c r="H416" s="9" t="str">
        <f>'shaladarpan '!G415</f>
        <v>vijay414</v>
      </c>
      <c r="I416" s="9" t="str">
        <f>'shaladarpan '!H415</f>
        <v>beautiful414</v>
      </c>
      <c r="J416" s="9" t="str">
        <f>'shaladarpan '!I415</f>
        <v>F</v>
      </c>
      <c r="K416" s="10">
        <f>'shaladarpan '!J415</f>
        <v>39180</v>
      </c>
      <c r="L416" s="9" t="str">
        <f>'shaladarpan '!K415</f>
        <v>no</v>
      </c>
      <c r="M416" s="9">
        <f>'shaladarpan '!L415</f>
        <v>414</v>
      </c>
      <c r="N416" s="9">
        <f>'shaladarpan '!M415</f>
        <v>0</v>
      </c>
      <c r="O416" s="9">
        <f>'shaladarpan '!N415</f>
        <v>0</v>
      </c>
      <c r="P416" s="9" t="str">
        <f>'shaladarpan '!O415</f>
        <v>OBC</v>
      </c>
      <c r="Q416" s="9" t="str">
        <f>'shaladarpan '!P415</f>
        <v>Hindu</v>
      </c>
      <c r="R416" s="9">
        <f>'shaladarpan '!Q415</f>
        <v>0</v>
      </c>
      <c r="S416" s="9" t="str">
        <f>'shaladarpan '!R415</f>
        <v>GOVT. SENIOR SECONDARY SCHOOL ALNIYAWAS (219445)</v>
      </c>
      <c r="T416" s="9">
        <f>'shaladarpan '!S415</f>
        <v>8140200308</v>
      </c>
      <c r="U416" s="9" t="str">
        <f>'shaladarpan '!T415</f>
        <v>XXXX3549</v>
      </c>
      <c r="V416" s="9" t="str">
        <f>'shaladarpan '!U415</f>
        <v>VTSOKXJ</v>
      </c>
      <c r="W416" s="9">
        <f>'shaladarpan '!V415</f>
        <v>9828121110</v>
      </c>
      <c r="X416" s="9" t="str">
        <f>'shaladarpan '!W415</f>
        <v>alniyawas414</v>
      </c>
      <c r="Y416" s="9">
        <f>'shaladarpan '!X415</f>
        <v>50000</v>
      </c>
      <c r="Z416" s="9" t="str">
        <f>'shaladarpan '!Y415</f>
        <v>N</v>
      </c>
      <c r="AA416" s="9" t="str">
        <f>'shaladarpan '!Z415</f>
        <v>N</v>
      </c>
      <c r="AB416" s="9" t="str">
        <f>'shaladarpan '!AA415</f>
        <v>No</v>
      </c>
      <c r="AC416" s="9">
        <f>'shaladarpan '!AB415</f>
        <v>13</v>
      </c>
      <c r="AD416" s="9" t="str">
        <f>'shaladarpan '!AC415</f>
        <v>None</v>
      </c>
      <c r="AE416" s="9">
        <f>'shaladarpan '!AD415</f>
        <v>0</v>
      </c>
    </row>
    <row r="417" spans="1:31" s="8" customFormat="1" ht="13.5" customHeight="1">
      <c r="A417" s="8">
        <f>IF(F417=" "," ",ROWS($A$3:A417))</f>
        <v>415</v>
      </c>
      <c r="B417" s="9">
        <f>'shaladarpan '!A416</f>
        <v>9</v>
      </c>
      <c r="C417" s="9" t="str">
        <f>'shaladarpan '!B416</f>
        <v>B</v>
      </c>
      <c r="D417" s="9">
        <f>'shaladarpan '!C416</f>
        <v>3823</v>
      </c>
      <c r="E417" s="10">
        <f>'shaladarpan '!D416</f>
        <v>42135</v>
      </c>
      <c r="F417" s="9" t="str">
        <f>'shaladarpan '!E416</f>
        <v>manjeet415</v>
      </c>
      <c r="G417" s="10">
        <f>'shaladarpan '!F416</f>
        <v>0</v>
      </c>
      <c r="H417" s="9" t="str">
        <f>'shaladarpan '!G416</f>
        <v>vijay415</v>
      </c>
      <c r="I417" s="9" t="str">
        <f>'shaladarpan '!H416</f>
        <v>beautiful415</v>
      </c>
      <c r="J417" s="9" t="str">
        <f>'shaladarpan '!I416</f>
        <v>M</v>
      </c>
      <c r="K417" s="10">
        <f>'shaladarpan '!J416</f>
        <v>38903</v>
      </c>
      <c r="L417" s="9" t="str">
        <f>'shaladarpan '!K416</f>
        <v>yes</v>
      </c>
      <c r="M417" s="9">
        <f>'shaladarpan '!L416</f>
        <v>415</v>
      </c>
      <c r="N417" s="9">
        <f>'shaladarpan '!M416</f>
        <v>0</v>
      </c>
      <c r="O417" s="9">
        <f>'shaladarpan '!N416</f>
        <v>0</v>
      </c>
      <c r="P417" s="9" t="str">
        <f>'shaladarpan '!O416</f>
        <v>OBC</v>
      </c>
      <c r="Q417" s="9" t="str">
        <f>'shaladarpan '!P416</f>
        <v>Hindu</v>
      </c>
      <c r="R417" s="9">
        <f>'shaladarpan '!Q416</f>
        <v>0</v>
      </c>
      <c r="S417" s="9" t="str">
        <f>'shaladarpan '!R416</f>
        <v>GOVT. SENIOR SECONDARY SCHOOL ALNIYAWAS (219445)</v>
      </c>
      <c r="T417" s="9">
        <f>'shaladarpan '!S416</f>
        <v>8140200308</v>
      </c>
      <c r="U417" s="9" t="str">
        <f>'shaladarpan '!T416</f>
        <v>XXXX3790</v>
      </c>
      <c r="V417" s="9">
        <f>'shaladarpan '!U416</f>
        <v>0</v>
      </c>
      <c r="W417" s="9">
        <f>'shaladarpan '!V416</f>
        <v>9828121111</v>
      </c>
      <c r="X417" s="9" t="str">
        <f>'shaladarpan '!W416</f>
        <v>alniyawas415</v>
      </c>
      <c r="Y417" s="9">
        <f>'shaladarpan '!X416</f>
        <v>0</v>
      </c>
      <c r="Z417" s="9" t="str">
        <f>'shaladarpan '!Y416</f>
        <v>N</v>
      </c>
      <c r="AA417" s="9" t="str">
        <f>'shaladarpan '!Z416</f>
        <v>N</v>
      </c>
      <c r="AB417" s="9" t="str">
        <f>'shaladarpan '!AA416</f>
        <v>No</v>
      </c>
      <c r="AC417" s="9">
        <f>'shaladarpan '!AB416</f>
        <v>14</v>
      </c>
      <c r="AD417" s="9" t="str">
        <f>'shaladarpan '!AC416</f>
        <v>None</v>
      </c>
      <c r="AE417" s="9">
        <f>'shaladarpan '!AD416</f>
        <v>5</v>
      </c>
    </row>
    <row r="418" spans="1:31" s="8" customFormat="1" ht="13.5" customHeight="1">
      <c r="A418" s="8">
        <f>IF(F418=" "," ",ROWS($A$3:A418))</f>
        <v>416</v>
      </c>
      <c r="B418" s="9">
        <f>'shaladarpan '!A417</f>
        <v>9</v>
      </c>
      <c r="C418" s="9" t="str">
        <f>'shaladarpan '!B417</f>
        <v>B</v>
      </c>
      <c r="D418" s="9">
        <f>'shaladarpan '!C417</f>
        <v>4444</v>
      </c>
      <c r="E418" s="10">
        <f>'shaladarpan '!D417</f>
        <v>43283</v>
      </c>
      <c r="F418" s="9" t="str">
        <f>'shaladarpan '!E417</f>
        <v>manjeet416</v>
      </c>
      <c r="G418" s="10">
        <f>'shaladarpan '!F417</f>
        <v>0</v>
      </c>
      <c r="H418" s="9" t="str">
        <f>'shaladarpan '!G417</f>
        <v>vijay416</v>
      </c>
      <c r="I418" s="9" t="str">
        <f>'shaladarpan '!H417</f>
        <v>beautiful416</v>
      </c>
      <c r="J418" s="9" t="str">
        <f>'shaladarpan '!I417</f>
        <v>M</v>
      </c>
      <c r="K418" s="10">
        <f>'shaladarpan '!J417</f>
        <v>38899</v>
      </c>
      <c r="L418" s="9" t="str">
        <f>'shaladarpan '!K417</f>
        <v>yes</v>
      </c>
      <c r="M418" s="9">
        <f>'shaladarpan '!L417</f>
        <v>416</v>
      </c>
      <c r="N418" s="9">
        <f>'shaladarpan '!M417</f>
        <v>0</v>
      </c>
      <c r="O418" s="9">
        <f>'shaladarpan '!N417</f>
        <v>0</v>
      </c>
      <c r="P418" s="9" t="str">
        <f>'shaladarpan '!O417</f>
        <v>OBC</v>
      </c>
      <c r="Q418" s="9" t="str">
        <f>'shaladarpan '!P417</f>
        <v>Hindu</v>
      </c>
      <c r="R418" s="9">
        <f>'shaladarpan '!Q417</f>
        <v>0</v>
      </c>
      <c r="S418" s="9" t="str">
        <f>'shaladarpan '!R417</f>
        <v>GOVT. SENIOR SECONDARY SCHOOL ALNIYAWAS (219445)</v>
      </c>
      <c r="T418" s="9">
        <f>'shaladarpan '!S417</f>
        <v>8140200308</v>
      </c>
      <c r="U418" s="9" t="str">
        <f>'shaladarpan '!T417</f>
        <v>XXXX8335</v>
      </c>
      <c r="V418" s="9">
        <f>'shaladarpan '!U417</f>
        <v>0</v>
      </c>
      <c r="W418" s="9">
        <f>'shaladarpan '!V417</f>
        <v>9828121112</v>
      </c>
      <c r="X418" s="9" t="str">
        <f>'shaladarpan '!W417</f>
        <v>alniyawas416</v>
      </c>
      <c r="Y418" s="9">
        <f>'shaladarpan '!X417</f>
        <v>60000</v>
      </c>
      <c r="Z418" s="9" t="str">
        <f>'shaladarpan '!Y417</f>
        <v>N</v>
      </c>
      <c r="AA418" s="9" t="str">
        <f>'shaladarpan '!Z417</f>
        <v>N</v>
      </c>
      <c r="AB418" s="9" t="str">
        <f>'shaladarpan '!AA417</f>
        <v>No</v>
      </c>
      <c r="AC418" s="9">
        <f>'shaladarpan '!AB417</f>
        <v>14</v>
      </c>
      <c r="AD418" s="9" t="str">
        <f>'shaladarpan '!AC417</f>
        <v>None</v>
      </c>
      <c r="AE418" s="9">
        <f>'shaladarpan '!AD417</f>
        <v>5</v>
      </c>
    </row>
    <row r="419" spans="1:31" s="8" customFormat="1" ht="13.5" customHeight="1">
      <c r="A419" s="8">
        <f>IF(F419=" "," ",ROWS($A$3:A419))</f>
        <v>417</v>
      </c>
      <c r="B419" s="9">
        <f>'shaladarpan '!A418</f>
        <v>9</v>
      </c>
      <c r="C419" s="9" t="str">
        <f>'shaladarpan '!B418</f>
        <v>B</v>
      </c>
      <c r="D419" s="9">
        <f>'shaladarpan '!C418</f>
        <v>4890</v>
      </c>
      <c r="E419" s="10">
        <f>'shaladarpan '!D418</f>
        <v>0</v>
      </c>
      <c r="F419" s="9" t="str">
        <f>'shaladarpan '!E418</f>
        <v>manjeet417</v>
      </c>
      <c r="G419" s="10">
        <f>'shaladarpan '!F418</f>
        <v>0</v>
      </c>
      <c r="H419" s="9" t="str">
        <f>'shaladarpan '!G418</f>
        <v>vijay417</v>
      </c>
      <c r="I419" s="9" t="str">
        <f>'shaladarpan '!H418</f>
        <v>beautiful417</v>
      </c>
      <c r="J419" s="9" t="str">
        <f>'shaladarpan '!I418</f>
        <v>M</v>
      </c>
      <c r="K419" s="10">
        <f>'shaladarpan '!J418</f>
        <v>39123</v>
      </c>
      <c r="L419" s="9" t="str">
        <f>'shaladarpan '!K418</f>
        <v>no</v>
      </c>
      <c r="M419" s="9">
        <f>'shaladarpan '!L418</f>
        <v>417</v>
      </c>
      <c r="N419" s="9">
        <f>'shaladarpan '!M418</f>
        <v>0</v>
      </c>
      <c r="O419" s="9">
        <f>'shaladarpan '!N418</f>
        <v>0</v>
      </c>
      <c r="P419" s="9" t="str">
        <f>'shaladarpan '!O418</f>
        <v>OBC</v>
      </c>
      <c r="Q419" s="9">
        <f>'shaladarpan '!P418</f>
        <v>0</v>
      </c>
      <c r="R419" s="9">
        <f>'shaladarpan '!Q418</f>
        <v>0</v>
      </c>
      <c r="S419" s="9" t="str">
        <f>'shaladarpan '!R418</f>
        <v>GOVT. SENIOR SECONDARY SCHOOL ALNIYAWAS (219445)</v>
      </c>
      <c r="T419" s="9">
        <f>'shaladarpan '!S418</f>
        <v>8140200308</v>
      </c>
      <c r="U419" s="9">
        <f>'shaladarpan '!T418</f>
        <v>0</v>
      </c>
      <c r="V419" s="9">
        <f>'shaladarpan '!U418</f>
        <v>0</v>
      </c>
      <c r="W419" s="9">
        <f>'shaladarpan '!V418</f>
        <v>9828121113</v>
      </c>
      <c r="X419" s="9" t="str">
        <f>'shaladarpan '!W418</f>
        <v>alniyawas417</v>
      </c>
      <c r="Y419" s="9">
        <f>'shaladarpan '!X418</f>
        <v>0</v>
      </c>
      <c r="Z419" s="9" t="str">
        <f>'shaladarpan '!Y418</f>
        <v>N</v>
      </c>
      <c r="AA419" s="9" t="str">
        <f>'shaladarpan '!Z418</f>
        <v>Y</v>
      </c>
      <c r="AB419" s="9">
        <f>'shaladarpan '!AA418</f>
        <v>0</v>
      </c>
      <c r="AC419" s="9">
        <f>'shaladarpan '!AB418</f>
        <v>13</v>
      </c>
      <c r="AD419" s="9">
        <f>'shaladarpan '!AC418</f>
        <v>0</v>
      </c>
      <c r="AE419" s="9">
        <f>'shaladarpan '!AD418</f>
        <v>1</v>
      </c>
    </row>
    <row r="420" spans="1:31" s="8" customFormat="1" ht="13.5" customHeight="1">
      <c r="A420" s="8">
        <f>IF(F420=" "," ",ROWS($A$3:A420))</f>
        <v>418</v>
      </c>
      <c r="B420" s="9">
        <f>'shaladarpan '!A419</f>
        <v>9</v>
      </c>
      <c r="C420" s="9" t="str">
        <f>'shaladarpan '!B419</f>
        <v>B</v>
      </c>
      <c r="D420" s="9">
        <f>'shaladarpan '!C419</f>
        <v>4315</v>
      </c>
      <c r="E420" s="10">
        <f>'shaladarpan '!D419</f>
        <v>42920</v>
      </c>
      <c r="F420" s="9" t="str">
        <f>'shaladarpan '!E419</f>
        <v>manjeet418</v>
      </c>
      <c r="G420" s="10">
        <f>'shaladarpan '!F419</f>
        <v>0</v>
      </c>
      <c r="H420" s="9" t="str">
        <f>'shaladarpan '!G419</f>
        <v>vijay418</v>
      </c>
      <c r="I420" s="9" t="str">
        <f>'shaladarpan '!H419</f>
        <v>beautiful418</v>
      </c>
      <c r="J420" s="9" t="str">
        <f>'shaladarpan '!I419</f>
        <v>M</v>
      </c>
      <c r="K420" s="10">
        <f>'shaladarpan '!J419</f>
        <v>38540</v>
      </c>
      <c r="L420" s="9" t="str">
        <f>'shaladarpan '!K419</f>
        <v>yes</v>
      </c>
      <c r="M420" s="9">
        <f>'shaladarpan '!L419</f>
        <v>418</v>
      </c>
      <c r="N420" s="9">
        <f>'shaladarpan '!M419</f>
        <v>0</v>
      </c>
      <c r="O420" s="9">
        <f>'shaladarpan '!N419</f>
        <v>0</v>
      </c>
      <c r="P420" s="9" t="str">
        <f>'shaladarpan '!O419</f>
        <v>OBC</v>
      </c>
      <c r="Q420" s="9" t="str">
        <f>'shaladarpan '!P419</f>
        <v>Hindu</v>
      </c>
      <c r="R420" s="9">
        <f>'shaladarpan '!Q419</f>
        <v>0</v>
      </c>
      <c r="S420" s="9" t="str">
        <f>'shaladarpan '!R419</f>
        <v>GOVT. SENIOR SECONDARY SCHOOL ALNIYAWAS (219445)</v>
      </c>
      <c r="T420" s="9">
        <f>'shaladarpan '!S419</f>
        <v>8140200308</v>
      </c>
      <c r="U420" s="9" t="str">
        <f>'shaladarpan '!T419</f>
        <v>XXXX3683</v>
      </c>
      <c r="V420" s="9">
        <f>'shaladarpan '!U419</f>
        <v>0</v>
      </c>
      <c r="W420" s="9">
        <f>'shaladarpan '!V419</f>
        <v>9828121114</v>
      </c>
      <c r="X420" s="9" t="str">
        <f>'shaladarpan '!W419</f>
        <v>alniyawas418</v>
      </c>
      <c r="Y420" s="9">
        <f>'shaladarpan '!X419</f>
        <v>0</v>
      </c>
      <c r="Z420" s="9" t="str">
        <f>'shaladarpan '!Y419</f>
        <v>N</v>
      </c>
      <c r="AA420" s="9" t="str">
        <f>'shaladarpan '!Z419</f>
        <v>N</v>
      </c>
      <c r="AB420" s="9" t="str">
        <f>'shaladarpan '!AA419</f>
        <v>No</v>
      </c>
      <c r="AC420" s="9">
        <f>'shaladarpan '!AB419</f>
        <v>15</v>
      </c>
      <c r="AD420" s="9" t="str">
        <f>'shaladarpan '!AC419</f>
        <v>None</v>
      </c>
      <c r="AE420" s="9">
        <f>'shaladarpan '!AD419</f>
        <v>3</v>
      </c>
    </row>
    <row r="421" spans="1:31" s="8" customFormat="1" ht="13.5" customHeight="1">
      <c r="A421" s="8">
        <f>IF(F421=" "," ",ROWS($A$3:A421))</f>
        <v>419</v>
      </c>
      <c r="B421" s="9">
        <f>'shaladarpan '!A420</f>
        <v>9</v>
      </c>
      <c r="C421" s="9" t="str">
        <f>'shaladarpan '!B420</f>
        <v>B</v>
      </c>
      <c r="D421" s="9">
        <f>'shaladarpan '!C420</f>
        <v>4830</v>
      </c>
      <c r="E421" s="10">
        <f>'shaladarpan '!D420</f>
        <v>44072</v>
      </c>
      <c r="F421" s="9" t="str">
        <f>'shaladarpan '!E420</f>
        <v>manjeet419</v>
      </c>
      <c r="G421" s="10">
        <f>'shaladarpan '!F420</f>
        <v>0</v>
      </c>
      <c r="H421" s="9" t="str">
        <f>'shaladarpan '!G420</f>
        <v>vijay419</v>
      </c>
      <c r="I421" s="9" t="str">
        <f>'shaladarpan '!H420</f>
        <v>beautiful419</v>
      </c>
      <c r="J421" s="9" t="str">
        <f>'shaladarpan '!I420</f>
        <v>F</v>
      </c>
      <c r="K421" s="10">
        <f>'shaladarpan '!J420</f>
        <v>38764</v>
      </c>
      <c r="L421" s="9" t="str">
        <f>'shaladarpan '!K420</f>
        <v>yes</v>
      </c>
      <c r="M421" s="9">
        <f>'shaladarpan '!L420</f>
        <v>419</v>
      </c>
      <c r="N421" s="9">
        <f>'shaladarpan '!M420</f>
        <v>0</v>
      </c>
      <c r="O421" s="9">
        <f>'shaladarpan '!N420</f>
        <v>0</v>
      </c>
      <c r="P421" s="9" t="str">
        <f>'shaladarpan '!O420</f>
        <v>GEN</v>
      </c>
      <c r="Q421" s="9">
        <f>'shaladarpan '!P420</f>
        <v>0</v>
      </c>
      <c r="R421" s="9">
        <f>'shaladarpan '!Q420</f>
        <v>0</v>
      </c>
      <c r="S421" s="9" t="str">
        <f>'shaladarpan '!R420</f>
        <v>GOVT. SENIOR SECONDARY SCHOOL ALNIYAWAS (219445)</v>
      </c>
      <c r="T421" s="9">
        <f>'shaladarpan '!S420</f>
        <v>8140200308</v>
      </c>
      <c r="U421" s="9" t="str">
        <f>'shaladarpan '!T420</f>
        <v>XXXX5229</v>
      </c>
      <c r="V421" s="9">
        <f>'shaladarpan '!U420</f>
        <v>0</v>
      </c>
      <c r="W421" s="9">
        <f>'shaladarpan '!V420</f>
        <v>9828121115</v>
      </c>
      <c r="X421" s="9" t="str">
        <f>'shaladarpan '!W420</f>
        <v>alniyawas419</v>
      </c>
      <c r="Y421" s="9">
        <f>'shaladarpan '!X420</f>
        <v>0</v>
      </c>
      <c r="Z421" s="9" t="str">
        <f>'shaladarpan '!Y420</f>
        <v>N</v>
      </c>
      <c r="AA421" s="9" t="str">
        <f>'shaladarpan '!Z420</f>
        <v>N</v>
      </c>
      <c r="AB421" s="9">
        <f>'shaladarpan '!AA420</f>
        <v>0</v>
      </c>
      <c r="AC421" s="9">
        <f>'shaladarpan '!AB420</f>
        <v>14</v>
      </c>
      <c r="AD421" s="9" t="str">
        <f>'shaladarpan '!AC420</f>
        <v>None</v>
      </c>
      <c r="AE421" s="9">
        <f>'shaladarpan '!AD420</f>
        <v>5</v>
      </c>
    </row>
    <row r="422" spans="1:31" s="8" customFormat="1" ht="13.5" customHeight="1">
      <c r="A422" s="8">
        <f>IF(F422=" "," ",ROWS($A$3:A422))</f>
        <v>420</v>
      </c>
      <c r="B422" s="9">
        <f>'shaladarpan '!A421</f>
        <v>10</v>
      </c>
      <c r="C422" s="9" t="str">
        <f>'shaladarpan '!B421</f>
        <v>A</v>
      </c>
      <c r="D422" s="9">
        <f>'shaladarpan '!C421</f>
        <v>4120</v>
      </c>
      <c r="E422" s="10">
        <f>'shaladarpan '!D421</f>
        <v>42551</v>
      </c>
      <c r="F422" s="9" t="str">
        <f>'shaladarpan '!E421</f>
        <v>manjeet420</v>
      </c>
      <c r="G422" s="10">
        <f>'shaladarpan '!F421</f>
        <v>0</v>
      </c>
      <c r="H422" s="9" t="str">
        <f>'shaladarpan '!G421</f>
        <v>vijay420</v>
      </c>
      <c r="I422" s="9" t="str">
        <f>'shaladarpan '!H421</f>
        <v>beautiful420</v>
      </c>
      <c r="J422" s="9" t="str">
        <f>'shaladarpan '!I421</f>
        <v>M</v>
      </c>
      <c r="K422" s="10">
        <f>'shaladarpan '!J421</f>
        <v>38895</v>
      </c>
      <c r="L422" s="9" t="str">
        <f>'shaladarpan '!K421</f>
        <v>no</v>
      </c>
      <c r="M422" s="9">
        <f>'shaladarpan '!L421</f>
        <v>420</v>
      </c>
      <c r="N422" s="9">
        <f>'shaladarpan '!M421</f>
        <v>0</v>
      </c>
      <c r="O422" s="9">
        <f>'shaladarpan '!N421</f>
        <v>0</v>
      </c>
      <c r="P422" s="9" t="str">
        <f>'shaladarpan '!O421</f>
        <v>GEN</v>
      </c>
      <c r="Q422" s="9" t="str">
        <f>'shaladarpan '!P421</f>
        <v>Hindu</v>
      </c>
      <c r="R422" s="9">
        <f>'shaladarpan '!Q421</f>
        <v>0</v>
      </c>
      <c r="S422" s="9" t="str">
        <f>'shaladarpan '!R421</f>
        <v>GOVT. SENIOR SECONDARY SCHOOL ALNIYAWAS (219445)</v>
      </c>
      <c r="T422" s="9">
        <f>'shaladarpan '!S421</f>
        <v>8140200308</v>
      </c>
      <c r="U422" s="9" t="str">
        <f>'shaladarpan '!T421</f>
        <v>XXXX3034</v>
      </c>
      <c r="V422" s="9">
        <f>'shaladarpan '!U421</f>
        <v>0</v>
      </c>
      <c r="W422" s="9">
        <f>'shaladarpan '!V421</f>
        <v>9828121116</v>
      </c>
      <c r="X422" s="9" t="str">
        <f>'shaladarpan '!W421</f>
        <v>alniyawas420</v>
      </c>
      <c r="Y422" s="9">
        <f>'shaladarpan '!X421</f>
        <v>0</v>
      </c>
      <c r="Z422" s="9" t="str">
        <f>'shaladarpan '!Y421</f>
        <v>N</v>
      </c>
      <c r="AA422" s="9" t="str">
        <f>'shaladarpan '!Z421</f>
        <v>N</v>
      </c>
      <c r="AB422" s="9" t="str">
        <f>'shaladarpan '!AA421</f>
        <v>No</v>
      </c>
      <c r="AC422" s="9">
        <f>'shaladarpan '!AB421</f>
        <v>14</v>
      </c>
      <c r="AD422" s="9" t="str">
        <f>'shaladarpan '!AC421</f>
        <v>None</v>
      </c>
      <c r="AE422" s="9">
        <f>'shaladarpan '!AD421</f>
        <v>1</v>
      </c>
    </row>
    <row r="423" spans="1:31" s="8" customFormat="1" ht="13.5" customHeight="1">
      <c r="A423" s="8">
        <f>IF(F423=" "," ",ROWS($A$3:A423))</f>
        <v>421</v>
      </c>
      <c r="B423" s="9">
        <f>'shaladarpan '!A422</f>
        <v>10</v>
      </c>
      <c r="C423" s="9" t="str">
        <f>'shaladarpan '!B422</f>
        <v>A</v>
      </c>
      <c r="D423" s="9">
        <f>'shaladarpan '!C422</f>
        <v>3773</v>
      </c>
      <c r="E423" s="10">
        <f>'shaladarpan '!D422</f>
        <v>42135</v>
      </c>
      <c r="F423" s="9" t="str">
        <f>'shaladarpan '!E422</f>
        <v>manjeet421</v>
      </c>
      <c r="G423" s="10">
        <f>'shaladarpan '!F422</f>
        <v>0</v>
      </c>
      <c r="H423" s="9" t="str">
        <f>'shaladarpan '!G422</f>
        <v>vijay421</v>
      </c>
      <c r="I423" s="9" t="str">
        <f>'shaladarpan '!H422</f>
        <v>beautiful421</v>
      </c>
      <c r="J423" s="9" t="str">
        <f>'shaladarpan '!I422</f>
        <v>M</v>
      </c>
      <c r="K423" s="10">
        <f>'shaladarpan '!J422</f>
        <v>38534</v>
      </c>
      <c r="L423" s="9" t="str">
        <f>'shaladarpan '!K422</f>
        <v>yes</v>
      </c>
      <c r="M423" s="9">
        <f>'shaladarpan '!L422</f>
        <v>421</v>
      </c>
      <c r="N423" s="9">
        <f>'shaladarpan '!M422</f>
        <v>0</v>
      </c>
      <c r="O423" s="9">
        <f>'shaladarpan '!N422</f>
        <v>0</v>
      </c>
      <c r="P423" s="9" t="str">
        <f>'shaladarpan '!O422</f>
        <v>OBC</v>
      </c>
      <c r="Q423" s="9" t="str">
        <f>'shaladarpan '!P422</f>
        <v>Muslim</v>
      </c>
      <c r="R423" s="9">
        <f>'shaladarpan '!Q422</f>
        <v>0</v>
      </c>
      <c r="S423" s="9" t="str">
        <f>'shaladarpan '!R422</f>
        <v>GOVT. SENIOR SECONDARY SCHOOL ALNIYAWAS (219445)</v>
      </c>
      <c r="T423" s="9">
        <f>'shaladarpan '!S422</f>
        <v>8140200308</v>
      </c>
      <c r="U423" s="9" t="str">
        <f>'shaladarpan '!T422</f>
        <v>XXXX6919</v>
      </c>
      <c r="V423" s="9">
        <f>'shaladarpan '!U422</f>
        <v>0</v>
      </c>
      <c r="W423" s="9">
        <f>'shaladarpan '!V422</f>
        <v>9828121117</v>
      </c>
      <c r="X423" s="9" t="str">
        <f>'shaladarpan '!W422</f>
        <v>alniyawas421</v>
      </c>
      <c r="Y423" s="9">
        <f>'shaladarpan '!X422</f>
        <v>0</v>
      </c>
      <c r="Z423" s="9" t="str">
        <f>'shaladarpan '!Y422</f>
        <v>N</v>
      </c>
      <c r="AA423" s="9" t="str">
        <f>'shaladarpan '!Z422</f>
        <v>N</v>
      </c>
      <c r="AB423" s="9" t="str">
        <f>'shaladarpan '!AA422</f>
        <v>Yes</v>
      </c>
      <c r="AC423" s="9">
        <f>'shaladarpan '!AB422</f>
        <v>15</v>
      </c>
      <c r="AD423" s="9" t="str">
        <f>'shaladarpan '!AC422</f>
        <v>None</v>
      </c>
      <c r="AE423" s="9">
        <f>'shaladarpan '!AD422</f>
        <v>1</v>
      </c>
    </row>
    <row r="424" spans="1:31" s="8" customFormat="1" ht="13.5" customHeight="1">
      <c r="A424" s="8">
        <f>IF(F424=" "," ",ROWS($A$3:A424))</f>
        <v>422</v>
      </c>
      <c r="B424" s="9">
        <f>'shaladarpan '!A423</f>
        <v>10</v>
      </c>
      <c r="C424" s="9" t="str">
        <f>'shaladarpan '!B423</f>
        <v>A</v>
      </c>
      <c r="D424" s="9">
        <f>'shaladarpan '!C423</f>
        <v>4532</v>
      </c>
      <c r="E424" s="10">
        <f>'shaladarpan '!D423</f>
        <v>43288</v>
      </c>
      <c r="F424" s="9" t="str">
        <f>'shaladarpan '!E423</f>
        <v>manjeet422</v>
      </c>
      <c r="G424" s="10">
        <f>'shaladarpan '!F423</f>
        <v>0</v>
      </c>
      <c r="H424" s="9" t="str">
        <f>'shaladarpan '!G423</f>
        <v>vijay422</v>
      </c>
      <c r="I424" s="9" t="str">
        <f>'shaladarpan '!H423</f>
        <v>beautiful422</v>
      </c>
      <c r="J424" s="9" t="str">
        <f>'shaladarpan '!I423</f>
        <v>M</v>
      </c>
      <c r="K424" s="10">
        <f>'shaladarpan '!J423</f>
        <v>38969</v>
      </c>
      <c r="L424" s="9" t="str">
        <f>'shaladarpan '!K423</f>
        <v>yes</v>
      </c>
      <c r="M424" s="9">
        <f>'shaladarpan '!L423</f>
        <v>422</v>
      </c>
      <c r="N424" s="9">
        <f>'shaladarpan '!M423</f>
        <v>0</v>
      </c>
      <c r="O424" s="9">
        <f>'shaladarpan '!N423</f>
        <v>0</v>
      </c>
      <c r="P424" s="9" t="str">
        <f>'shaladarpan '!O423</f>
        <v>OBC</v>
      </c>
      <c r="Q424" s="9" t="str">
        <f>'shaladarpan '!P423</f>
        <v>Hindu</v>
      </c>
      <c r="R424" s="9">
        <f>'shaladarpan '!Q423</f>
        <v>0</v>
      </c>
      <c r="S424" s="9" t="str">
        <f>'shaladarpan '!R423</f>
        <v>GOVT. SENIOR SECONDARY SCHOOL ALNIYAWAS (219445)</v>
      </c>
      <c r="T424" s="9">
        <f>'shaladarpan '!S423</f>
        <v>8140200308</v>
      </c>
      <c r="U424" s="9" t="str">
        <f>'shaladarpan '!T423</f>
        <v>XXXX2372</v>
      </c>
      <c r="V424" s="9">
        <f>'shaladarpan '!U423</f>
        <v>0</v>
      </c>
      <c r="W424" s="9">
        <f>'shaladarpan '!V423</f>
        <v>9828121118</v>
      </c>
      <c r="X424" s="9" t="str">
        <f>'shaladarpan '!W423</f>
        <v>alniyawas422</v>
      </c>
      <c r="Y424" s="9">
        <f>'shaladarpan '!X423</f>
        <v>45000</v>
      </c>
      <c r="Z424" s="9" t="str">
        <f>'shaladarpan '!Y423</f>
        <v>N</v>
      </c>
      <c r="AA424" s="9" t="str">
        <f>'shaladarpan '!Z423</f>
        <v>N</v>
      </c>
      <c r="AB424" s="9" t="str">
        <f>'shaladarpan '!AA423</f>
        <v>No</v>
      </c>
      <c r="AC424" s="9">
        <f>'shaladarpan '!AB423</f>
        <v>14</v>
      </c>
      <c r="AD424" s="9" t="str">
        <f>'shaladarpan '!AC423</f>
        <v>None</v>
      </c>
      <c r="AE424" s="9">
        <f>'shaladarpan '!AD423</f>
        <v>1</v>
      </c>
    </row>
    <row r="425" spans="1:31" s="8" customFormat="1" ht="13.5" customHeight="1">
      <c r="A425" s="8">
        <f>IF(F425=" "," ",ROWS($A$3:A425))</f>
        <v>423</v>
      </c>
      <c r="B425" s="9">
        <f>'shaladarpan '!A424</f>
        <v>10</v>
      </c>
      <c r="C425" s="9" t="str">
        <f>'shaladarpan '!B424</f>
        <v>A</v>
      </c>
      <c r="D425" s="9">
        <f>'shaladarpan '!C424</f>
        <v>3569</v>
      </c>
      <c r="E425" s="10">
        <f>'shaladarpan '!D424</f>
        <v>41772</v>
      </c>
      <c r="F425" s="9" t="str">
        <f>'shaladarpan '!E424</f>
        <v>manjeet423</v>
      </c>
      <c r="G425" s="10">
        <f>'shaladarpan '!F424</f>
        <v>0</v>
      </c>
      <c r="H425" s="9" t="str">
        <f>'shaladarpan '!G424</f>
        <v>vijay423</v>
      </c>
      <c r="I425" s="9" t="str">
        <f>'shaladarpan '!H424</f>
        <v>beautiful423</v>
      </c>
      <c r="J425" s="9" t="str">
        <f>'shaladarpan '!I424</f>
        <v>M</v>
      </c>
      <c r="K425" s="10">
        <f>'shaladarpan '!J424</f>
        <v>37833</v>
      </c>
      <c r="L425" s="9" t="str">
        <f>'shaladarpan '!K424</f>
        <v>no</v>
      </c>
      <c r="M425" s="9">
        <f>'shaladarpan '!L424</f>
        <v>423</v>
      </c>
      <c r="N425" s="9">
        <f>'shaladarpan '!M424</f>
        <v>0</v>
      </c>
      <c r="O425" s="9">
        <f>'shaladarpan '!N424</f>
        <v>0</v>
      </c>
      <c r="P425" s="9" t="str">
        <f>'shaladarpan '!O424</f>
        <v>GEN</v>
      </c>
      <c r="Q425" s="9">
        <f>'shaladarpan '!P424</f>
        <v>0</v>
      </c>
      <c r="R425" s="9">
        <f>'shaladarpan '!Q424</f>
        <v>0</v>
      </c>
      <c r="S425" s="9" t="str">
        <f>'shaladarpan '!R424</f>
        <v>GOVT. SENIOR SECONDARY SCHOOL ALNIYAWAS (219445)</v>
      </c>
      <c r="T425" s="9">
        <f>'shaladarpan '!S424</f>
        <v>8140200308</v>
      </c>
      <c r="U425" s="9" t="str">
        <f>'shaladarpan '!T424</f>
        <v>XXXX3161</v>
      </c>
      <c r="V425" s="9">
        <f>'shaladarpan '!U424</f>
        <v>0</v>
      </c>
      <c r="W425" s="9">
        <f>'shaladarpan '!V424</f>
        <v>9828121119</v>
      </c>
      <c r="X425" s="9" t="str">
        <f>'shaladarpan '!W424</f>
        <v>alniyawas423</v>
      </c>
      <c r="Y425" s="9">
        <f>'shaladarpan '!X424</f>
        <v>0</v>
      </c>
      <c r="Z425" s="9" t="str">
        <f>'shaladarpan '!Y424</f>
        <v>N</v>
      </c>
      <c r="AA425" s="9" t="str">
        <f>'shaladarpan '!Z424</f>
        <v>N</v>
      </c>
      <c r="AB425" s="9">
        <f>'shaladarpan '!AA424</f>
        <v>0</v>
      </c>
      <c r="AC425" s="9">
        <f>'shaladarpan '!AB424</f>
        <v>17</v>
      </c>
      <c r="AD425" s="9" t="str">
        <f>'shaladarpan '!AC424</f>
        <v>None</v>
      </c>
      <c r="AE425" s="9">
        <f>'shaladarpan '!AD424</f>
        <v>1</v>
      </c>
    </row>
    <row r="426" spans="1:31" s="8" customFormat="1" ht="13.5" customHeight="1">
      <c r="A426" s="8">
        <f>IF(F426=" "," ",ROWS($A$3:A426))</f>
        <v>424</v>
      </c>
      <c r="B426" s="9">
        <f>'shaladarpan '!A425</f>
        <v>10</v>
      </c>
      <c r="C426" s="9" t="str">
        <f>'shaladarpan '!B425</f>
        <v>A</v>
      </c>
      <c r="D426" s="9">
        <f>'shaladarpan '!C425</f>
        <v>4659</v>
      </c>
      <c r="E426" s="10">
        <f>'shaladarpan '!D425</f>
        <v>43652</v>
      </c>
      <c r="F426" s="9" t="str">
        <f>'shaladarpan '!E425</f>
        <v>manjeet424</v>
      </c>
      <c r="G426" s="10">
        <f>'shaladarpan '!F425</f>
        <v>0</v>
      </c>
      <c r="H426" s="9" t="str">
        <f>'shaladarpan '!G425</f>
        <v>vijay424</v>
      </c>
      <c r="I426" s="9" t="str">
        <f>'shaladarpan '!H425</f>
        <v>beautiful424</v>
      </c>
      <c r="J426" s="9" t="str">
        <f>'shaladarpan '!I425</f>
        <v>F</v>
      </c>
      <c r="K426" s="10">
        <f>'shaladarpan '!J425</f>
        <v>38508</v>
      </c>
      <c r="L426" s="9" t="str">
        <f>'shaladarpan '!K425</f>
        <v>yes</v>
      </c>
      <c r="M426" s="9">
        <f>'shaladarpan '!L425</f>
        <v>424</v>
      </c>
      <c r="N426" s="9">
        <f>'shaladarpan '!M425</f>
        <v>0</v>
      </c>
      <c r="O426" s="9">
        <f>'shaladarpan '!N425</f>
        <v>0</v>
      </c>
      <c r="P426" s="9" t="str">
        <f>'shaladarpan '!O425</f>
        <v>GEN</v>
      </c>
      <c r="Q426" s="9" t="str">
        <f>'shaladarpan '!P425</f>
        <v>Hindu</v>
      </c>
      <c r="R426" s="9">
        <f>'shaladarpan '!Q425</f>
        <v>0</v>
      </c>
      <c r="S426" s="9" t="str">
        <f>'shaladarpan '!R425</f>
        <v>GOVT. SENIOR SECONDARY SCHOOL ALNIYAWAS (219445)</v>
      </c>
      <c r="T426" s="9">
        <f>'shaladarpan '!S425</f>
        <v>8140200308</v>
      </c>
      <c r="U426" s="9" t="str">
        <f>'shaladarpan '!T425</f>
        <v>XXXX1529</v>
      </c>
      <c r="V426" s="9" t="str">
        <f>'shaladarpan '!U425</f>
        <v>yoiysgs</v>
      </c>
      <c r="W426" s="9">
        <f>'shaladarpan '!V425</f>
        <v>9828121120</v>
      </c>
      <c r="X426" s="9" t="str">
        <f>'shaladarpan '!W425</f>
        <v>alniyawas424</v>
      </c>
      <c r="Y426" s="9">
        <f>'shaladarpan '!X425</f>
        <v>60000</v>
      </c>
      <c r="Z426" s="9" t="str">
        <f>'shaladarpan '!Y425</f>
        <v>N</v>
      </c>
      <c r="AA426" s="9" t="str">
        <f>'shaladarpan '!Z425</f>
        <v>N</v>
      </c>
      <c r="AB426" s="9" t="str">
        <f>'shaladarpan '!AA425</f>
        <v>No</v>
      </c>
      <c r="AC426" s="9">
        <f>'shaladarpan '!AB425</f>
        <v>15</v>
      </c>
      <c r="AD426" s="9" t="str">
        <f>'shaladarpan '!AC425</f>
        <v>None</v>
      </c>
      <c r="AE426" s="9">
        <f>'shaladarpan '!AD425</f>
        <v>0</v>
      </c>
    </row>
    <row r="427" spans="1:31" s="8" customFormat="1" ht="13.5" customHeight="1">
      <c r="A427" s="8">
        <f>IF(F427=" "," ",ROWS($A$3:A427))</f>
        <v>425</v>
      </c>
      <c r="B427" s="9">
        <f>'shaladarpan '!A426</f>
        <v>10</v>
      </c>
      <c r="C427" s="9" t="str">
        <f>'shaladarpan '!B426</f>
        <v>A</v>
      </c>
      <c r="D427" s="9">
        <f>'shaladarpan '!C426</f>
        <v>4574</v>
      </c>
      <c r="E427" s="10">
        <f>'shaladarpan '!D426</f>
        <v>43297</v>
      </c>
      <c r="F427" s="9" t="str">
        <f>'shaladarpan '!E426</f>
        <v>manjeet425</v>
      </c>
      <c r="G427" s="10">
        <f>'shaladarpan '!F426</f>
        <v>0</v>
      </c>
      <c r="H427" s="9" t="str">
        <f>'shaladarpan '!G426</f>
        <v>vijay425</v>
      </c>
      <c r="I427" s="9" t="str">
        <f>'shaladarpan '!H426</f>
        <v>beautiful425</v>
      </c>
      <c r="J427" s="9" t="str">
        <f>'shaladarpan '!I426</f>
        <v>F</v>
      </c>
      <c r="K427" s="10">
        <f>'shaladarpan '!J426</f>
        <v>38937</v>
      </c>
      <c r="L427" s="9" t="str">
        <f>'shaladarpan '!K426</f>
        <v>yes</v>
      </c>
      <c r="M427" s="9">
        <f>'shaladarpan '!L426</f>
        <v>425</v>
      </c>
      <c r="N427" s="9">
        <f>'shaladarpan '!M426</f>
        <v>0</v>
      </c>
      <c r="O427" s="9">
        <f>'shaladarpan '!N426</f>
        <v>0</v>
      </c>
      <c r="P427" s="9" t="str">
        <f>'shaladarpan '!O426</f>
        <v>SC</v>
      </c>
      <c r="Q427" s="9" t="str">
        <f>'shaladarpan '!P426</f>
        <v>Hindu</v>
      </c>
      <c r="R427" s="9">
        <f>'shaladarpan '!Q426</f>
        <v>0</v>
      </c>
      <c r="S427" s="9" t="str">
        <f>'shaladarpan '!R426</f>
        <v>GOVT. SENIOR SECONDARY SCHOOL ALNIYAWAS (219445)</v>
      </c>
      <c r="T427" s="9">
        <f>'shaladarpan '!S426</f>
        <v>8140200308</v>
      </c>
      <c r="U427" s="9" t="str">
        <f>'shaladarpan '!T426</f>
        <v>XXXX0567</v>
      </c>
      <c r="V427" s="9">
        <f>'shaladarpan '!U426</f>
        <v>0</v>
      </c>
      <c r="W427" s="9">
        <f>'shaladarpan '!V426</f>
        <v>9828121121</v>
      </c>
      <c r="X427" s="9" t="str">
        <f>'shaladarpan '!W426</f>
        <v>alniyawas425</v>
      </c>
      <c r="Y427" s="9">
        <f>'shaladarpan '!X426</f>
        <v>40000</v>
      </c>
      <c r="Z427" s="9" t="str">
        <f>'shaladarpan '!Y426</f>
        <v>N</v>
      </c>
      <c r="AA427" s="9" t="str">
        <f>'shaladarpan '!Z426</f>
        <v>N</v>
      </c>
      <c r="AB427" s="9" t="str">
        <f>'shaladarpan '!AA426</f>
        <v>No</v>
      </c>
      <c r="AC427" s="9">
        <f>'shaladarpan '!AB426</f>
        <v>14</v>
      </c>
      <c r="AD427" s="9" t="str">
        <f>'shaladarpan '!AC426</f>
        <v>None</v>
      </c>
      <c r="AE427" s="9">
        <f>'shaladarpan '!AD426</f>
        <v>4</v>
      </c>
    </row>
    <row r="428" spans="1:31" s="8" customFormat="1" ht="13.5" customHeight="1">
      <c r="A428" s="8">
        <f>IF(F428=" "," ",ROWS($A$3:A428))</f>
        <v>426</v>
      </c>
      <c r="B428" s="9">
        <f>'shaladarpan '!A427</f>
        <v>10</v>
      </c>
      <c r="C428" s="9" t="str">
        <f>'shaladarpan '!B427</f>
        <v>A</v>
      </c>
      <c r="D428" s="9">
        <f>'shaladarpan '!C427</f>
        <v>4665</v>
      </c>
      <c r="E428" s="10">
        <f>'shaladarpan '!D427</f>
        <v>43652</v>
      </c>
      <c r="F428" s="9" t="str">
        <f>'shaladarpan '!E427</f>
        <v>manjeet426</v>
      </c>
      <c r="G428" s="10">
        <f>'shaladarpan '!F427</f>
        <v>0</v>
      </c>
      <c r="H428" s="9" t="str">
        <f>'shaladarpan '!G427</f>
        <v>vijay426</v>
      </c>
      <c r="I428" s="9" t="str">
        <f>'shaladarpan '!H427</f>
        <v>beautiful426</v>
      </c>
      <c r="J428" s="9" t="str">
        <f>'shaladarpan '!I427</f>
        <v>M</v>
      </c>
      <c r="K428" s="10">
        <f>'shaladarpan '!J427</f>
        <v>38855</v>
      </c>
      <c r="L428" s="9" t="str">
        <f>'shaladarpan '!K427</f>
        <v>no</v>
      </c>
      <c r="M428" s="9">
        <f>'shaladarpan '!L427</f>
        <v>426</v>
      </c>
      <c r="N428" s="9">
        <f>'shaladarpan '!M427</f>
        <v>0</v>
      </c>
      <c r="O428" s="9">
        <f>'shaladarpan '!N427</f>
        <v>0</v>
      </c>
      <c r="P428" s="9" t="str">
        <f>'shaladarpan '!O427</f>
        <v>GEN</v>
      </c>
      <c r="Q428" s="9" t="str">
        <f>'shaladarpan '!P427</f>
        <v>Hindu</v>
      </c>
      <c r="R428" s="9">
        <f>'shaladarpan '!Q427</f>
        <v>0</v>
      </c>
      <c r="S428" s="9" t="str">
        <f>'shaladarpan '!R427</f>
        <v>GOVT. SENIOR SECONDARY SCHOOL ALNIYAWAS (219445)</v>
      </c>
      <c r="T428" s="9">
        <f>'shaladarpan '!S427</f>
        <v>8140200308</v>
      </c>
      <c r="U428" s="9" t="str">
        <f>'shaladarpan '!T427</f>
        <v>XXXX0949</v>
      </c>
      <c r="V428" s="9" t="str">
        <f>'shaladarpan '!U427</f>
        <v>yfwcdyk</v>
      </c>
      <c r="W428" s="9">
        <f>'shaladarpan '!V427</f>
        <v>9828121122</v>
      </c>
      <c r="X428" s="9" t="str">
        <f>'shaladarpan '!W427</f>
        <v>alniyawas426</v>
      </c>
      <c r="Y428" s="9">
        <f>'shaladarpan '!X427</f>
        <v>60000</v>
      </c>
      <c r="Z428" s="9" t="str">
        <f>'shaladarpan '!Y427</f>
        <v>N</v>
      </c>
      <c r="AA428" s="9" t="str">
        <f>'shaladarpan '!Z427</f>
        <v>N</v>
      </c>
      <c r="AB428" s="9" t="str">
        <f>'shaladarpan '!AA427</f>
        <v>No</v>
      </c>
      <c r="AC428" s="9">
        <f>'shaladarpan '!AB427</f>
        <v>14</v>
      </c>
      <c r="AD428" s="9" t="str">
        <f>'shaladarpan '!AC427</f>
        <v>None</v>
      </c>
      <c r="AE428" s="9">
        <f>'shaladarpan '!AD427</f>
        <v>0</v>
      </c>
    </row>
    <row r="429" spans="1:31" s="8" customFormat="1" ht="13.5" customHeight="1">
      <c r="A429" s="8">
        <f>IF(F429=" "," ",ROWS($A$3:A429))</f>
        <v>427</v>
      </c>
      <c r="B429" s="9">
        <f>'shaladarpan '!A428</f>
        <v>10</v>
      </c>
      <c r="C429" s="9" t="str">
        <f>'shaladarpan '!B428</f>
        <v>A</v>
      </c>
      <c r="D429" s="9">
        <f>'shaladarpan '!C428</f>
        <v>4657</v>
      </c>
      <c r="E429" s="10">
        <f>'shaladarpan '!D428</f>
        <v>43651</v>
      </c>
      <c r="F429" s="9" t="str">
        <f>'shaladarpan '!E428</f>
        <v>manjeet427</v>
      </c>
      <c r="G429" s="10">
        <f>'shaladarpan '!F428</f>
        <v>0</v>
      </c>
      <c r="H429" s="9" t="str">
        <f>'shaladarpan '!G428</f>
        <v>vijay427</v>
      </c>
      <c r="I429" s="9" t="str">
        <f>'shaladarpan '!H428</f>
        <v>beautiful427</v>
      </c>
      <c r="J429" s="9" t="str">
        <f>'shaladarpan '!I428</f>
        <v>M</v>
      </c>
      <c r="K429" s="10">
        <f>'shaladarpan '!J428</f>
        <v>38539</v>
      </c>
      <c r="L429" s="9" t="str">
        <f>'shaladarpan '!K428</f>
        <v>yes</v>
      </c>
      <c r="M429" s="9">
        <f>'shaladarpan '!L428</f>
        <v>427</v>
      </c>
      <c r="N429" s="9">
        <f>'shaladarpan '!M428</f>
        <v>0</v>
      </c>
      <c r="O429" s="9">
        <f>'shaladarpan '!N428</f>
        <v>0</v>
      </c>
      <c r="P429" s="9" t="str">
        <f>'shaladarpan '!O428</f>
        <v>OBC</v>
      </c>
      <c r="Q429" s="9" t="str">
        <f>'shaladarpan '!P428</f>
        <v>Hindu</v>
      </c>
      <c r="R429" s="9">
        <f>'shaladarpan '!Q428</f>
        <v>0</v>
      </c>
      <c r="S429" s="9" t="str">
        <f>'shaladarpan '!R428</f>
        <v>GOVT. SENIOR SECONDARY SCHOOL ALNIYAWAS (219445)</v>
      </c>
      <c r="T429" s="9">
        <f>'shaladarpan '!S428</f>
        <v>8140200308</v>
      </c>
      <c r="U429" s="9" t="str">
        <f>'shaladarpan '!T428</f>
        <v>XXXX3457</v>
      </c>
      <c r="V429" s="9" t="str">
        <f>'shaladarpan '!U428</f>
        <v>yfuskkw</v>
      </c>
      <c r="W429" s="9">
        <f>'shaladarpan '!V428</f>
        <v>9828121123</v>
      </c>
      <c r="X429" s="9" t="str">
        <f>'shaladarpan '!W428</f>
        <v>alniyawas427</v>
      </c>
      <c r="Y429" s="9">
        <f>'shaladarpan '!X428</f>
        <v>80000</v>
      </c>
      <c r="Z429" s="9" t="str">
        <f>'shaladarpan '!Y428</f>
        <v>N</v>
      </c>
      <c r="AA429" s="9" t="str">
        <f>'shaladarpan '!Z428</f>
        <v>N</v>
      </c>
      <c r="AB429" s="9" t="str">
        <f>'shaladarpan '!AA428</f>
        <v>No</v>
      </c>
      <c r="AC429" s="9">
        <f>'shaladarpan '!AB428</f>
        <v>15</v>
      </c>
      <c r="AD429" s="9" t="str">
        <f>'shaladarpan '!AC428</f>
        <v>None</v>
      </c>
      <c r="AE429" s="9">
        <f>'shaladarpan '!AD428</f>
        <v>2</v>
      </c>
    </row>
    <row r="430" spans="1:31" s="8" customFormat="1" ht="13.5" customHeight="1">
      <c r="A430" s="8">
        <f>IF(F430=" "," ",ROWS($A$3:A430))</f>
        <v>428</v>
      </c>
      <c r="B430" s="9">
        <f>'shaladarpan '!A429</f>
        <v>10</v>
      </c>
      <c r="C430" s="9" t="str">
        <f>'shaladarpan '!B429</f>
        <v>A</v>
      </c>
      <c r="D430" s="9">
        <f>'shaladarpan '!C429</f>
        <v>3796</v>
      </c>
      <c r="E430" s="10">
        <f>'shaladarpan '!D429</f>
        <v>42135</v>
      </c>
      <c r="F430" s="9" t="str">
        <f>'shaladarpan '!E429</f>
        <v>manjeet428</v>
      </c>
      <c r="G430" s="10">
        <f>'shaladarpan '!F429</f>
        <v>0</v>
      </c>
      <c r="H430" s="9" t="str">
        <f>'shaladarpan '!G429</f>
        <v>vijay428</v>
      </c>
      <c r="I430" s="9" t="str">
        <f>'shaladarpan '!H429</f>
        <v>beautiful428</v>
      </c>
      <c r="J430" s="9" t="str">
        <f>'shaladarpan '!I429</f>
        <v>F</v>
      </c>
      <c r="K430" s="10">
        <f>'shaladarpan '!J429</f>
        <v>38542</v>
      </c>
      <c r="L430" s="9" t="str">
        <f>'shaladarpan '!K429</f>
        <v>yes</v>
      </c>
      <c r="M430" s="9">
        <f>'shaladarpan '!L429</f>
        <v>428</v>
      </c>
      <c r="N430" s="9">
        <f>'shaladarpan '!M429</f>
        <v>0</v>
      </c>
      <c r="O430" s="9">
        <f>'shaladarpan '!N429</f>
        <v>0</v>
      </c>
      <c r="P430" s="9" t="str">
        <f>'shaladarpan '!O429</f>
        <v>SC</v>
      </c>
      <c r="Q430" s="9" t="str">
        <f>'shaladarpan '!P429</f>
        <v>Hindu</v>
      </c>
      <c r="R430" s="9">
        <f>'shaladarpan '!Q429</f>
        <v>0</v>
      </c>
      <c r="S430" s="9" t="str">
        <f>'shaladarpan '!R429</f>
        <v>GOVT. SENIOR SECONDARY SCHOOL ALNIYAWAS (219445)</v>
      </c>
      <c r="T430" s="9">
        <f>'shaladarpan '!S429</f>
        <v>8140200308</v>
      </c>
      <c r="U430" s="9" t="str">
        <f>'shaladarpan '!T429</f>
        <v>XXXX8459</v>
      </c>
      <c r="V430" s="9">
        <f>'shaladarpan '!U429</f>
        <v>0</v>
      </c>
      <c r="W430" s="9">
        <f>'shaladarpan '!V429</f>
        <v>9828121124</v>
      </c>
      <c r="X430" s="9" t="str">
        <f>'shaladarpan '!W429</f>
        <v>alniyawas428</v>
      </c>
      <c r="Y430" s="9">
        <f>'shaladarpan '!X429</f>
        <v>0</v>
      </c>
      <c r="Z430" s="9" t="str">
        <f>'shaladarpan '!Y429</f>
        <v>N</v>
      </c>
      <c r="AA430" s="9" t="str">
        <f>'shaladarpan '!Z429</f>
        <v>N</v>
      </c>
      <c r="AB430" s="9" t="str">
        <f>'shaladarpan '!AA429</f>
        <v>No</v>
      </c>
      <c r="AC430" s="9">
        <f>'shaladarpan '!AB429</f>
        <v>15</v>
      </c>
      <c r="AD430" s="9" t="str">
        <f>'shaladarpan '!AC429</f>
        <v>None</v>
      </c>
      <c r="AE430" s="9">
        <f>'shaladarpan '!AD429</f>
        <v>1</v>
      </c>
    </row>
    <row r="431" spans="1:31" s="8" customFormat="1" ht="13.5" customHeight="1">
      <c r="A431" s="8">
        <f>IF(F431=" "," ",ROWS($A$3:A431))</f>
        <v>429</v>
      </c>
      <c r="B431" s="9">
        <f>'shaladarpan '!A430</f>
        <v>10</v>
      </c>
      <c r="C431" s="9" t="str">
        <f>'shaladarpan '!B430</f>
        <v>A</v>
      </c>
      <c r="D431" s="9">
        <f>'shaladarpan '!C430</f>
        <v>4489</v>
      </c>
      <c r="E431" s="10">
        <f>'shaladarpan '!D430</f>
        <v>43286</v>
      </c>
      <c r="F431" s="9" t="str">
        <f>'shaladarpan '!E430</f>
        <v>manjeet429</v>
      </c>
      <c r="G431" s="10">
        <f>'shaladarpan '!F430</f>
        <v>0</v>
      </c>
      <c r="H431" s="9" t="str">
        <f>'shaladarpan '!G430</f>
        <v>vijay429</v>
      </c>
      <c r="I431" s="9" t="str">
        <f>'shaladarpan '!H430</f>
        <v>beautiful429</v>
      </c>
      <c r="J431" s="9" t="str">
        <f>'shaladarpan '!I430</f>
        <v>M</v>
      </c>
      <c r="K431" s="10">
        <f>'shaladarpan '!J430</f>
        <v>38257</v>
      </c>
      <c r="L431" s="9" t="str">
        <f>'shaladarpan '!K430</f>
        <v>no</v>
      </c>
      <c r="M431" s="9">
        <f>'shaladarpan '!L430</f>
        <v>429</v>
      </c>
      <c r="N431" s="9">
        <f>'shaladarpan '!M430</f>
        <v>0</v>
      </c>
      <c r="O431" s="9">
        <f>'shaladarpan '!N430</f>
        <v>0</v>
      </c>
      <c r="P431" s="9" t="str">
        <f>'shaladarpan '!O430</f>
        <v>OBC</v>
      </c>
      <c r="Q431" s="9" t="str">
        <f>'shaladarpan '!P430</f>
        <v>Hindu</v>
      </c>
      <c r="R431" s="9">
        <f>'shaladarpan '!Q430</f>
        <v>0</v>
      </c>
      <c r="S431" s="9" t="str">
        <f>'shaladarpan '!R430</f>
        <v>GOVT. SENIOR SECONDARY SCHOOL ALNIYAWAS (219445)</v>
      </c>
      <c r="T431" s="9">
        <f>'shaladarpan '!S430</f>
        <v>8140200308</v>
      </c>
      <c r="U431" s="9" t="str">
        <f>'shaladarpan '!T430</f>
        <v>XXXX0357</v>
      </c>
      <c r="V431" s="9">
        <f>'shaladarpan '!U430</f>
        <v>0</v>
      </c>
      <c r="W431" s="9">
        <f>'shaladarpan '!V430</f>
        <v>9828121125</v>
      </c>
      <c r="X431" s="9" t="str">
        <f>'shaladarpan '!W430</f>
        <v>alniyawas429</v>
      </c>
      <c r="Y431" s="9">
        <f>'shaladarpan '!X430</f>
        <v>50000</v>
      </c>
      <c r="Z431" s="9" t="str">
        <f>'shaladarpan '!Y430</f>
        <v>N</v>
      </c>
      <c r="AA431" s="9" t="str">
        <f>'shaladarpan '!Z430</f>
        <v>N</v>
      </c>
      <c r="AB431" s="9" t="str">
        <f>'shaladarpan '!AA430</f>
        <v>No</v>
      </c>
      <c r="AC431" s="9">
        <f>'shaladarpan '!AB430</f>
        <v>16</v>
      </c>
      <c r="AD431" s="9" t="str">
        <f>'shaladarpan '!AC430</f>
        <v>None</v>
      </c>
      <c r="AE431" s="9">
        <f>'shaladarpan '!AD430</f>
        <v>5</v>
      </c>
    </row>
    <row r="432" spans="1:31" s="8" customFormat="1" ht="13.5" customHeight="1">
      <c r="A432" s="8">
        <f>IF(F432=" "," ",ROWS($A$3:A432))</f>
        <v>430</v>
      </c>
      <c r="B432" s="9">
        <f>'shaladarpan '!A431</f>
        <v>10</v>
      </c>
      <c r="C432" s="9" t="str">
        <f>'shaladarpan '!B431</f>
        <v>A</v>
      </c>
      <c r="D432" s="9">
        <f>'shaladarpan '!C431</f>
        <v>4658</v>
      </c>
      <c r="E432" s="10">
        <f>'shaladarpan '!D431</f>
        <v>43651</v>
      </c>
      <c r="F432" s="9" t="str">
        <f>'shaladarpan '!E431</f>
        <v>manjeet430</v>
      </c>
      <c r="G432" s="10">
        <f>'shaladarpan '!F431</f>
        <v>0</v>
      </c>
      <c r="H432" s="9" t="str">
        <f>'shaladarpan '!G431</f>
        <v>vijay430</v>
      </c>
      <c r="I432" s="9" t="str">
        <f>'shaladarpan '!H431</f>
        <v>beautiful430</v>
      </c>
      <c r="J432" s="9" t="str">
        <f>'shaladarpan '!I431</f>
        <v>F</v>
      </c>
      <c r="K432" s="10">
        <f>'shaladarpan '!J431</f>
        <v>38842</v>
      </c>
      <c r="L432" s="9" t="str">
        <f>'shaladarpan '!K431</f>
        <v>yes</v>
      </c>
      <c r="M432" s="9">
        <f>'shaladarpan '!L431</f>
        <v>430</v>
      </c>
      <c r="N432" s="9">
        <f>'shaladarpan '!M431</f>
        <v>0</v>
      </c>
      <c r="O432" s="9">
        <f>'shaladarpan '!N431</f>
        <v>0</v>
      </c>
      <c r="P432" s="9" t="str">
        <f>'shaladarpan '!O431</f>
        <v>SC</v>
      </c>
      <c r="Q432" s="9" t="str">
        <f>'shaladarpan '!P431</f>
        <v>Hindu</v>
      </c>
      <c r="R432" s="9">
        <f>'shaladarpan '!Q431</f>
        <v>0</v>
      </c>
      <c r="S432" s="9" t="str">
        <f>'shaladarpan '!R431</f>
        <v>GOVT. SENIOR SECONDARY SCHOOL ALNIYAWAS (219445)</v>
      </c>
      <c r="T432" s="9">
        <f>'shaladarpan '!S431</f>
        <v>8140200308</v>
      </c>
      <c r="U432" s="9" t="str">
        <f>'shaladarpan '!T431</f>
        <v>XXXX4286</v>
      </c>
      <c r="V432" s="9" t="str">
        <f>'shaladarpan '!U431</f>
        <v>voxovtr</v>
      </c>
      <c r="W432" s="9">
        <f>'shaladarpan '!V431</f>
        <v>9828121126</v>
      </c>
      <c r="X432" s="9" t="str">
        <f>'shaladarpan '!W431</f>
        <v>alniyawas430</v>
      </c>
      <c r="Y432" s="9">
        <f>'shaladarpan '!X431</f>
        <v>100000</v>
      </c>
      <c r="Z432" s="9" t="str">
        <f>'shaladarpan '!Y431</f>
        <v>N</v>
      </c>
      <c r="AA432" s="9" t="str">
        <f>'shaladarpan '!Z431</f>
        <v>N</v>
      </c>
      <c r="AB432" s="9" t="str">
        <f>'shaladarpan '!AA431</f>
        <v>No</v>
      </c>
      <c r="AC432" s="9">
        <f>'shaladarpan '!AB431</f>
        <v>14</v>
      </c>
      <c r="AD432" s="9" t="str">
        <f>'shaladarpan '!AC431</f>
        <v>None</v>
      </c>
      <c r="AE432" s="9">
        <f>'shaladarpan '!AD431</f>
        <v>1</v>
      </c>
    </row>
    <row r="433" spans="1:31" s="8" customFormat="1" ht="13.5" customHeight="1">
      <c r="A433" s="8">
        <f>IF(F433=" "," ",ROWS($A$3:A433))</f>
        <v>431</v>
      </c>
      <c r="B433" s="9">
        <f>'shaladarpan '!A432</f>
        <v>10</v>
      </c>
      <c r="C433" s="9" t="str">
        <f>'shaladarpan '!B432</f>
        <v>A</v>
      </c>
      <c r="D433" s="9">
        <f>'shaladarpan '!C432</f>
        <v>4649</v>
      </c>
      <c r="E433" s="10">
        <f>'shaladarpan '!D432</f>
        <v>43650</v>
      </c>
      <c r="F433" s="9" t="str">
        <f>'shaladarpan '!E432</f>
        <v>manjeet431</v>
      </c>
      <c r="G433" s="10">
        <f>'shaladarpan '!F432</f>
        <v>0</v>
      </c>
      <c r="H433" s="9" t="str">
        <f>'shaladarpan '!G432</f>
        <v>vijay431</v>
      </c>
      <c r="I433" s="9" t="str">
        <f>'shaladarpan '!H432</f>
        <v>beautiful431</v>
      </c>
      <c r="J433" s="9" t="str">
        <f>'shaladarpan '!I432</f>
        <v>M</v>
      </c>
      <c r="K433" s="10">
        <f>'shaladarpan '!J432</f>
        <v>37802</v>
      </c>
      <c r="L433" s="9" t="str">
        <f>'shaladarpan '!K432</f>
        <v>yes</v>
      </c>
      <c r="M433" s="9">
        <f>'shaladarpan '!L432</f>
        <v>431</v>
      </c>
      <c r="N433" s="9">
        <f>'shaladarpan '!M432</f>
        <v>0</v>
      </c>
      <c r="O433" s="9">
        <f>'shaladarpan '!N432</f>
        <v>0</v>
      </c>
      <c r="P433" s="9" t="str">
        <f>'shaladarpan '!O432</f>
        <v>GEN</v>
      </c>
      <c r="Q433" s="9" t="str">
        <f>'shaladarpan '!P432</f>
        <v>Hindu</v>
      </c>
      <c r="R433" s="9">
        <f>'shaladarpan '!Q432</f>
        <v>0</v>
      </c>
      <c r="S433" s="9" t="str">
        <f>'shaladarpan '!R432</f>
        <v>GOVT. SENIOR SECONDARY SCHOOL ALNIYAWAS (219445)</v>
      </c>
      <c r="T433" s="9">
        <f>'shaladarpan '!S432</f>
        <v>8140200308</v>
      </c>
      <c r="U433" s="9" t="str">
        <f>'shaladarpan '!T432</f>
        <v>XXXX8974</v>
      </c>
      <c r="V433" s="9" t="str">
        <f>'shaladarpan '!U432</f>
        <v>yfuskik</v>
      </c>
      <c r="W433" s="9">
        <f>'shaladarpan '!V432</f>
        <v>9828121127</v>
      </c>
      <c r="X433" s="9" t="str">
        <f>'shaladarpan '!W432</f>
        <v>alniyawas431</v>
      </c>
      <c r="Y433" s="9">
        <f>'shaladarpan '!X432</f>
        <v>80000</v>
      </c>
      <c r="Z433" s="9" t="str">
        <f>'shaladarpan '!Y432</f>
        <v>N</v>
      </c>
      <c r="AA433" s="9" t="str">
        <f>'shaladarpan '!Z432</f>
        <v>N</v>
      </c>
      <c r="AB433" s="9" t="str">
        <f>'shaladarpan '!AA432</f>
        <v>No</v>
      </c>
      <c r="AC433" s="9">
        <f>'shaladarpan '!AB432</f>
        <v>17</v>
      </c>
      <c r="AD433" s="9" t="str">
        <f>'shaladarpan '!AC432</f>
        <v>None</v>
      </c>
      <c r="AE433" s="9">
        <f>'shaladarpan '!AD432</f>
        <v>1</v>
      </c>
    </row>
    <row r="434" spans="1:31" s="8" customFormat="1" ht="13.5" customHeight="1">
      <c r="A434" s="8">
        <f>IF(F434=" "," ",ROWS($A$3:A434))</f>
        <v>432</v>
      </c>
      <c r="B434" s="9">
        <f>'shaladarpan '!A433</f>
        <v>10</v>
      </c>
      <c r="C434" s="9" t="str">
        <f>'shaladarpan '!B433</f>
        <v>A</v>
      </c>
      <c r="D434" s="9">
        <f>'shaladarpan '!C433</f>
        <v>4564</v>
      </c>
      <c r="E434" s="10">
        <f>'shaladarpan '!D433</f>
        <v>43295</v>
      </c>
      <c r="F434" s="9" t="str">
        <f>'shaladarpan '!E433</f>
        <v>manjeet432</v>
      </c>
      <c r="G434" s="10">
        <f>'shaladarpan '!F433</f>
        <v>0</v>
      </c>
      <c r="H434" s="9" t="str">
        <f>'shaladarpan '!G433</f>
        <v>vijay432</v>
      </c>
      <c r="I434" s="9" t="str">
        <f>'shaladarpan '!H433</f>
        <v>beautiful432</v>
      </c>
      <c r="J434" s="9" t="str">
        <f>'shaladarpan '!I433</f>
        <v>M</v>
      </c>
      <c r="K434" s="10">
        <f>'shaladarpan '!J433</f>
        <v>38534</v>
      </c>
      <c r="L434" s="9" t="str">
        <f>'shaladarpan '!K433</f>
        <v>no</v>
      </c>
      <c r="M434" s="9">
        <f>'shaladarpan '!L433</f>
        <v>432</v>
      </c>
      <c r="N434" s="9">
        <f>'shaladarpan '!M433</f>
        <v>0</v>
      </c>
      <c r="O434" s="9">
        <f>'shaladarpan '!N433</f>
        <v>0</v>
      </c>
      <c r="P434" s="9" t="str">
        <f>'shaladarpan '!O433</f>
        <v>GEN</v>
      </c>
      <c r="Q434" s="9" t="str">
        <f>'shaladarpan '!P433</f>
        <v>Hindu</v>
      </c>
      <c r="R434" s="9">
        <f>'shaladarpan '!Q433</f>
        <v>0</v>
      </c>
      <c r="S434" s="9" t="str">
        <f>'shaladarpan '!R433</f>
        <v>GOVT. SENIOR SECONDARY SCHOOL ALNIYAWAS (219445)</v>
      </c>
      <c r="T434" s="9">
        <f>'shaladarpan '!S433</f>
        <v>8140200308</v>
      </c>
      <c r="U434" s="9" t="str">
        <f>'shaladarpan '!T433</f>
        <v>XXXX2230</v>
      </c>
      <c r="V434" s="9">
        <f>'shaladarpan '!U433</f>
        <v>0</v>
      </c>
      <c r="W434" s="9">
        <f>'shaladarpan '!V433</f>
        <v>9828121128</v>
      </c>
      <c r="X434" s="9" t="str">
        <f>'shaladarpan '!W433</f>
        <v>alniyawas432</v>
      </c>
      <c r="Y434" s="9">
        <f>'shaladarpan '!X433</f>
        <v>40000</v>
      </c>
      <c r="Z434" s="9" t="str">
        <f>'shaladarpan '!Y433</f>
        <v>N</v>
      </c>
      <c r="AA434" s="9" t="str">
        <f>'shaladarpan '!Z433</f>
        <v>N</v>
      </c>
      <c r="AB434" s="9" t="str">
        <f>'shaladarpan '!AA433</f>
        <v>No</v>
      </c>
      <c r="AC434" s="9">
        <f>'shaladarpan '!AB433</f>
        <v>15</v>
      </c>
      <c r="AD434" s="9" t="str">
        <f>'shaladarpan '!AC433</f>
        <v>None</v>
      </c>
      <c r="AE434" s="9">
        <f>'shaladarpan '!AD433</f>
        <v>5</v>
      </c>
    </row>
    <row r="435" spans="1:31" s="8" customFormat="1" ht="13.5" customHeight="1">
      <c r="A435" s="8">
        <f>IF(F435=" "," ",ROWS($A$3:A435))</f>
        <v>433</v>
      </c>
      <c r="B435" s="9">
        <f>'shaladarpan '!A434</f>
        <v>10</v>
      </c>
      <c r="C435" s="9" t="str">
        <f>'shaladarpan '!B434</f>
        <v>A</v>
      </c>
      <c r="D435" s="9">
        <f>'shaladarpan '!C434</f>
        <v>3799</v>
      </c>
      <c r="E435" s="10">
        <f>'shaladarpan '!D434</f>
        <v>42135</v>
      </c>
      <c r="F435" s="9" t="str">
        <f>'shaladarpan '!E434</f>
        <v>manjeet433</v>
      </c>
      <c r="G435" s="10">
        <f>'shaladarpan '!F434</f>
        <v>0</v>
      </c>
      <c r="H435" s="9" t="str">
        <f>'shaladarpan '!G434</f>
        <v>vijay433</v>
      </c>
      <c r="I435" s="9" t="str">
        <f>'shaladarpan '!H434</f>
        <v>beautiful433</v>
      </c>
      <c r="J435" s="9" t="str">
        <f>'shaladarpan '!I434</f>
        <v>M</v>
      </c>
      <c r="K435" s="10">
        <f>'shaladarpan '!J434</f>
        <v>38419</v>
      </c>
      <c r="L435" s="9" t="str">
        <f>'shaladarpan '!K434</f>
        <v>yes</v>
      </c>
      <c r="M435" s="9">
        <f>'shaladarpan '!L434</f>
        <v>433</v>
      </c>
      <c r="N435" s="9">
        <f>'shaladarpan '!M434</f>
        <v>0</v>
      </c>
      <c r="O435" s="9">
        <f>'shaladarpan '!N434</f>
        <v>0</v>
      </c>
      <c r="P435" s="9" t="str">
        <f>'shaladarpan '!O434</f>
        <v>SC</v>
      </c>
      <c r="Q435" s="9" t="str">
        <f>'shaladarpan '!P434</f>
        <v>Hindu</v>
      </c>
      <c r="R435" s="9">
        <f>'shaladarpan '!Q434</f>
        <v>0</v>
      </c>
      <c r="S435" s="9" t="str">
        <f>'shaladarpan '!R434</f>
        <v>GOVT. SENIOR SECONDARY SCHOOL ALNIYAWAS (219445)</v>
      </c>
      <c r="T435" s="9">
        <f>'shaladarpan '!S434</f>
        <v>8140200308</v>
      </c>
      <c r="U435" s="9" t="str">
        <f>'shaladarpan '!T434</f>
        <v>XXXX2570</v>
      </c>
      <c r="V435" s="9">
        <f>'shaladarpan '!U434</f>
        <v>0</v>
      </c>
      <c r="W435" s="9">
        <f>'shaladarpan '!V434</f>
        <v>9828121129</v>
      </c>
      <c r="X435" s="9" t="str">
        <f>'shaladarpan '!W434</f>
        <v>alniyawas433</v>
      </c>
      <c r="Y435" s="9">
        <f>'shaladarpan '!X434</f>
        <v>0</v>
      </c>
      <c r="Z435" s="9" t="str">
        <f>'shaladarpan '!Y434</f>
        <v>N</v>
      </c>
      <c r="AA435" s="9" t="str">
        <f>'shaladarpan '!Z434</f>
        <v>N</v>
      </c>
      <c r="AB435" s="9" t="str">
        <f>'shaladarpan '!AA434</f>
        <v>No</v>
      </c>
      <c r="AC435" s="9">
        <f>'shaladarpan '!AB434</f>
        <v>15</v>
      </c>
      <c r="AD435" s="9" t="str">
        <f>'shaladarpan '!AC434</f>
        <v>None</v>
      </c>
      <c r="AE435" s="9">
        <f>'shaladarpan '!AD434</f>
        <v>1</v>
      </c>
    </row>
    <row r="436" spans="1:31" s="8" customFormat="1" ht="13.5" customHeight="1">
      <c r="A436" s="8">
        <f>IF(F436=" "," ",ROWS($A$3:A436))</f>
        <v>434</v>
      </c>
      <c r="B436" s="9">
        <f>'shaladarpan '!A435</f>
        <v>10</v>
      </c>
      <c r="C436" s="9" t="str">
        <f>'shaladarpan '!B435</f>
        <v>A</v>
      </c>
      <c r="D436" s="9">
        <f>'shaladarpan '!C435</f>
        <v>4594</v>
      </c>
      <c r="E436" s="10">
        <f>'shaladarpan '!D435</f>
        <v>43304</v>
      </c>
      <c r="F436" s="9" t="str">
        <f>'shaladarpan '!E435</f>
        <v>manjeet434</v>
      </c>
      <c r="G436" s="10">
        <f>'shaladarpan '!F435</f>
        <v>0</v>
      </c>
      <c r="H436" s="9" t="str">
        <f>'shaladarpan '!G435</f>
        <v>vijay434</v>
      </c>
      <c r="I436" s="9" t="str">
        <f>'shaladarpan '!H435</f>
        <v>beautiful434</v>
      </c>
      <c r="J436" s="9" t="str">
        <f>'shaladarpan '!I435</f>
        <v>M</v>
      </c>
      <c r="K436" s="10">
        <f>'shaladarpan '!J435</f>
        <v>38718</v>
      </c>
      <c r="L436" s="9" t="str">
        <f>'shaladarpan '!K435</f>
        <v>yes</v>
      </c>
      <c r="M436" s="9">
        <f>'shaladarpan '!L435</f>
        <v>434</v>
      </c>
      <c r="N436" s="9">
        <f>'shaladarpan '!M435</f>
        <v>0</v>
      </c>
      <c r="O436" s="9">
        <f>'shaladarpan '!N435</f>
        <v>0</v>
      </c>
      <c r="P436" s="9" t="str">
        <f>'shaladarpan '!O435</f>
        <v>OBC</v>
      </c>
      <c r="Q436" s="9" t="str">
        <f>'shaladarpan '!P435</f>
        <v>Muslim</v>
      </c>
      <c r="R436" s="9">
        <f>'shaladarpan '!Q435</f>
        <v>0</v>
      </c>
      <c r="S436" s="9" t="str">
        <f>'shaladarpan '!R435</f>
        <v>GOVT. SENIOR SECONDARY SCHOOL ALNIYAWAS (219445)</v>
      </c>
      <c r="T436" s="9">
        <f>'shaladarpan '!S435</f>
        <v>8140200308</v>
      </c>
      <c r="U436" s="9" t="str">
        <f>'shaladarpan '!T435</f>
        <v>XXXX9313</v>
      </c>
      <c r="V436" s="9" t="str">
        <f>'shaladarpan '!U435</f>
        <v>YOBYYOO</v>
      </c>
      <c r="W436" s="9">
        <f>'shaladarpan '!V435</f>
        <v>9828121130</v>
      </c>
      <c r="X436" s="9" t="str">
        <f>'shaladarpan '!W435</f>
        <v>alniyawas434</v>
      </c>
      <c r="Y436" s="9">
        <f>'shaladarpan '!X435</f>
        <v>40000</v>
      </c>
      <c r="Z436" s="9" t="str">
        <f>'shaladarpan '!Y435</f>
        <v>N</v>
      </c>
      <c r="AA436" s="9" t="str">
        <f>'shaladarpan '!Z435</f>
        <v>N</v>
      </c>
      <c r="AB436" s="9" t="str">
        <f>'shaladarpan '!AA435</f>
        <v>Yes</v>
      </c>
      <c r="AC436" s="9">
        <f>'shaladarpan '!AB435</f>
        <v>14</v>
      </c>
      <c r="AD436" s="9" t="str">
        <f>'shaladarpan '!AC435</f>
        <v>None</v>
      </c>
      <c r="AE436" s="9">
        <f>'shaladarpan '!AD435</f>
        <v>1</v>
      </c>
    </row>
    <row r="437" spans="1:31" s="8" customFormat="1" ht="13.5" customHeight="1">
      <c r="A437" s="8">
        <f>IF(F437=" "," ",ROWS($A$3:A437))</f>
        <v>435</v>
      </c>
      <c r="B437" s="9">
        <f>'shaladarpan '!A436</f>
        <v>10</v>
      </c>
      <c r="C437" s="9" t="str">
        <f>'shaladarpan '!B436</f>
        <v>A</v>
      </c>
      <c r="D437" s="9">
        <f>'shaladarpan '!C436</f>
        <v>4667</v>
      </c>
      <c r="E437" s="10">
        <f>'shaladarpan '!D436</f>
        <v>43652</v>
      </c>
      <c r="F437" s="9" t="str">
        <f>'shaladarpan '!E436</f>
        <v>manjeet435</v>
      </c>
      <c r="G437" s="10">
        <f>'shaladarpan '!F436</f>
        <v>0</v>
      </c>
      <c r="H437" s="9" t="str">
        <f>'shaladarpan '!G436</f>
        <v>vijay435</v>
      </c>
      <c r="I437" s="9" t="str">
        <f>'shaladarpan '!H436</f>
        <v>beautiful435</v>
      </c>
      <c r="J437" s="9" t="str">
        <f>'shaladarpan '!I436</f>
        <v>F</v>
      </c>
      <c r="K437" s="10">
        <f>'shaladarpan '!J436</f>
        <v>38840</v>
      </c>
      <c r="L437" s="9" t="str">
        <f>'shaladarpan '!K436</f>
        <v>no</v>
      </c>
      <c r="M437" s="9">
        <f>'shaladarpan '!L436</f>
        <v>435</v>
      </c>
      <c r="N437" s="9">
        <f>'shaladarpan '!M436</f>
        <v>0</v>
      </c>
      <c r="O437" s="9">
        <f>'shaladarpan '!N436</f>
        <v>0</v>
      </c>
      <c r="P437" s="9" t="str">
        <f>'shaladarpan '!O436</f>
        <v>OBC</v>
      </c>
      <c r="Q437" s="9" t="str">
        <f>'shaladarpan '!P436</f>
        <v>Hindu</v>
      </c>
      <c r="R437" s="9">
        <f>'shaladarpan '!Q436</f>
        <v>0</v>
      </c>
      <c r="S437" s="9" t="str">
        <f>'shaladarpan '!R436</f>
        <v>GOVT. SENIOR SECONDARY SCHOOL ALNIYAWAS (219445)</v>
      </c>
      <c r="T437" s="9">
        <f>'shaladarpan '!S436</f>
        <v>8140200308</v>
      </c>
      <c r="U437" s="9" t="str">
        <f>'shaladarpan '!T436</f>
        <v>XXXX0201</v>
      </c>
      <c r="V437" s="9" t="str">
        <f>'shaladarpan '!U436</f>
        <v>ybccmyk</v>
      </c>
      <c r="W437" s="9">
        <f>'shaladarpan '!V436</f>
        <v>9828121131</v>
      </c>
      <c r="X437" s="9" t="str">
        <f>'shaladarpan '!W436</f>
        <v>alniyawas435</v>
      </c>
      <c r="Y437" s="9">
        <f>'shaladarpan '!X436</f>
        <v>100000</v>
      </c>
      <c r="Z437" s="9" t="str">
        <f>'shaladarpan '!Y436</f>
        <v>N</v>
      </c>
      <c r="AA437" s="9" t="str">
        <f>'shaladarpan '!Z436</f>
        <v>N</v>
      </c>
      <c r="AB437" s="9" t="str">
        <f>'shaladarpan '!AA436</f>
        <v>No</v>
      </c>
      <c r="AC437" s="9">
        <f>'shaladarpan '!AB436</f>
        <v>14</v>
      </c>
      <c r="AD437" s="9" t="str">
        <f>'shaladarpan '!AC436</f>
        <v>None</v>
      </c>
      <c r="AE437" s="9">
        <f>'shaladarpan '!AD436</f>
        <v>1</v>
      </c>
    </row>
    <row r="438" spans="1:31" s="8" customFormat="1" ht="13.5" customHeight="1">
      <c r="A438" s="8">
        <f>IF(F438=" "," ",ROWS($A$3:A438))</f>
        <v>436</v>
      </c>
      <c r="B438" s="9">
        <f>'shaladarpan '!A437</f>
        <v>10</v>
      </c>
      <c r="C438" s="9" t="str">
        <f>'shaladarpan '!B437</f>
        <v>A</v>
      </c>
      <c r="D438" s="9">
        <f>'shaladarpan '!C437</f>
        <v>4719</v>
      </c>
      <c r="E438" s="10">
        <f>'shaladarpan '!D437</f>
        <v>43658</v>
      </c>
      <c r="F438" s="9" t="str">
        <f>'shaladarpan '!E437</f>
        <v>manjeet436</v>
      </c>
      <c r="G438" s="10">
        <f>'shaladarpan '!F437</f>
        <v>0</v>
      </c>
      <c r="H438" s="9" t="str">
        <f>'shaladarpan '!G437</f>
        <v>vijay436</v>
      </c>
      <c r="I438" s="9" t="str">
        <f>'shaladarpan '!H437</f>
        <v>beautiful436</v>
      </c>
      <c r="J438" s="9" t="str">
        <f>'shaladarpan '!I437</f>
        <v>F</v>
      </c>
      <c r="K438" s="10">
        <f>'shaladarpan '!J437</f>
        <v>38893</v>
      </c>
      <c r="L438" s="9" t="str">
        <f>'shaladarpan '!K437</f>
        <v>yes</v>
      </c>
      <c r="M438" s="9">
        <f>'shaladarpan '!L437</f>
        <v>436</v>
      </c>
      <c r="N438" s="9">
        <f>'shaladarpan '!M437</f>
        <v>0</v>
      </c>
      <c r="O438" s="9">
        <f>'shaladarpan '!N437</f>
        <v>0</v>
      </c>
      <c r="P438" s="9" t="str">
        <f>'shaladarpan '!O437</f>
        <v>SC</v>
      </c>
      <c r="Q438" s="9" t="str">
        <f>'shaladarpan '!P437</f>
        <v>Hindu</v>
      </c>
      <c r="R438" s="9">
        <f>'shaladarpan '!Q437</f>
        <v>0</v>
      </c>
      <c r="S438" s="9" t="str">
        <f>'shaladarpan '!R437</f>
        <v>GOVT. SENIOR SECONDARY SCHOOL ALNIYAWAS (219445)</v>
      </c>
      <c r="T438" s="9">
        <f>'shaladarpan '!S437</f>
        <v>8140200308</v>
      </c>
      <c r="U438" s="9" t="str">
        <f>'shaladarpan '!T437</f>
        <v>XXXX1060</v>
      </c>
      <c r="V438" s="9" t="str">
        <f>'shaladarpan '!U437</f>
        <v>VBCROWJ</v>
      </c>
      <c r="W438" s="9">
        <f>'shaladarpan '!V437</f>
        <v>9828121132</v>
      </c>
      <c r="X438" s="9" t="str">
        <f>'shaladarpan '!W437</f>
        <v>alniyawas436</v>
      </c>
      <c r="Y438" s="9">
        <f>'shaladarpan '!X437</f>
        <v>72000</v>
      </c>
      <c r="Z438" s="9" t="str">
        <f>'shaladarpan '!Y437</f>
        <v>N</v>
      </c>
      <c r="AA438" s="9" t="str">
        <f>'shaladarpan '!Z437</f>
        <v>N</v>
      </c>
      <c r="AB438" s="9" t="str">
        <f>'shaladarpan '!AA437</f>
        <v>No</v>
      </c>
      <c r="AC438" s="9">
        <f>'shaladarpan '!AB437</f>
        <v>14</v>
      </c>
      <c r="AD438" s="9" t="str">
        <f>'shaladarpan '!AC437</f>
        <v>None</v>
      </c>
      <c r="AE438" s="9">
        <f>'shaladarpan '!AD437</f>
        <v>1</v>
      </c>
    </row>
    <row r="439" spans="1:31" s="8" customFormat="1" ht="13.5" customHeight="1">
      <c r="A439" s="8">
        <f>IF(F439=" "," ",ROWS($A$3:A439))</f>
        <v>437</v>
      </c>
      <c r="B439" s="9">
        <f>'shaladarpan '!A438</f>
        <v>10</v>
      </c>
      <c r="C439" s="9" t="str">
        <f>'shaladarpan '!B438</f>
        <v>A</v>
      </c>
      <c r="D439" s="9">
        <f>'shaladarpan '!C438</f>
        <v>4888</v>
      </c>
      <c r="E439" s="10">
        <f>'shaladarpan '!D438</f>
        <v>0</v>
      </c>
      <c r="F439" s="9" t="str">
        <f>'shaladarpan '!E438</f>
        <v>manjeet437</v>
      </c>
      <c r="G439" s="10">
        <f>'shaladarpan '!F438</f>
        <v>0</v>
      </c>
      <c r="H439" s="9" t="str">
        <f>'shaladarpan '!G438</f>
        <v>vijay437</v>
      </c>
      <c r="I439" s="9" t="str">
        <f>'shaladarpan '!H438</f>
        <v>beautiful437</v>
      </c>
      <c r="J439" s="9" t="str">
        <f>'shaladarpan '!I438</f>
        <v>M</v>
      </c>
      <c r="K439" s="10">
        <f>'shaladarpan '!J438</f>
        <v>38656</v>
      </c>
      <c r="L439" s="9" t="str">
        <f>'shaladarpan '!K438</f>
        <v>yes</v>
      </c>
      <c r="M439" s="9">
        <f>'shaladarpan '!L438</f>
        <v>437</v>
      </c>
      <c r="N439" s="9">
        <f>'shaladarpan '!M438</f>
        <v>0</v>
      </c>
      <c r="O439" s="9">
        <f>'shaladarpan '!N438</f>
        <v>0</v>
      </c>
      <c r="P439" s="9" t="str">
        <f>'shaladarpan '!O438</f>
        <v>GEN</v>
      </c>
      <c r="Q439" s="9">
        <f>'shaladarpan '!P438</f>
        <v>0</v>
      </c>
      <c r="R439" s="9">
        <f>'shaladarpan '!Q438</f>
        <v>0</v>
      </c>
      <c r="S439" s="9" t="str">
        <f>'shaladarpan '!R438</f>
        <v>GOVT. SENIOR SECONDARY SCHOOL ALNIYAWAS (219445)</v>
      </c>
      <c r="T439" s="9">
        <f>'shaladarpan '!S438</f>
        <v>8140200308</v>
      </c>
      <c r="U439" s="9">
        <f>'shaladarpan '!T438</f>
        <v>0</v>
      </c>
      <c r="V439" s="9">
        <f>'shaladarpan '!U438</f>
        <v>0</v>
      </c>
      <c r="W439" s="9">
        <f>'shaladarpan '!V438</f>
        <v>9828121133</v>
      </c>
      <c r="X439" s="9" t="str">
        <f>'shaladarpan '!W438</f>
        <v>alniyawas437</v>
      </c>
      <c r="Y439" s="9">
        <f>'shaladarpan '!X438</f>
        <v>0</v>
      </c>
      <c r="Z439" s="9" t="str">
        <f>'shaladarpan '!Y438</f>
        <v>N</v>
      </c>
      <c r="AA439" s="9" t="str">
        <f>'shaladarpan '!Z438</f>
        <v>Y</v>
      </c>
      <c r="AB439" s="9">
        <f>'shaladarpan '!AA438</f>
        <v>0</v>
      </c>
      <c r="AC439" s="9">
        <f>'shaladarpan '!AB438</f>
        <v>15</v>
      </c>
      <c r="AD439" s="9">
        <f>'shaladarpan '!AC438</f>
        <v>0</v>
      </c>
      <c r="AE439" s="9">
        <f>'shaladarpan '!AD438</f>
        <v>1</v>
      </c>
    </row>
    <row r="440" spans="1:31" s="8" customFormat="1" ht="13.5" customHeight="1">
      <c r="A440" s="8">
        <f>IF(F440=" "," ",ROWS($A$3:A440))</f>
        <v>438</v>
      </c>
      <c r="B440" s="9">
        <f>'shaladarpan '!A439</f>
        <v>10</v>
      </c>
      <c r="C440" s="9" t="str">
        <f>'shaladarpan '!B439</f>
        <v>A</v>
      </c>
      <c r="D440" s="9">
        <f>'shaladarpan '!C439</f>
        <v>4762</v>
      </c>
      <c r="E440" s="10">
        <f>'shaladarpan '!D439</f>
        <v>43669</v>
      </c>
      <c r="F440" s="9" t="str">
        <f>'shaladarpan '!E439</f>
        <v>manjeet438</v>
      </c>
      <c r="G440" s="10">
        <f>'shaladarpan '!F439</f>
        <v>0</v>
      </c>
      <c r="H440" s="9" t="str">
        <f>'shaladarpan '!G439</f>
        <v>vijay438</v>
      </c>
      <c r="I440" s="9" t="str">
        <f>'shaladarpan '!H439</f>
        <v>beautiful438</v>
      </c>
      <c r="J440" s="9" t="str">
        <f>'shaladarpan '!I439</f>
        <v>F</v>
      </c>
      <c r="K440" s="10">
        <f>'shaladarpan '!J439</f>
        <v>38502</v>
      </c>
      <c r="L440" s="9" t="str">
        <f>'shaladarpan '!K439</f>
        <v>no</v>
      </c>
      <c r="M440" s="9">
        <f>'shaladarpan '!L439</f>
        <v>438</v>
      </c>
      <c r="N440" s="9">
        <f>'shaladarpan '!M439</f>
        <v>0</v>
      </c>
      <c r="O440" s="9">
        <f>'shaladarpan '!N439</f>
        <v>0</v>
      </c>
      <c r="P440" s="9" t="str">
        <f>'shaladarpan '!O439</f>
        <v>OBC</v>
      </c>
      <c r="Q440" s="9" t="str">
        <f>'shaladarpan '!P439</f>
        <v>Hindu</v>
      </c>
      <c r="R440" s="9">
        <f>'shaladarpan '!Q439</f>
        <v>0</v>
      </c>
      <c r="S440" s="9" t="str">
        <f>'shaladarpan '!R439</f>
        <v>GOVT. SENIOR SECONDARY SCHOOL ALNIYAWAS (219445)</v>
      </c>
      <c r="T440" s="9">
        <f>'shaladarpan '!S439</f>
        <v>8140200308</v>
      </c>
      <c r="U440" s="9" t="str">
        <f>'shaladarpan '!T439</f>
        <v>XXXX8489</v>
      </c>
      <c r="V440" s="9" t="str">
        <f>'shaladarpan '!U439</f>
        <v>YOCOIDS</v>
      </c>
      <c r="W440" s="9">
        <f>'shaladarpan '!V439</f>
        <v>9828121134</v>
      </c>
      <c r="X440" s="9" t="str">
        <f>'shaladarpan '!W439</f>
        <v>alniyawas438</v>
      </c>
      <c r="Y440" s="9">
        <f>'shaladarpan '!X439</f>
        <v>50000</v>
      </c>
      <c r="Z440" s="9" t="str">
        <f>'shaladarpan '!Y439</f>
        <v>N</v>
      </c>
      <c r="AA440" s="9" t="str">
        <f>'shaladarpan '!Z439</f>
        <v>N</v>
      </c>
      <c r="AB440" s="9" t="str">
        <f>'shaladarpan '!AA439</f>
        <v>No</v>
      </c>
      <c r="AC440" s="9">
        <f>'shaladarpan '!AB439</f>
        <v>15</v>
      </c>
      <c r="AD440" s="9" t="str">
        <f>'shaladarpan '!AC439</f>
        <v>None</v>
      </c>
      <c r="AE440" s="9">
        <f>'shaladarpan '!AD439</f>
        <v>0</v>
      </c>
    </row>
    <row r="441" spans="1:31" s="8" customFormat="1" ht="13.5" customHeight="1">
      <c r="A441" s="8">
        <f>IF(F441=" "," ",ROWS($A$3:A441))</f>
        <v>439</v>
      </c>
      <c r="B441" s="9">
        <f>'shaladarpan '!A440</f>
        <v>10</v>
      </c>
      <c r="C441" s="9" t="str">
        <f>'shaladarpan '!B440</f>
        <v>A</v>
      </c>
      <c r="D441" s="9">
        <f>'shaladarpan '!C440</f>
        <v>4666</v>
      </c>
      <c r="E441" s="10">
        <f>'shaladarpan '!D440</f>
        <v>43652</v>
      </c>
      <c r="F441" s="9" t="str">
        <f>'shaladarpan '!E440</f>
        <v>manjeet439</v>
      </c>
      <c r="G441" s="10">
        <f>'shaladarpan '!F440</f>
        <v>0</v>
      </c>
      <c r="H441" s="9" t="str">
        <f>'shaladarpan '!G440</f>
        <v>vijay439</v>
      </c>
      <c r="I441" s="9" t="str">
        <f>'shaladarpan '!H440</f>
        <v>beautiful439</v>
      </c>
      <c r="J441" s="9" t="str">
        <f>'shaladarpan '!I440</f>
        <v>M</v>
      </c>
      <c r="K441" s="10">
        <f>'shaladarpan '!J440</f>
        <v>38566</v>
      </c>
      <c r="L441" s="9" t="str">
        <f>'shaladarpan '!K440</f>
        <v>yes</v>
      </c>
      <c r="M441" s="9">
        <f>'shaladarpan '!L440</f>
        <v>439</v>
      </c>
      <c r="N441" s="9">
        <f>'shaladarpan '!M440</f>
        <v>0</v>
      </c>
      <c r="O441" s="9">
        <f>'shaladarpan '!N440</f>
        <v>0</v>
      </c>
      <c r="P441" s="9" t="str">
        <f>'shaladarpan '!O440</f>
        <v>OBC</v>
      </c>
      <c r="Q441" s="9" t="str">
        <f>'shaladarpan '!P440</f>
        <v>Muslim</v>
      </c>
      <c r="R441" s="9">
        <f>'shaladarpan '!Q440</f>
        <v>0</v>
      </c>
      <c r="S441" s="9" t="str">
        <f>'shaladarpan '!R440</f>
        <v>GOVT. SENIOR SECONDARY SCHOOL ALNIYAWAS (219445)</v>
      </c>
      <c r="T441" s="9">
        <f>'shaladarpan '!S440</f>
        <v>8140200308</v>
      </c>
      <c r="U441" s="9" t="str">
        <f>'shaladarpan '!T440</f>
        <v>XXXX0836</v>
      </c>
      <c r="V441" s="9" t="str">
        <f>'shaladarpan '!U440</f>
        <v>vrpbknr</v>
      </c>
      <c r="W441" s="9">
        <f>'shaladarpan '!V440</f>
        <v>9828121135</v>
      </c>
      <c r="X441" s="9" t="str">
        <f>'shaladarpan '!W440</f>
        <v>alniyawas439</v>
      </c>
      <c r="Y441" s="9">
        <f>'shaladarpan '!X440</f>
        <v>80000</v>
      </c>
      <c r="Z441" s="9" t="str">
        <f>'shaladarpan '!Y440</f>
        <v>N</v>
      </c>
      <c r="AA441" s="9" t="str">
        <f>'shaladarpan '!Z440</f>
        <v>N</v>
      </c>
      <c r="AB441" s="9" t="str">
        <f>'shaladarpan '!AA440</f>
        <v>Yes</v>
      </c>
      <c r="AC441" s="9">
        <f>'shaladarpan '!AB440</f>
        <v>15</v>
      </c>
      <c r="AD441" s="9" t="str">
        <f>'shaladarpan '!AC440</f>
        <v>None</v>
      </c>
      <c r="AE441" s="9">
        <f>'shaladarpan '!AD440</f>
        <v>1</v>
      </c>
    </row>
    <row r="442" spans="1:31" s="8" customFormat="1" ht="13.5" customHeight="1">
      <c r="A442" s="8">
        <f>IF(F442=" "," ",ROWS($A$3:A442))</f>
        <v>440</v>
      </c>
      <c r="B442" s="9">
        <f>'shaladarpan '!A441</f>
        <v>10</v>
      </c>
      <c r="C442" s="9" t="str">
        <f>'shaladarpan '!B441</f>
        <v>A</v>
      </c>
      <c r="D442" s="9">
        <f>'shaladarpan '!C441</f>
        <v>3959</v>
      </c>
      <c r="E442" s="10">
        <f>'shaladarpan '!D441</f>
        <v>42186</v>
      </c>
      <c r="F442" s="9" t="str">
        <f>'shaladarpan '!E441</f>
        <v>manjeet440</v>
      </c>
      <c r="G442" s="10">
        <f>'shaladarpan '!F441</f>
        <v>0</v>
      </c>
      <c r="H442" s="9" t="str">
        <f>'shaladarpan '!G441</f>
        <v>vijay440</v>
      </c>
      <c r="I442" s="9" t="str">
        <f>'shaladarpan '!H441</f>
        <v>beautiful440</v>
      </c>
      <c r="J442" s="9" t="str">
        <f>'shaladarpan '!I441</f>
        <v>M</v>
      </c>
      <c r="K442" s="10">
        <f>'shaladarpan '!J441</f>
        <v>38968</v>
      </c>
      <c r="L442" s="9" t="str">
        <f>'shaladarpan '!K441</f>
        <v>yes</v>
      </c>
      <c r="M442" s="9">
        <f>'shaladarpan '!L441</f>
        <v>440</v>
      </c>
      <c r="N442" s="9">
        <f>'shaladarpan '!M441</f>
        <v>0</v>
      </c>
      <c r="O442" s="9">
        <f>'shaladarpan '!N441</f>
        <v>0</v>
      </c>
      <c r="P442" s="9" t="str">
        <f>'shaladarpan '!O441</f>
        <v>OBC</v>
      </c>
      <c r="Q442" s="9" t="str">
        <f>'shaladarpan '!P441</f>
        <v>Hindu</v>
      </c>
      <c r="R442" s="9">
        <f>'shaladarpan '!Q441</f>
        <v>0</v>
      </c>
      <c r="S442" s="9" t="str">
        <f>'shaladarpan '!R441</f>
        <v>GOVT. SENIOR SECONDARY SCHOOL ALNIYAWAS (219445)</v>
      </c>
      <c r="T442" s="9">
        <f>'shaladarpan '!S441</f>
        <v>8140200308</v>
      </c>
      <c r="U442" s="9" t="str">
        <f>'shaladarpan '!T441</f>
        <v>XXXX6591</v>
      </c>
      <c r="V442" s="9" t="str">
        <f>'shaladarpan '!U441</f>
        <v>YWQSOFB</v>
      </c>
      <c r="W442" s="9">
        <f>'shaladarpan '!V441</f>
        <v>9828121136</v>
      </c>
      <c r="X442" s="9" t="str">
        <f>'shaladarpan '!W441</f>
        <v>alniyawas440</v>
      </c>
      <c r="Y442" s="9">
        <f>'shaladarpan '!X441</f>
        <v>60000</v>
      </c>
      <c r="Z442" s="9" t="str">
        <f>'shaladarpan '!Y441</f>
        <v>N</v>
      </c>
      <c r="AA442" s="9" t="str">
        <f>'shaladarpan '!Z441</f>
        <v>N</v>
      </c>
      <c r="AB442" s="9" t="str">
        <f>'shaladarpan '!AA441</f>
        <v>No</v>
      </c>
      <c r="AC442" s="9">
        <f>'shaladarpan '!AB441</f>
        <v>14</v>
      </c>
      <c r="AD442" s="9" t="str">
        <f>'shaladarpan '!AC441</f>
        <v>None</v>
      </c>
      <c r="AE442" s="9">
        <f>'shaladarpan '!AD441</f>
        <v>1</v>
      </c>
    </row>
    <row r="443" spans="1:31" s="8" customFormat="1" ht="13.5" customHeight="1">
      <c r="A443" s="8">
        <f>IF(F443=" "," ",ROWS($A$3:A443))</f>
        <v>441</v>
      </c>
      <c r="B443" s="9">
        <f>'shaladarpan '!A442</f>
        <v>10</v>
      </c>
      <c r="C443" s="9" t="str">
        <f>'shaladarpan '!B442</f>
        <v>A</v>
      </c>
      <c r="D443" s="9">
        <f>'shaladarpan '!C442</f>
        <v>4210</v>
      </c>
      <c r="E443" s="10">
        <f>'shaladarpan '!D442</f>
        <v>42566</v>
      </c>
      <c r="F443" s="9" t="str">
        <f>'shaladarpan '!E442</f>
        <v>manjeet441</v>
      </c>
      <c r="G443" s="10">
        <f>'shaladarpan '!F442</f>
        <v>0</v>
      </c>
      <c r="H443" s="9" t="str">
        <f>'shaladarpan '!G442</f>
        <v>vijay441</v>
      </c>
      <c r="I443" s="9" t="str">
        <f>'shaladarpan '!H442</f>
        <v>beautiful441</v>
      </c>
      <c r="J443" s="9" t="str">
        <f>'shaladarpan '!I442</f>
        <v>F</v>
      </c>
      <c r="K443" s="10">
        <f>'shaladarpan '!J442</f>
        <v>38869</v>
      </c>
      <c r="L443" s="9" t="str">
        <f>'shaladarpan '!K442</f>
        <v>no</v>
      </c>
      <c r="M443" s="9">
        <f>'shaladarpan '!L442</f>
        <v>441</v>
      </c>
      <c r="N443" s="9">
        <f>'shaladarpan '!M442</f>
        <v>0</v>
      </c>
      <c r="O443" s="9">
        <f>'shaladarpan '!N442</f>
        <v>0</v>
      </c>
      <c r="P443" s="9" t="str">
        <f>'shaladarpan '!O442</f>
        <v>OBC</v>
      </c>
      <c r="Q443" s="9" t="str">
        <f>'shaladarpan '!P442</f>
        <v>Hindu</v>
      </c>
      <c r="R443" s="9">
        <f>'shaladarpan '!Q442</f>
        <v>0</v>
      </c>
      <c r="S443" s="9" t="str">
        <f>'shaladarpan '!R442</f>
        <v>GOVT. SENIOR SECONDARY SCHOOL ALNIYAWAS (219445)</v>
      </c>
      <c r="T443" s="9">
        <f>'shaladarpan '!S442</f>
        <v>8140200308</v>
      </c>
      <c r="U443" s="9" t="str">
        <f>'shaladarpan '!T442</f>
        <v>XXXX5754</v>
      </c>
      <c r="V443" s="9">
        <f>'shaladarpan '!U442</f>
        <v>0</v>
      </c>
      <c r="W443" s="9">
        <f>'shaladarpan '!V442</f>
        <v>9828121137</v>
      </c>
      <c r="X443" s="9" t="str">
        <f>'shaladarpan '!W442</f>
        <v>alniyawas441</v>
      </c>
      <c r="Y443" s="9">
        <f>'shaladarpan '!X442</f>
        <v>0</v>
      </c>
      <c r="Z443" s="9" t="str">
        <f>'shaladarpan '!Y442</f>
        <v>N</v>
      </c>
      <c r="AA443" s="9" t="str">
        <f>'shaladarpan '!Z442</f>
        <v>N</v>
      </c>
      <c r="AB443" s="9" t="str">
        <f>'shaladarpan '!AA442</f>
        <v>No</v>
      </c>
      <c r="AC443" s="9">
        <f>'shaladarpan '!AB442</f>
        <v>14</v>
      </c>
      <c r="AD443" s="9" t="str">
        <f>'shaladarpan '!AC442</f>
        <v>None</v>
      </c>
      <c r="AE443" s="9">
        <f>'shaladarpan '!AD442</f>
        <v>2</v>
      </c>
    </row>
    <row r="444" spans="1:31" s="8" customFormat="1" ht="13.5" customHeight="1">
      <c r="A444" s="8">
        <f>IF(F444=" "," ",ROWS($A$3:A444))</f>
        <v>442</v>
      </c>
      <c r="B444" s="9">
        <f>'shaladarpan '!A443</f>
        <v>10</v>
      </c>
      <c r="C444" s="9" t="str">
        <f>'shaladarpan '!B443</f>
        <v>A</v>
      </c>
      <c r="D444" s="9">
        <f>'shaladarpan '!C443</f>
        <v>4511</v>
      </c>
      <c r="E444" s="10">
        <f>'shaladarpan '!D443</f>
        <v>43287</v>
      </c>
      <c r="F444" s="9" t="str">
        <f>'shaladarpan '!E443</f>
        <v>manjeet442</v>
      </c>
      <c r="G444" s="10">
        <f>'shaladarpan '!F443</f>
        <v>0</v>
      </c>
      <c r="H444" s="9" t="str">
        <f>'shaladarpan '!G443</f>
        <v>vijay442</v>
      </c>
      <c r="I444" s="9" t="str">
        <f>'shaladarpan '!H443</f>
        <v>beautiful442</v>
      </c>
      <c r="J444" s="9" t="str">
        <f>'shaladarpan '!I443</f>
        <v>M</v>
      </c>
      <c r="K444" s="10">
        <f>'shaladarpan '!J443</f>
        <v>37809</v>
      </c>
      <c r="L444" s="9" t="str">
        <f>'shaladarpan '!K443</f>
        <v>yes</v>
      </c>
      <c r="M444" s="9">
        <f>'shaladarpan '!L443</f>
        <v>442</v>
      </c>
      <c r="N444" s="9">
        <f>'shaladarpan '!M443</f>
        <v>0</v>
      </c>
      <c r="O444" s="9">
        <f>'shaladarpan '!N443</f>
        <v>0</v>
      </c>
      <c r="P444" s="9" t="str">
        <f>'shaladarpan '!O443</f>
        <v>GEN</v>
      </c>
      <c r="Q444" s="9" t="str">
        <f>'shaladarpan '!P443</f>
        <v>Hindu</v>
      </c>
      <c r="R444" s="9">
        <f>'shaladarpan '!Q443</f>
        <v>0</v>
      </c>
      <c r="S444" s="9" t="str">
        <f>'shaladarpan '!R443</f>
        <v>GOVT. SENIOR SECONDARY SCHOOL ALNIYAWAS (219445)</v>
      </c>
      <c r="T444" s="9">
        <f>'shaladarpan '!S443</f>
        <v>8140200308</v>
      </c>
      <c r="U444" s="9" t="str">
        <f>'shaladarpan '!T443</f>
        <v>XXXX5320</v>
      </c>
      <c r="V444" s="9" t="str">
        <f>'shaladarpan '!U443</f>
        <v>VOJNBCN</v>
      </c>
      <c r="W444" s="9">
        <f>'shaladarpan '!V443</f>
        <v>9828121138</v>
      </c>
      <c r="X444" s="9" t="str">
        <f>'shaladarpan '!W443</f>
        <v>alniyawas442</v>
      </c>
      <c r="Y444" s="9">
        <f>'shaladarpan '!X443</f>
        <v>40000</v>
      </c>
      <c r="Z444" s="9" t="str">
        <f>'shaladarpan '!Y443</f>
        <v>Y</v>
      </c>
      <c r="AA444" s="9" t="str">
        <f>'shaladarpan '!Z443</f>
        <v>N</v>
      </c>
      <c r="AB444" s="9" t="str">
        <f>'shaladarpan '!AA443</f>
        <v>No</v>
      </c>
      <c r="AC444" s="9">
        <f>'shaladarpan '!AB443</f>
        <v>17</v>
      </c>
      <c r="AD444" s="9" t="str">
        <f>'shaladarpan '!AC443</f>
        <v>None</v>
      </c>
      <c r="AE444" s="9">
        <f>'shaladarpan '!AD443</f>
        <v>3</v>
      </c>
    </row>
    <row r="445" spans="1:31" s="8" customFormat="1" ht="13.5" customHeight="1">
      <c r="A445" s="8">
        <f>IF(F445=" "," ",ROWS($A$3:A445))</f>
        <v>443</v>
      </c>
      <c r="B445" s="9">
        <f>'shaladarpan '!A444</f>
        <v>10</v>
      </c>
      <c r="C445" s="9" t="str">
        <f>'shaladarpan '!B444</f>
        <v>A</v>
      </c>
      <c r="D445" s="9">
        <f>'shaladarpan '!C444</f>
        <v>3791</v>
      </c>
      <c r="E445" s="10">
        <f>'shaladarpan '!D444</f>
        <v>42135</v>
      </c>
      <c r="F445" s="9" t="str">
        <f>'shaladarpan '!E444</f>
        <v>manjeet443</v>
      </c>
      <c r="G445" s="10">
        <f>'shaladarpan '!F444</f>
        <v>0</v>
      </c>
      <c r="H445" s="9" t="str">
        <f>'shaladarpan '!G444</f>
        <v>vijay443</v>
      </c>
      <c r="I445" s="9" t="str">
        <f>'shaladarpan '!H444</f>
        <v>beautiful443</v>
      </c>
      <c r="J445" s="9" t="str">
        <f>'shaladarpan '!I444</f>
        <v>F</v>
      </c>
      <c r="K445" s="10">
        <f>'shaladarpan '!J444</f>
        <v>38110</v>
      </c>
      <c r="L445" s="9" t="str">
        <f>'shaladarpan '!K444</f>
        <v>yes</v>
      </c>
      <c r="M445" s="9">
        <f>'shaladarpan '!L444</f>
        <v>443</v>
      </c>
      <c r="N445" s="9">
        <f>'shaladarpan '!M444</f>
        <v>0</v>
      </c>
      <c r="O445" s="9">
        <f>'shaladarpan '!N444</f>
        <v>0</v>
      </c>
      <c r="P445" s="9" t="str">
        <f>'shaladarpan '!O444</f>
        <v>SC</v>
      </c>
      <c r="Q445" s="9" t="str">
        <f>'shaladarpan '!P444</f>
        <v>Hindu</v>
      </c>
      <c r="R445" s="9">
        <f>'shaladarpan '!Q444</f>
        <v>0</v>
      </c>
      <c r="S445" s="9" t="str">
        <f>'shaladarpan '!R444</f>
        <v>GOVT. SENIOR SECONDARY SCHOOL ALNIYAWAS (219445)</v>
      </c>
      <c r="T445" s="9">
        <f>'shaladarpan '!S444</f>
        <v>8140200308</v>
      </c>
      <c r="U445" s="9" t="str">
        <f>'shaladarpan '!T444</f>
        <v>XXXX0817</v>
      </c>
      <c r="V445" s="9">
        <f>'shaladarpan '!U444</f>
        <v>0</v>
      </c>
      <c r="W445" s="9">
        <f>'shaladarpan '!V444</f>
        <v>9828121139</v>
      </c>
      <c r="X445" s="9" t="str">
        <f>'shaladarpan '!W444</f>
        <v>alniyawas443</v>
      </c>
      <c r="Y445" s="9">
        <f>'shaladarpan '!X444</f>
        <v>0</v>
      </c>
      <c r="Z445" s="9" t="str">
        <f>'shaladarpan '!Y444</f>
        <v>N</v>
      </c>
      <c r="AA445" s="9" t="str">
        <f>'shaladarpan '!Z444</f>
        <v>N</v>
      </c>
      <c r="AB445" s="9" t="str">
        <f>'shaladarpan '!AA444</f>
        <v>No</v>
      </c>
      <c r="AC445" s="9">
        <f>'shaladarpan '!AB444</f>
        <v>16</v>
      </c>
      <c r="AD445" s="9" t="str">
        <f>'shaladarpan '!AC444</f>
        <v>None</v>
      </c>
      <c r="AE445" s="9">
        <f>'shaladarpan '!AD444</f>
        <v>1</v>
      </c>
    </row>
    <row r="446" spans="1:31" s="8" customFormat="1" ht="13.5" customHeight="1">
      <c r="A446" s="8">
        <f>IF(F446=" "," ",ROWS($A$3:A446))</f>
        <v>444</v>
      </c>
      <c r="B446" s="9">
        <f>'shaladarpan '!A445</f>
        <v>10</v>
      </c>
      <c r="C446" s="9" t="str">
        <f>'shaladarpan '!B445</f>
        <v>A</v>
      </c>
      <c r="D446" s="9">
        <f>'shaladarpan '!C445</f>
        <v>4360</v>
      </c>
      <c r="E446" s="10">
        <f>'shaladarpan '!D445</f>
        <v>42924</v>
      </c>
      <c r="F446" s="9" t="str">
        <f>'shaladarpan '!E445</f>
        <v>manjeet444</v>
      </c>
      <c r="G446" s="10">
        <f>'shaladarpan '!F445</f>
        <v>0</v>
      </c>
      <c r="H446" s="9" t="str">
        <f>'shaladarpan '!G445</f>
        <v>vijay444</v>
      </c>
      <c r="I446" s="9" t="str">
        <f>'shaladarpan '!H445</f>
        <v>beautiful444</v>
      </c>
      <c r="J446" s="9" t="str">
        <f>'shaladarpan '!I445</f>
        <v>M</v>
      </c>
      <c r="K446" s="10">
        <f>'shaladarpan '!J445</f>
        <v>38914</v>
      </c>
      <c r="L446" s="9" t="str">
        <f>'shaladarpan '!K445</f>
        <v>no</v>
      </c>
      <c r="M446" s="9">
        <f>'shaladarpan '!L445</f>
        <v>444</v>
      </c>
      <c r="N446" s="9">
        <f>'shaladarpan '!M445</f>
        <v>0</v>
      </c>
      <c r="O446" s="9">
        <f>'shaladarpan '!N445</f>
        <v>0</v>
      </c>
      <c r="P446" s="9" t="str">
        <f>'shaladarpan '!O445</f>
        <v>OBC</v>
      </c>
      <c r="Q446" s="9" t="str">
        <f>'shaladarpan '!P445</f>
        <v>Muslim</v>
      </c>
      <c r="R446" s="9">
        <f>'shaladarpan '!Q445</f>
        <v>0</v>
      </c>
      <c r="S446" s="9" t="str">
        <f>'shaladarpan '!R445</f>
        <v>GOVT. SENIOR SECONDARY SCHOOL ALNIYAWAS (219445)</v>
      </c>
      <c r="T446" s="9">
        <f>'shaladarpan '!S445</f>
        <v>8140200308</v>
      </c>
      <c r="U446" s="9" t="str">
        <f>'shaladarpan '!T445</f>
        <v>XXXX7668</v>
      </c>
      <c r="V446" s="9">
        <f>'shaladarpan '!U445</f>
        <v>0</v>
      </c>
      <c r="W446" s="9">
        <f>'shaladarpan '!V445</f>
        <v>9828121140</v>
      </c>
      <c r="X446" s="9" t="str">
        <f>'shaladarpan '!W445</f>
        <v>alniyawas444</v>
      </c>
      <c r="Y446" s="9">
        <f>'shaladarpan '!X445</f>
        <v>0</v>
      </c>
      <c r="Z446" s="9" t="str">
        <f>'shaladarpan '!Y445</f>
        <v>N</v>
      </c>
      <c r="AA446" s="9" t="str">
        <f>'shaladarpan '!Z445</f>
        <v>N</v>
      </c>
      <c r="AB446" s="9" t="str">
        <f>'shaladarpan '!AA445</f>
        <v>Yes</v>
      </c>
      <c r="AC446" s="9">
        <f>'shaladarpan '!AB445</f>
        <v>14</v>
      </c>
      <c r="AD446" s="9" t="str">
        <f>'shaladarpan '!AC445</f>
        <v>None</v>
      </c>
      <c r="AE446" s="9">
        <f>'shaladarpan '!AD445</f>
        <v>1</v>
      </c>
    </row>
    <row r="447" spans="1:31" s="8" customFormat="1" ht="13.5" customHeight="1">
      <c r="A447" s="8">
        <f>IF(F447=" "," ",ROWS($A$3:A447))</f>
        <v>445</v>
      </c>
      <c r="B447" s="9">
        <f>'shaladarpan '!A446</f>
        <v>10</v>
      </c>
      <c r="C447" s="9" t="str">
        <f>'shaladarpan '!B446</f>
        <v>A</v>
      </c>
      <c r="D447" s="9">
        <f>'shaladarpan '!C446</f>
        <v>4670</v>
      </c>
      <c r="E447" s="10">
        <f>'shaladarpan '!D446</f>
        <v>43654</v>
      </c>
      <c r="F447" s="9" t="str">
        <f>'shaladarpan '!E446</f>
        <v>manjeet445</v>
      </c>
      <c r="G447" s="10">
        <f>'shaladarpan '!F446</f>
        <v>0</v>
      </c>
      <c r="H447" s="9" t="str">
        <f>'shaladarpan '!G446</f>
        <v>vijay445</v>
      </c>
      <c r="I447" s="9" t="str">
        <f>'shaladarpan '!H446</f>
        <v>beautiful445</v>
      </c>
      <c r="J447" s="9" t="str">
        <f>'shaladarpan '!I446</f>
        <v>F</v>
      </c>
      <c r="K447" s="10">
        <f>'shaladarpan '!J446</f>
        <v>38785</v>
      </c>
      <c r="L447" s="9" t="str">
        <f>'shaladarpan '!K446</f>
        <v>yes</v>
      </c>
      <c r="M447" s="9">
        <f>'shaladarpan '!L446</f>
        <v>445</v>
      </c>
      <c r="N447" s="9">
        <f>'shaladarpan '!M446</f>
        <v>0</v>
      </c>
      <c r="O447" s="9">
        <f>'shaladarpan '!N446</f>
        <v>0</v>
      </c>
      <c r="P447" s="9" t="str">
        <f>'shaladarpan '!O446</f>
        <v>OBC</v>
      </c>
      <c r="Q447" s="9" t="str">
        <f>'shaladarpan '!P446</f>
        <v>Hindu</v>
      </c>
      <c r="R447" s="9">
        <f>'shaladarpan '!Q446</f>
        <v>0</v>
      </c>
      <c r="S447" s="9" t="str">
        <f>'shaladarpan '!R446</f>
        <v>GOVT. SENIOR SECONDARY SCHOOL ALNIYAWAS (219445)</v>
      </c>
      <c r="T447" s="9">
        <f>'shaladarpan '!S446</f>
        <v>8140200308</v>
      </c>
      <c r="U447" s="9" t="str">
        <f>'shaladarpan '!T446</f>
        <v>XXXX4413</v>
      </c>
      <c r="V447" s="9" t="str">
        <f>'shaladarpan '!U446</f>
        <v>vpkcjkr</v>
      </c>
      <c r="W447" s="9">
        <f>'shaladarpan '!V446</f>
        <v>9828121141</v>
      </c>
      <c r="X447" s="9" t="str">
        <f>'shaladarpan '!W446</f>
        <v>alniyawas445</v>
      </c>
      <c r="Y447" s="9">
        <f>'shaladarpan '!X446</f>
        <v>80000</v>
      </c>
      <c r="Z447" s="9" t="str">
        <f>'shaladarpan '!Y446</f>
        <v>N</v>
      </c>
      <c r="AA447" s="9" t="str">
        <f>'shaladarpan '!Z446</f>
        <v>N</v>
      </c>
      <c r="AB447" s="9" t="str">
        <f>'shaladarpan '!AA446</f>
        <v>No</v>
      </c>
      <c r="AC447" s="9">
        <f>'shaladarpan '!AB446</f>
        <v>14</v>
      </c>
      <c r="AD447" s="9" t="str">
        <f>'shaladarpan '!AC446</f>
        <v>None</v>
      </c>
      <c r="AE447" s="9">
        <f>'shaladarpan '!AD446</f>
        <v>1</v>
      </c>
    </row>
    <row r="448" spans="1:31" s="8" customFormat="1" ht="13.5" customHeight="1">
      <c r="A448" s="8">
        <f>IF(F448=" "," ",ROWS($A$3:A448))</f>
        <v>446</v>
      </c>
      <c r="B448" s="9">
        <f>'shaladarpan '!A447</f>
        <v>10</v>
      </c>
      <c r="C448" s="9" t="str">
        <f>'shaladarpan '!B447</f>
        <v>A</v>
      </c>
      <c r="D448" s="9">
        <f>'shaladarpan '!C447</f>
        <v>4679</v>
      </c>
      <c r="E448" s="10">
        <f>'shaladarpan '!D447</f>
        <v>43655</v>
      </c>
      <c r="F448" s="9" t="str">
        <f>'shaladarpan '!E447</f>
        <v>manjeet446</v>
      </c>
      <c r="G448" s="10">
        <f>'shaladarpan '!F447</f>
        <v>0</v>
      </c>
      <c r="H448" s="9" t="str">
        <f>'shaladarpan '!G447</f>
        <v>vijay446</v>
      </c>
      <c r="I448" s="9" t="str">
        <f>'shaladarpan '!H447</f>
        <v>beautiful446</v>
      </c>
      <c r="J448" s="9" t="str">
        <f>'shaladarpan '!I447</f>
        <v>F</v>
      </c>
      <c r="K448" s="10">
        <f>'shaladarpan '!J447</f>
        <v>38203</v>
      </c>
      <c r="L448" s="9" t="str">
        <f>'shaladarpan '!K447</f>
        <v>yes</v>
      </c>
      <c r="M448" s="9">
        <f>'shaladarpan '!L447</f>
        <v>446</v>
      </c>
      <c r="N448" s="9">
        <f>'shaladarpan '!M447</f>
        <v>0</v>
      </c>
      <c r="O448" s="9">
        <f>'shaladarpan '!N447</f>
        <v>0</v>
      </c>
      <c r="P448" s="9" t="str">
        <f>'shaladarpan '!O447</f>
        <v>SC</v>
      </c>
      <c r="Q448" s="9" t="str">
        <f>'shaladarpan '!P447</f>
        <v>Hindu</v>
      </c>
      <c r="R448" s="9">
        <f>'shaladarpan '!Q447</f>
        <v>0</v>
      </c>
      <c r="S448" s="9" t="str">
        <f>'shaladarpan '!R447</f>
        <v>GOVT. SENIOR SECONDARY SCHOOL ALNIYAWAS (219445)</v>
      </c>
      <c r="T448" s="9">
        <f>'shaladarpan '!S447</f>
        <v>8140200308</v>
      </c>
      <c r="U448" s="9" t="str">
        <f>'shaladarpan '!T447</f>
        <v>XXXX5291</v>
      </c>
      <c r="V448" s="9" t="str">
        <f>'shaladarpan '!U447</f>
        <v>YUYKFBK</v>
      </c>
      <c r="W448" s="9">
        <f>'shaladarpan '!V447</f>
        <v>9828121142</v>
      </c>
      <c r="X448" s="9" t="str">
        <f>'shaladarpan '!W447</f>
        <v>alniyawas446</v>
      </c>
      <c r="Y448" s="9">
        <f>'shaladarpan '!X447</f>
        <v>60000</v>
      </c>
      <c r="Z448" s="9" t="str">
        <f>'shaladarpan '!Y447</f>
        <v>N</v>
      </c>
      <c r="AA448" s="9" t="str">
        <f>'shaladarpan '!Z447</f>
        <v>N</v>
      </c>
      <c r="AB448" s="9" t="str">
        <f>'shaladarpan '!AA447</f>
        <v>No</v>
      </c>
      <c r="AC448" s="9">
        <f>'shaladarpan '!AB447</f>
        <v>16</v>
      </c>
      <c r="AD448" s="9" t="str">
        <f>'shaladarpan '!AC447</f>
        <v>None</v>
      </c>
      <c r="AE448" s="9">
        <f>'shaladarpan '!AD447</f>
        <v>0</v>
      </c>
    </row>
    <row r="449" spans="1:31" s="8" customFormat="1" ht="13.5" customHeight="1">
      <c r="A449" s="8">
        <f>IF(F449=" "," ",ROWS($A$3:A449))</f>
        <v>447</v>
      </c>
      <c r="B449" s="9">
        <f>'shaladarpan '!A448</f>
        <v>10</v>
      </c>
      <c r="C449" s="9" t="str">
        <f>'shaladarpan '!B448</f>
        <v>A</v>
      </c>
      <c r="D449" s="9">
        <f>'shaladarpan '!C448</f>
        <v>4570</v>
      </c>
      <c r="E449" s="10">
        <f>'shaladarpan '!D448</f>
        <v>43295</v>
      </c>
      <c r="F449" s="9" t="str">
        <f>'shaladarpan '!E448</f>
        <v>manjeet447</v>
      </c>
      <c r="G449" s="10">
        <f>'shaladarpan '!F448</f>
        <v>0</v>
      </c>
      <c r="H449" s="9" t="str">
        <f>'shaladarpan '!G448</f>
        <v>vijay447</v>
      </c>
      <c r="I449" s="9" t="str">
        <f>'shaladarpan '!H448</f>
        <v>beautiful447</v>
      </c>
      <c r="J449" s="9" t="str">
        <f>'shaladarpan '!I448</f>
        <v>F</v>
      </c>
      <c r="K449" s="10">
        <f>'shaladarpan '!J448</f>
        <v>38585</v>
      </c>
      <c r="L449" s="9" t="str">
        <f>'shaladarpan '!K448</f>
        <v>no</v>
      </c>
      <c r="M449" s="9">
        <f>'shaladarpan '!L448</f>
        <v>447</v>
      </c>
      <c r="N449" s="9">
        <f>'shaladarpan '!M448</f>
        <v>0</v>
      </c>
      <c r="O449" s="9">
        <f>'shaladarpan '!N448</f>
        <v>0</v>
      </c>
      <c r="P449" s="9" t="str">
        <f>'shaladarpan '!O448</f>
        <v>SBC</v>
      </c>
      <c r="Q449" s="9" t="str">
        <f>'shaladarpan '!P448</f>
        <v>Hindu</v>
      </c>
      <c r="R449" s="9">
        <f>'shaladarpan '!Q448</f>
        <v>0</v>
      </c>
      <c r="S449" s="9" t="str">
        <f>'shaladarpan '!R448</f>
        <v>GOVT. SENIOR SECONDARY SCHOOL ALNIYAWAS (219445)</v>
      </c>
      <c r="T449" s="9">
        <f>'shaladarpan '!S448</f>
        <v>8140200308</v>
      </c>
      <c r="U449" s="9" t="str">
        <f>'shaladarpan '!T448</f>
        <v>XXXX5348</v>
      </c>
      <c r="V449" s="9" t="str">
        <f>'shaladarpan '!U448</f>
        <v>YQKFWMF</v>
      </c>
      <c r="W449" s="9">
        <f>'shaladarpan '!V448</f>
        <v>9828121143</v>
      </c>
      <c r="X449" s="9" t="str">
        <f>'shaladarpan '!W448</f>
        <v>alniyawas447</v>
      </c>
      <c r="Y449" s="9">
        <f>'shaladarpan '!X448</f>
        <v>45000</v>
      </c>
      <c r="Z449" s="9" t="str">
        <f>'shaladarpan '!Y448</f>
        <v>N</v>
      </c>
      <c r="AA449" s="9" t="str">
        <f>'shaladarpan '!Z448</f>
        <v>N</v>
      </c>
      <c r="AB449" s="9" t="str">
        <f>'shaladarpan '!AA448</f>
        <v>No</v>
      </c>
      <c r="AC449" s="9">
        <f>'shaladarpan '!AB448</f>
        <v>15</v>
      </c>
      <c r="AD449" s="9" t="str">
        <f>'shaladarpan '!AC448</f>
        <v>None</v>
      </c>
      <c r="AE449" s="9">
        <f>'shaladarpan '!AD448</f>
        <v>1</v>
      </c>
    </row>
    <row r="450" spans="1:31" s="8" customFormat="1" ht="13.5" customHeight="1">
      <c r="A450" s="8">
        <f>IF(F450=" "," ",ROWS($A$3:A450))</f>
        <v>448</v>
      </c>
      <c r="B450" s="9">
        <f>'shaladarpan '!A449</f>
        <v>10</v>
      </c>
      <c r="C450" s="9" t="str">
        <f>'shaladarpan '!B449</f>
        <v>A</v>
      </c>
      <c r="D450" s="9">
        <f>'shaladarpan '!C449</f>
        <v>3789</v>
      </c>
      <c r="E450" s="10">
        <f>'shaladarpan '!D449</f>
        <v>42135</v>
      </c>
      <c r="F450" s="9" t="str">
        <f>'shaladarpan '!E449</f>
        <v>manjeet448</v>
      </c>
      <c r="G450" s="10">
        <f>'shaladarpan '!F449</f>
        <v>0</v>
      </c>
      <c r="H450" s="9" t="str">
        <f>'shaladarpan '!G449</f>
        <v>vijay448</v>
      </c>
      <c r="I450" s="9" t="str">
        <f>'shaladarpan '!H449</f>
        <v>beautiful448</v>
      </c>
      <c r="J450" s="9" t="str">
        <f>'shaladarpan '!I449</f>
        <v>F</v>
      </c>
      <c r="K450" s="10">
        <f>'shaladarpan '!J449</f>
        <v>38538</v>
      </c>
      <c r="L450" s="9" t="str">
        <f>'shaladarpan '!K449</f>
        <v>yes</v>
      </c>
      <c r="M450" s="9">
        <f>'shaladarpan '!L449</f>
        <v>448</v>
      </c>
      <c r="N450" s="9">
        <f>'shaladarpan '!M449</f>
        <v>0</v>
      </c>
      <c r="O450" s="9">
        <f>'shaladarpan '!N449</f>
        <v>0</v>
      </c>
      <c r="P450" s="9" t="str">
        <f>'shaladarpan '!O449</f>
        <v>SC</v>
      </c>
      <c r="Q450" s="9" t="str">
        <f>'shaladarpan '!P449</f>
        <v>Hindu</v>
      </c>
      <c r="R450" s="9">
        <f>'shaladarpan '!Q449</f>
        <v>0</v>
      </c>
      <c r="S450" s="9" t="str">
        <f>'shaladarpan '!R449</f>
        <v>GOVT. SENIOR SECONDARY SCHOOL ALNIYAWAS (219445)</v>
      </c>
      <c r="T450" s="9">
        <f>'shaladarpan '!S449</f>
        <v>8140200308</v>
      </c>
      <c r="U450" s="9" t="str">
        <f>'shaladarpan '!T449</f>
        <v>XXXX8244</v>
      </c>
      <c r="V450" s="9">
        <f>'shaladarpan '!U449</f>
        <v>0</v>
      </c>
      <c r="W450" s="9">
        <f>'shaladarpan '!V449</f>
        <v>9828121144</v>
      </c>
      <c r="X450" s="9" t="str">
        <f>'shaladarpan '!W449</f>
        <v>alniyawas448</v>
      </c>
      <c r="Y450" s="9">
        <f>'shaladarpan '!X449</f>
        <v>0</v>
      </c>
      <c r="Z450" s="9" t="str">
        <f>'shaladarpan '!Y449</f>
        <v>N</v>
      </c>
      <c r="AA450" s="9" t="str">
        <f>'shaladarpan '!Z449</f>
        <v>N</v>
      </c>
      <c r="AB450" s="9" t="str">
        <f>'shaladarpan '!AA449</f>
        <v>No</v>
      </c>
      <c r="AC450" s="9">
        <f>'shaladarpan '!AB449</f>
        <v>15</v>
      </c>
      <c r="AD450" s="9" t="str">
        <f>'shaladarpan '!AC449</f>
        <v>None</v>
      </c>
      <c r="AE450" s="9">
        <f>'shaladarpan '!AD449</f>
        <v>1</v>
      </c>
    </row>
    <row r="451" spans="1:31" s="8" customFormat="1" ht="13.5" customHeight="1">
      <c r="A451" s="8">
        <f>IF(F451=" "," ",ROWS($A$3:A451))</f>
        <v>449</v>
      </c>
      <c r="B451" s="9">
        <f>'shaladarpan '!A450</f>
        <v>10</v>
      </c>
      <c r="C451" s="9" t="str">
        <f>'shaladarpan '!B450</f>
        <v>A</v>
      </c>
      <c r="D451" s="9">
        <f>'shaladarpan '!C450</f>
        <v>4656</v>
      </c>
      <c r="E451" s="10">
        <f>'shaladarpan '!D450</f>
        <v>43651</v>
      </c>
      <c r="F451" s="9" t="str">
        <f>'shaladarpan '!E450</f>
        <v>manjeet449</v>
      </c>
      <c r="G451" s="10">
        <f>'shaladarpan '!F450</f>
        <v>0</v>
      </c>
      <c r="H451" s="9" t="str">
        <f>'shaladarpan '!G450</f>
        <v>vijay449</v>
      </c>
      <c r="I451" s="9" t="str">
        <f>'shaladarpan '!H450</f>
        <v>beautiful449</v>
      </c>
      <c r="J451" s="9" t="str">
        <f>'shaladarpan '!I450</f>
        <v>F</v>
      </c>
      <c r="K451" s="10">
        <f>'shaladarpan '!J450</f>
        <v>38773</v>
      </c>
      <c r="L451" s="9" t="str">
        <f>'shaladarpan '!K450</f>
        <v>yes</v>
      </c>
      <c r="M451" s="9">
        <f>'shaladarpan '!L450</f>
        <v>449</v>
      </c>
      <c r="N451" s="9">
        <f>'shaladarpan '!M450</f>
        <v>0</v>
      </c>
      <c r="O451" s="9">
        <f>'shaladarpan '!N450</f>
        <v>0</v>
      </c>
      <c r="P451" s="9" t="str">
        <f>'shaladarpan '!O450</f>
        <v>OBC</v>
      </c>
      <c r="Q451" s="9" t="str">
        <f>'shaladarpan '!P450</f>
        <v>Hindu</v>
      </c>
      <c r="R451" s="9">
        <f>'shaladarpan '!Q450</f>
        <v>0</v>
      </c>
      <c r="S451" s="9" t="str">
        <f>'shaladarpan '!R450</f>
        <v>GOVT. SENIOR SECONDARY SCHOOL ALNIYAWAS (219445)</v>
      </c>
      <c r="T451" s="9">
        <f>'shaladarpan '!S450</f>
        <v>8140200308</v>
      </c>
      <c r="U451" s="9" t="str">
        <f>'shaladarpan '!T450</f>
        <v>XXXX6742</v>
      </c>
      <c r="V451" s="9" t="str">
        <f>'shaladarpan '!U450</f>
        <v>vtzozpr</v>
      </c>
      <c r="W451" s="9">
        <f>'shaladarpan '!V450</f>
        <v>9828121145</v>
      </c>
      <c r="X451" s="9" t="str">
        <f>'shaladarpan '!W450</f>
        <v>alniyawas449</v>
      </c>
      <c r="Y451" s="9">
        <f>'shaladarpan '!X450</f>
        <v>40000</v>
      </c>
      <c r="Z451" s="9" t="str">
        <f>'shaladarpan '!Y450</f>
        <v>N</v>
      </c>
      <c r="AA451" s="9" t="str">
        <f>'shaladarpan '!Z450</f>
        <v>N</v>
      </c>
      <c r="AB451" s="9" t="str">
        <f>'shaladarpan '!AA450</f>
        <v>No</v>
      </c>
      <c r="AC451" s="9">
        <f>'shaladarpan '!AB450</f>
        <v>14</v>
      </c>
      <c r="AD451" s="9" t="str">
        <f>'shaladarpan '!AC450</f>
        <v>None</v>
      </c>
      <c r="AE451" s="9">
        <f>'shaladarpan '!AD450</f>
        <v>0</v>
      </c>
    </row>
    <row r="452" spans="1:31" s="8" customFormat="1" ht="13.5" customHeight="1">
      <c r="A452" s="8">
        <f>IF(F452=" "," ",ROWS($A$3:A452))</f>
        <v>450</v>
      </c>
      <c r="B452" s="9">
        <f>'shaladarpan '!A451</f>
        <v>10</v>
      </c>
      <c r="C452" s="9" t="str">
        <f>'shaladarpan '!B451</f>
        <v>A</v>
      </c>
      <c r="D452" s="9">
        <f>'shaladarpan '!C451</f>
        <v>3813</v>
      </c>
      <c r="E452" s="10">
        <f>'shaladarpan '!D451</f>
        <v>42135</v>
      </c>
      <c r="F452" s="9" t="str">
        <f>'shaladarpan '!E451</f>
        <v>manjeet450</v>
      </c>
      <c r="G452" s="10">
        <f>'shaladarpan '!F451</f>
        <v>0</v>
      </c>
      <c r="H452" s="9" t="str">
        <f>'shaladarpan '!G451</f>
        <v>vijay450</v>
      </c>
      <c r="I452" s="9" t="str">
        <f>'shaladarpan '!H451</f>
        <v>beautiful450</v>
      </c>
      <c r="J452" s="9" t="str">
        <f>'shaladarpan '!I451</f>
        <v>F</v>
      </c>
      <c r="K452" s="10">
        <f>'shaladarpan '!J451</f>
        <v>37999</v>
      </c>
      <c r="L452" s="9" t="str">
        <f>'shaladarpan '!K451</f>
        <v>no</v>
      </c>
      <c r="M452" s="9">
        <f>'shaladarpan '!L451</f>
        <v>450</v>
      </c>
      <c r="N452" s="9">
        <f>'shaladarpan '!M451</f>
        <v>0</v>
      </c>
      <c r="O452" s="9">
        <f>'shaladarpan '!N451</f>
        <v>0</v>
      </c>
      <c r="P452" s="9" t="str">
        <f>'shaladarpan '!O451</f>
        <v>SBC</v>
      </c>
      <c r="Q452" s="9" t="str">
        <f>'shaladarpan '!P451</f>
        <v>Hindu</v>
      </c>
      <c r="R452" s="9">
        <f>'shaladarpan '!Q451</f>
        <v>0</v>
      </c>
      <c r="S452" s="9" t="str">
        <f>'shaladarpan '!R451</f>
        <v>GOVT. SENIOR SECONDARY SCHOOL ALNIYAWAS (219445)</v>
      </c>
      <c r="T452" s="9">
        <f>'shaladarpan '!S451</f>
        <v>8140200308</v>
      </c>
      <c r="U452" s="9" t="str">
        <f>'shaladarpan '!T451</f>
        <v>XXXX4243</v>
      </c>
      <c r="V452" s="9">
        <f>'shaladarpan '!U451</f>
        <v>0</v>
      </c>
      <c r="W452" s="9">
        <f>'shaladarpan '!V451</f>
        <v>9828121146</v>
      </c>
      <c r="X452" s="9" t="str">
        <f>'shaladarpan '!W451</f>
        <v>alniyawas450</v>
      </c>
      <c r="Y452" s="9">
        <f>'shaladarpan '!X451</f>
        <v>0</v>
      </c>
      <c r="Z452" s="9" t="str">
        <f>'shaladarpan '!Y451</f>
        <v>N</v>
      </c>
      <c r="AA452" s="9" t="str">
        <f>'shaladarpan '!Z451</f>
        <v>N</v>
      </c>
      <c r="AB452" s="9" t="str">
        <f>'shaladarpan '!AA451</f>
        <v>No</v>
      </c>
      <c r="AC452" s="9">
        <f>'shaladarpan '!AB451</f>
        <v>16</v>
      </c>
      <c r="AD452" s="9" t="str">
        <f>'shaladarpan '!AC451</f>
        <v>None</v>
      </c>
      <c r="AE452" s="9">
        <f>'shaladarpan '!AD451</f>
        <v>1</v>
      </c>
    </row>
    <row r="453" spans="1:31" s="8" customFormat="1" ht="13.5" customHeight="1">
      <c r="A453" s="8">
        <f>IF(F453=" "," ",ROWS($A$3:A453))</f>
        <v>451</v>
      </c>
      <c r="B453" s="9">
        <f>'shaladarpan '!A452</f>
        <v>10</v>
      </c>
      <c r="C453" s="9" t="str">
        <f>'shaladarpan '!B452</f>
        <v>A</v>
      </c>
      <c r="D453" s="9">
        <f>'shaladarpan '!C452</f>
        <v>4647</v>
      </c>
      <c r="E453" s="10">
        <f>'shaladarpan '!D452</f>
        <v>43650</v>
      </c>
      <c r="F453" s="9" t="str">
        <f>'shaladarpan '!E452</f>
        <v>manjeet451</v>
      </c>
      <c r="G453" s="10">
        <f>'shaladarpan '!F452</f>
        <v>0</v>
      </c>
      <c r="H453" s="9" t="str">
        <f>'shaladarpan '!G452</f>
        <v>vijay451</v>
      </c>
      <c r="I453" s="9" t="str">
        <f>'shaladarpan '!H452</f>
        <v>beautiful451</v>
      </c>
      <c r="J453" s="9" t="str">
        <f>'shaladarpan '!I452</f>
        <v>M</v>
      </c>
      <c r="K453" s="10">
        <f>'shaladarpan '!J452</f>
        <v>38547</v>
      </c>
      <c r="L453" s="9" t="str">
        <f>'shaladarpan '!K452</f>
        <v>yes</v>
      </c>
      <c r="M453" s="9">
        <f>'shaladarpan '!L452</f>
        <v>451</v>
      </c>
      <c r="N453" s="9">
        <f>'shaladarpan '!M452</f>
        <v>0</v>
      </c>
      <c r="O453" s="9">
        <f>'shaladarpan '!N452</f>
        <v>0</v>
      </c>
      <c r="P453" s="9" t="str">
        <f>'shaladarpan '!O452</f>
        <v>OBC</v>
      </c>
      <c r="Q453" s="9" t="str">
        <f>'shaladarpan '!P452</f>
        <v>Hindu</v>
      </c>
      <c r="R453" s="9">
        <f>'shaladarpan '!Q452</f>
        <v>0</v>
      </c>
      <c r="S453" s="9" t="str">
        <f>'shaladarpan '!R452</f>
        <v>GOVT. SENIOR SECONDARY SCHOOL ALNIYAWAS (219445)</v>
      </c>
      <c r="T453" s="9">
        <f>'shaladarpan '!S452</f>
        <v>8140200308</v>
      </c>
      <c r="U453" s="9" t="str">
        <f>'shaladarpan '!T452</f>
        <v>XXXX5085</v>
      </c>
      <c r="V453" s="9" t="str">
        <f>'shaladarpan '!U452</f>
        <v>yqkauew</v>
      </c>
      <c r="W453" s="9">
        <f>'shaladarpan '!V452</f>
        <v>9828121147</v>
      </c>
      <c r="X453" s="9" t="str">
        <f>'shaladarpan '!W452</f>
        <v>alniyawas451</v>
      </c>
      <c r="Y453" s="9">
        <f>'shaladarpan '!X452</f>
        <v>80000</v>
      </c>
      <c r="Z453" s="9" t="str">
        <f>'shaladarpan '!Y452</f>
        <v>N</v>
      </c>
      <c r="AA453" s="9" t="str">
        <f>'shaladarpan '!Z452</f>
        <v>N</v>
      </c>
      <c r="AB453" s="9" t="str">
        <f>'shaladarpan '!AA452</f>
        <v>No</v>
      </c>
      <c r="AC453" s="9">
        <f>'shaladarpan '!AB452</f>
        <v>15</v>
      </c>
      <c r="AD453" s="9" t="str">
        <f>'shaladarpan '!AC452</f>
        <v>None</v>
      </c>
      <c r="AE453" s="9">
        <f>'shaladarpan '!AD452</f>
        <v>1</v>
      </c>
    </row>
    <row r="454" spans="1:31" s="8" customFormat="1" ht="13.5" customHeight="1">
      <c r="A454" s="8">
        <f>IF(F454=" "," ",ROWS($A$3:A454))</f>
        <v>452</v>
      </c>
      <c r="B454" s="9">
        <f>'shaladarpan '!A453</f>
        <v>10</v>
      </c>
      <c r="C454" s="9" t="str">
        <f>'shaladarpan '!B453</f>
        <v>A</v>
      </c>
      <c r="D454" s="9">
        <f>'shaladarpan '!C453</f>
        <v>4708</v>
      </c>
      <c r="E454" s="10">
        <f>'shaladarpan '!D453</f>
        <v>43656</v>
      </c>
      <c r="F454" s="9" t="str">
        <f>'shaladarpan '!E453</f>
        <v>manjeet452</v>
      </c>
      <c r="G454" s="10">
        <f>'shaladarpan '!F453</f>
        <v>0</v>
      </c>
      <c r="H454" s="9" t="str">
        <f>'shaladarpan '!G453</f>
        <v>vijay452</v>
      </c>
      <c r="I454" s="9" t="str">
        <f>'shaladarpan '!H453</f>
        <v>beautiful452</v>
      </c>
      <c r="J454" s="9" t="str">
        <f>'shaladarpan '!I453</f>
        <v>F</v>
      </c>
      <c r="K454" s="10">
        <f>'shaladarpan '!J453</f>
        <v>38444</v>
      </c>
      <c r="L454" s="9" t="str">
        <f>'shaladarpan '!K453</f>
        <v>yes</v>
      </c>
      <c r="M454" s="9">
        <f>'shaladarpan '!L453</f>
        <v>452</v>
      </c>
      <c r="N454" s="9">
        <f>'shaladarpan '!M453</f>
        <v>0</v>
      </c>
      <c r="O454" s="9">
        <f>'shaladarpan '!N453</f>
        <v>0</v>
      </c>
      <c r="P454" s="9" t="str">
        <f>'shaladarpan '!O453</f>
        <v>SBC</v>
      </c>
      <c r="Q454" s="9" t="str">
        <f>'shaladarpan '!P453</f>
        <v>Hindu</v>
      </c>
      <c r="R454" s="9">
        <f>'shaladarpan '!Q453</f>
        <v>0</v>
      </c>
      <c r="S454" s="9" t="str">
        <f>'shaladarpan '!R453</f>
        <v>GOVT. SENIOR SECONDARY SCHOOL ALNIYAWAS (219445)</v>
      </c>
      <c r="T454" s="9">
        <f>'shaladarpan '!S453</f>
        <v>8140200308</v>
      </c>
      <c r="U454" s="9" t="str">
        <f>'shaladarpan '!T453</f>
        <v>XXXX7069</v>
      </c>
      <c r="V454" s="9" t="str">
        <f>'shaladarpan '!U453</f>
        <v>vorphkn</v>
      </c>
      <c r="W454" s="9">
        <f>'shaladarpan '!V453</f>
        <v>9828121148</v>
      </c>
      <c r="X454" s="9" t="str">
        <f>'shaladarpan '!W453</f>
        <v>alniyawas452</v>
      </c>
      <c r="Y454" s="9">
        <f>'shaladarpan '!X453</f>
        <v>80000</v>
      </c>
      <c r="Z454" s="9" t="str">
        <f>'shaladarpan '!Y453</f>
        <v>N</v>
      </c>
      <c r="AA454" s="9" t="str">
        <f>'shaladarpan '!Z453</f>
        <v>N</v>
      </c>
      <c r="AB454" s="9" t="str">
        <f>'shaladarpan '!AA453</f>
        <v>No</v>
      </c>
      <c r="AC454" s="9">
        <f>'shaladarpan '!AB453</f>
        <v>15</v>
      </c>
      <c r="AD454" s="9" t="str">
        <f>'shaladarpan '!AC453</f>
        <v>None</v>
      </c>
      <c r="AE454" s="9">
        <f>'shaladarpan '!AD453</f>
        <v>5</v>
      </c>
    </row>
    <row r="455" spans="1:31" s="8" customFormat="1" ht="13.5" customHeight="1">
      <c r="A455" s="8">
        <f>IF(F455=" "," ",ROWS($A$3:A455))</f>
        <v>453</v>
      </c>
      <c r="B455" s="9">
        <f>'shaladarpan '!A454</f>
        <v>10</v>
      </c>
      <c r="C455" s="9" t="str">
        <f>'shaladarpan '!B454</f>
        <v>A</v>
      </c>
      <c r="D455" s="9">
        <f>'shaladarpan '!C454</f>
        <v>3792</v>
      </c>
      <c r="E455" s="10">
        <f>'shaladarpan '!D454</f>
        <v>42135</v>
      </c>
      <c r="F455" s="9" t="str">
        <f>'shaladarpan '!E454</f>
        <v>manjeet453</v>
      </c>
      <c r="G455" s="10">
        <f>'shaladarpan '!F454</f>
        <v>0</v>
      </c>
      <c r="H455" s="9" t="str">
        <f>'shaladarpan '!G454</f>
        <v>vijay453</v>
      </c>
      <c r="I455" s="9" t="str">
        <f>'shaladarpan '!H454</f>
        <v>beautiful453</v>
      </c>
      <c r="J455" s="9" t="str">
        <f>'shaladarpan '!I454</f>
        <v>F</v>
      </c>
      <c r="K455" s="10">
        <f>'shaladarpan '!J454</f>
        <v>38477</v>
      </c>
      <c r="L455" s="9" t="str">
        <f>'shaladarpan '!K454</f>
        <v>no</v>
      </c>
      <c r="M455" s="9">
        <f>'shaladarpan '!L454</f>
        <v>453</v>
      </c>
      <c r="N455" s="9">
        <f>'shaladarpan '!M454</f>
        <v>0</v>
      </c>
      <c r="O455" s="9">
        <f>'shaladarpan '!N454</f>
        <v>0</v>
      </c>
      <c r="P455" s="9" t="str">
        <f>'shaladarpan '!O454</f>
        <v>OBC</v>
      </c>
      <c r="Q455" s="9" t="str">
        <f>'shaladarpan '!P454</f>
        <v>Hindu</v>
      </c>
      <c r="R455" s="9">
        <f>'shaladarpan '!Q454</f>
        <v>0</v>
      </c>
      <c r="S455" s="9" t="str">
        <f>'shaladarpan '!R454</f>
        <v>GOVT. SENIOR SECONDARY SCHOOL ALNIYAWAS (219445)</v>
      </c>
      <c r="T455" s="9">
        <f>'shaladarpan '!S454</f>
        <v>8140200308</v>
      </c>
      <c r="U455" s="9" t="str">
        <f>'shaladarpan '!T454</f>
        <v>XXXX6323</v>
      </c>
      <c r="V455" s="9">
        <f>'shaladarpan '!U454</f>
        <v>0</v>
      </c>
      <c r="W455" s="9">
        <f>'shaladarpan '!V454</f>
        <v>9828121149</v>
      </c>
      <c r="X455" s="9" t="str">
        <f>'shaladarpan '!W454</f>
        <v>alniyawas453</v>
      </c>
      <c r="Y455" s="9">
        <f>'shaladarpan '!X454</f>
        <v>60000</v>
      </c>
      <c r="Z455" s="9" t="str">
        <f>'shaladarpan '!Y454</f>
        <v>N</v>
      </c>
      <c r="AA455" s="9" t="str">
        <f>'shaladarpan '!Z454</f>
        <v>N</v>
      </c>
      <c r="AB455" s="9" t="str">
        <f>'shaladarpan '!AA454</f>
        <v>No</v>
      </c>
      <c r="AC455" s="9">
        <f>'shaladarpan '!AB454</f>
        <v>15</v>
      </c>
      <c r="AD455" s="9" t="str">
        <f>'shaladarpan '!AC454</f>
        <v>None</v>
      </c>
      <c r="AE455" s="9">
        <f>'shaladarpan '!AD454</f>
        <v>1</v>
      </c>
    </row>
    <row r="456" spans="1:31" s="8" customFormat="1" ht="13.5" customHeight="1">
      <c r="A456" s="8">
        <f>IF(F456=" "," ",ROWS($A$3:A456))</f>
        <v>454</v>
      </c>
      <c r="B456" s="9">
        <f>'shaladarpan '!A455</f>
        <v>10</v>
      </c>
      <c r="C456" s="9" t="str">
        <f>'shaladarpan '!B455</f>
        <v>A</v>
      </c>
      <c r="D456" s="9">
        <f>'shaladarpan '!C455</f>
        <v>3795</v>
      </c>
      <c r="E456" s="10">
        <f>'shaladarpan '!D455</f>
        <v>42135</v>
      </c>
      <c r="F456" s="9" t="str">
        <f>'shaladarpan '!E455</f>
        <v>manjeet454</v>
      </c>
      <c r="G456" s="10">
        <f>'shaladarpan '!F455</f>
        <v>0</v>
      </c>
      <c r="H456" s="9" t="str">
        <f>'shaladarpan '!G455</f>
        <v>vijay454</v>
      </c>
      <c r="I456" s="9" t="str">
        <f>'shaladarpan '!H455</f>
        <v>beautiful454</v>
      </c>
      <c r="J456" s="9" t="str">
        <f>'shaladarpan '!I455</f>
        <v>M</v>
      </c>
      <c r="K456" s="10">
        <f>'shaladarpan '!J455</f>
        <v>38482</v>
      </c>
      <c r="L456" s="9" t="str">
        <f>'shaladarpan '!K455</f>
        <v>yes</v>
      </c>
      <c r="M456" s="9">
        <f>'shaladarpan '!L455</f>
        <v>454</v>
      </c>
      <c r="N456" s="9">
        <f>'shaladarpan '!M455</f>
        <v>0</v>
      </c>
      <c r="O456" s="9">
        <f>'shaladarpan '!N455</f>
        <v>0</v>
      </c>
      <c r="P456" s="9" t="str">
        <f>'shaladarpan '!O455</f>
        <v>OBC</v>
      </c>
      <c r="Q456" s="9" t="str">
        <f>'shaladarpan '!P455</f>
        <v>Muslim</v>
      </c>
      <c r="R456" s="9">
        <f>'shaladarpan '!Q455</f>
        <v>0</v>
      </c>
      <c r="S456" s="9" t="str">
        <f>'shaladarpan '!R455</f>
        <v>GOVT. SENIOR SECONDARY SCHOOL ALNIYAWAS (219445)</v>
      </c>
      <c r="T456" s="9">
        <f>'shaladarpan '!S455</f>
        <v>8140200308</v>
      </c>
      <c r="U456" s="9" t="str">
        <f>'shaladarpan '!T455</f>
        <v>XXXX8772</v>
      </c>
      <c r="V456" s="9">
        <f>'shaladarpan '!U455</f>
        <v>0</v>
      </c>
      <c r="W456" s="9">
        <f>'shaladarpan '!V455</f>
        <v>9828121150</v>
      </c>
      <c r="X456" s="9" t="str">
        <f>'shaladarpan '!W455</f>
        <v>alniyawas454</v>
      </c>
      <c r="Y456" s="9">
        <f>'shaladarpan '!X455</f>
        <v>0</v>
      </c>
      <c r="Z456" s="9" t="str">
        <f>'shaladarpan '!Y455</f>
        <v>N</v>
      </c>
      <c r="AA456" s="9" t="str">
        <f>'shaladarpan '!Z455</f>
        <v>N</v>
      </c>
      <c r="AB456" s="9" t="str">
        <f>'shaladarpan '!AA455</f>
        <v>Yes</v>
      </c>
      <c r="AC456" s="9">
        <f>'shaladarpan '!AB455</f>
        <v>15</v>
      </c>
      <c r="AD456" s="9" t="str">
        <f>'shaladarpan '!AC455</f>
        <v>None</v>
      </c>
      <c r="AE456" s="9">
        <f>'shaladarpan '!AD455</f>
        <v>1</v>
      </c>
    </row>
    <row r="457" spans="1:31" s="8" customFormat="1" ht="13.5" customHeight="1">
      <c r="A457" s="8">
        <f>IF(F457=" "," ",ROWS($A$3:A457))</f>
        <v>455</v>
      </c>
      <c r="B457" s="9">
        <f>'shaladarpan '!A456</f>
        <v>10</v>
      </c>
      <c r="C457" s="9" t="str">
        <f>'shaladarpan '!B456</f>
        <v>A</v>
      </c>
      <c r="D457" s="9">
        <f>'shaladarpan '!C456</f>
        <v>3805</v>
      </c>
      <c r="E457" s="10">
        <f>'shaladarpan '!D456</f>
        <v>42135</v>
      </c>
      <c r="F457" s="9" t="str">
        <f>'shaladarpan '!E456</f>
        <v>manjeet455</v>
      </c>
      <c r="G457" s="10">
        <f>'shaladarpan '!F456</f>
        <v>0</v>
      </c>
      <c r="H457" s="9" t="str">
        <f>'shaladarpan '!G456</f>
        <v>vijay455</v>
      </c>
      <c r="I457" s="9" t="str">
        <f>'shaladarpan '!H456</f>
        <v>beautiful455</v>
      </c>
      <c r="J457" s="9" t="str">
        <f>'shaladarpan '!I456</f>
        <v>M</v>
      </c>
      <c r="K457" s="10">
        <f>'shaladarpan '!J456</f>
        <v>38913</v>
      </c>
      <c r="L457" s="9" t="str">
        <f>'shaladarpan '!K456</f>
        <v>yes</v>
      </c>
      <c r="M457" s="9">
        <f>'shaladarpan '!L456</f>
        <v>455</v>
      </c>
      <c r="N457" s="9">
        <f>'shaladarpan '!M456</f>
        <v>0</v>
      </c>
      <c r="O457" s="9">
        <f>'shaladarpan '!N456</f>
        <v>0</v>
      </c>
      <c r="P457" s="9" t="str">
        <f>'shaladarpan '!O456</f>
        <v>OBC</v>
      </c>
      <c r="Q457" s="9" t="str">
        <f>'shaladarpan '!P456</f>
        <v>Muslim</v>
      </c>
      <c r="R457" s="9">
        <f>'shaladarpan '!Q456</f>
        <v>0</v>
      </c>
      <c r="S457" s="9" t="str">
        <f>'shaladarpan '!R456</f>
        <v>GOVT. SENIOR SECONDARY SCHOOL ALNIYAWAS (219445)</v>
      </c>
      <c r="T457" s="9">
        <f>'shaladarpan '!S456</f>
        <v>8140200308</v>
      </c>
      <c r="U457" s="9" t="str">
        <f>'shaladarpan '!T456</f>
        <v>XXXX8698</v>
      </c>
      <c r="V457" s="9">
        <f>'shaladarpan '!U456</f>
        <v>0</v>
      </c>
      <c r="W457" s="9">
        <f>'shaladarpan '!V456</f>
        <v>9828121151</v>
      </c>
      <c r="X457" s="9" t="str">
        <f>'shaladarpan '!W456</f>
        <v>alniyawas455</v>
      </c>
      <c r="Y457" s="9">
        <f>'shaladarpan '!X456</f>
        <v>0</v>
      </c>
      <c r="Z457" s="9" t="str">
        <f>'shaladarpan '!Y456</f>
        <v>N</v>
      </c>
      <c r="AA457" s="9" t="str">
        <f>'shaladarpan '!Z456</f>
        <v>N</v>
      </c>
      <c r="AB457" s="9" t="str">
        <f>'shaladarpan '!AA456</f>
        <v>Yes</v>
      </c>
      <c r="AC457" s="9">
        <f>'shaladarpan '!AB456</f>
        <v>14</v>
      </c>
      <c r="AD457" s="9" t="str">
        <f>'shaladarpan '!AC456</f>
        <v>None</v>
      </c>
      <c r="AE457" s="9">
        <f>'shaladarpan '!AD456</f>
        <v>1</v>
      </c>
    </row>
    <row r="458" spans="1:31" s="8" customFormat="1" ht="13.5" customHeight="1">
      <c r="A458" s="8">
        <f>IF(F458=" "," ",ROWS($A$3:A458))</f>
        <v>456</v>
      </c>
      <c r="B458" s="9">
        <f>'shaladarpan '!A457</f>
        <v>10</v>
      </c>
      <c r="C458" s="9" t="str">
        <f>'shaladarpan '!B457</f>
        <v>A</v>
      </c>
      <c r="D458" s="9">
        <f>'shaladarpan '!C457</f>
        <v>3802</v>
      </c>
      <c r="E458" s="10">
        <f>'shaladarpan '!D457</f>
        <v>42135</v>
      </c>
      <c r="F458" s="9" t="str">
        <f>'shaladarpan '!E457</f>
        <v>manjeet456</v>
      </c>
      <c r="G458" s="10">
        <f>'shaladarpan '!F457</f>
        <v>0</v>
      </c>
      <c r="H458" s="9" t="str">
        <f>'shaladarpan '!G457</f>
        <v>vijay456</v>
      </c>
      <c r="I458" s="9" t="str">
        <f>'shaladarpan '!H457</f>
        <v>beautiful456</v>
      </c>
      <c r="J458" s="9" t="str">
        <f>'shaladarpan '!I457</f>
        <v>M</v>
      </c>
      <c r="K458" s="10">
        <f>'shaladarpan '!J457</f>
        <v>38353</v>
      </c>
      <c r="L458" s="9" t="str">
        <f>'shaladarpan '!K457</f>
        <v>no</v>
      </c>
      <c r="M458" s="9">
        <f>'shaladarpan '!L457</f>
        <v>456</v>
      </c>
      <c r="N458" s="9">
        <f>'shaladarpan '!M457</f>
        <v>0</v>
      </c>
      <c r="O458" s="9">
        <f>'shaladarpan '!N457</f>
        <v>0</v>
      </c>
      <c r="P458" s="9" t="str">
        <f>'shaladarpan '!O457</f>
        <v>OBC</v>
      </c>
      <c r="Q458" s="9" t="str">
        <f>'shaladarpan '!P457</f>
        <v>Muslim</v>
      </c>
      <c r="R458" s="9">
        <f>'shaladarpan '!Q457</f>
        <v>0</v>
      </c>
      <c r="S458" s="9" t="str">
        <f>'shaladarpan '!R457</f>
        <v>GOVT. SENIOR SECONDARY SCHOOL ALNIYAWAS (219445)</v>
      </c>
      <c r="T458" s="9">
        <f>'shaladarpan '!S457</f>
        <v>8140200308</v>
      </c>
      <c r="U458" s="9" t="str">
        <f>'shaladarpan '!T457</f>
        <v>XXXX8587</v>
      </c>
      <c r="V458" s="9">
        <f>'shaladarpan '!U457</f>
        <v>0</v>
      </c>
      <c r="W458" s="9">
        <f>'shaladarpan '!V457</f>
        <v>9828121152</v>
      </c>
      <c r="X458" s="9" t="str">
        <f>'shaladarpan '!W457</f>
        <v>alniyawas456</v>
      </c>
      <c r="Y458" s="9">
        <f>'shaladarpan '!X457</f>
        <v>100000</v>
      </c>
      <c r="Z458" s="9" t="str">
        <f>'shaladarpan '!Y457</f>
        <v>N</v>
      </c>
      <c r="AA458" s="9" t="str">
        <f>'shaladarpan '!Z457</f>
        <v>N</v>
      </c>
      <c r="AB458" s="9" t="str">
        <f>'shaladarpan '!AA457</f>
        <v>Yes</v>
      </c>
      <c r="AC458" s="9">
        <f>'shaladarpan '!AB457</f>
        <v>15</v>
      </c>
      <c r="AD458" s="9" t="str">
        <f>'shaladarpan '!AC457</f>
        <v>None</v>
      </c>
      <c r="AE458" s="9">
        <f>'shaladarpan '!AD457</f>
        <v>1</v>
      </c>
    </row>
    <row r="459" spans="1:31" s="8" customFormat="1" ht="13.5" customHeight="1">
      <c r="A459" s="8">
        <f>IF(F459=" "," ",ROWS($A$3:A459))</f>
        <v>457</v>
      </c>
      <c r="B459" s="9">
        <f>'shaladarpan '!A458</f>
        <v>10</v>
      </c>
      <c r="C459" s="9" t="str">
        <f>'shaladarpan '!B458</f>
        <v>A</v>
      </c>
      <c r="D459" s="9">
        <f>'shaladarpan '!C458</f>
        <v>4706</v>
      </c>
      <c r="E459" s="10">
        <f>'shaladarpan '!D458</f>
        <v>43656</v>
      </c>
      <c r="F459" s="9" t="str">
        <f>'shaladarpan '!E458</f>
        <v>manjeet457</v>
      </c>
      <c r="G459" s="10">
        <f>'shaladarpan '!F458</f>
        <v>0</v>
      </c>
      <c r="H459" s="9" t="str">
        <f>'shaladarpan '!G458</f>
        <v>vijay457</v>
      </c>
      <c r="I459" s="9" t="str">
        <f>'shaladarpan '!H458</f>
        <v>beautiful457</v>
      </c>
      <c r="J459" s="9" t="str">
        <f>'shaladarpan '!I458</f>
        <v>M</v>
      </c>
      <c r="K459" s="10">
        <f>'shaladarpan '!J458</f>
        <v>38926</v>
      </c>
      <c r="L459" s="9" t="str">
        <f>'shaladarpan '!K458</f>
        <v>yes</v>
      </c>
      <c r="M459" s="9">
        <f>'shaladarpan '!L458</f>
        <v>457</v>
      </c>
      <c r="N459" s="9">
        <f>'shaladarpan '!M458</f>
        <v>0</v>
      </c>
      <c r="O459" s="9">
        <f>'shaladarpan '!N458</f>
        <v>0</v>
      </c>
      <c r="P459" s="9" t="str">
        <f>'shaladarpan '!O458</f>
        <v>OBC</v>
      </c>
      <c r="Q459" s="9" t="str">
        <f>'shaladarpan '!P458</f>
        <v>Hindu</v>
      </c>
      <c r="R459" s="9">
        <f>'shaladarpan '!Q458</f>
        <v>0</v>
      </c>
      <c r="S459" s="9" t="str">
        <f>'shaladarpan '!R458</f>
        <v>GOVT. SENIOR SECONDARY SCHOOL ALNIYAWAS (219445)</v>
      </c>
      <c r="T459" s="9">
        <f>'shaladarpan '!S458</f>
        <v>8140200308</v>
      </c>
      <c r="U459" s="9" t="str">
        <f>'shaladarpan '!T458</f>
        <v>XXXX7258</v>
      </c>
      <c r="V459" s="9" t="str">
        <f>'shaladarpan '!U458</f>
        <v>wdyeceg</v>
      </c>
      <c r="W459" s="9">
        <f>'shaladarpan '!V458</f>
        <v>9828121153</v>
      </c>
      <c r="X459" s="9" t="str">
        <f>'shaladarpan '!W458</f>
        <v>alniyawas457</v>
      </c>
      <c r="Y459" s="9">
        <f>'shaladarpan '!X458</f>
        <v>60000</v>
      </c>
      <c r="Z459" s="9" t="str">
        <f>'shaladarpan '!Y458</f>
        <v>N</v>
      </c>
      <c r="AA459" s="9" t="str">
        <f>'shaladarpan '!Z458</f>
        <v>N</v>
      </c>
      <c r="AB459" s="9" t="str">
        <f>'shaladarpan '!AA458</f>
        <v>No</v>
      </c>
      <c r="AC459" s="9">
        <f>'shaladarpan '!AB458</f>
        <v>14</v>
      </c>
      <c r="AD459" s="9" t="str">
        <f>'shaladarpan '!AC458</f>
        <v>None</v>
      </c>
      <c r="AE459" s="9">
        <f>'shaladarpan '!AD458</f>
        <v>1</v>
      </c>
    </row>
    <row r="460" spans="1:31" s="8" customFormat="1" ht="13.5" customHeight="1">
      <c r="A460" s="8">
        <f>IF(F460=" "," ",ROWS($A$3:A460))</f>
        <v>458</v>
      </c>
      <c r="B460" s="9">
        <f>'shaladarpan '!A459</f>
        <v>10</v>
      </c>
      <c r="C460" s="9" t="str">
        <f>'shaladarpan '!B459</f>
        <v>A</v>
      </c>
      <c r="D460" s="9">
        <f>'shaladarpan '!C459</f>
        <v>4730</v>
      </c>
      <c r="E460" s="10">
        <f>'shaladarpan '!D459</f>
        <v>40732</v>
      </c>
      <c r="F460" s="9" t="str">
        <f>'shaladarpan '!E459</f>
        <v>manjeet458</v>
      </c>
      <c r="G460" s="10">
        <f>'shaladarpan '!F459</f>
        <v>0</v>
      </c>
      <c r="H460" s="9" t="str">
        <f>'shaladarpan '!G459</f>
        <v>vijay458</v>
      </c>
      <c r="I460" s="9" t="str">
        <f>'shaladarpan '!H459</f>
        <v>beautiful458</v>
      </c>
      <c r="J460" s="9" t="str">
        <f>'shaladarpan '!I459</f>
        <v>M</v>
      </c>
      <c r="K460" s="10">
        <f>'shaladarpan '!J459</f>
        <v>38635</v>
      </c>
      <c r="L460" s="9" t="str">
        <f>'shaladarpan '!K459</f>
        <v>yes</v>
      </c>
      <c r="M460" s="9">
        <f>'shaladarpan '!L459</f>
        <v>458</v>
      </c>
      <c r="N460" s="9">
        <f>'shaladarpan '!M459</f>
        <v>0</v>
      </c>
      <c r="O460" s="9">
        <f>'shaladarpan '!N459</f>
        <v>0</v>
      </c>
      <c r="P460" s="9" t="str">
        <f>'shaladarpan '!O459</f>
        <v>OBC</v>
      </c>
      <c r="Q460" s="9" t="str">
        <f>'shaladarpan '!P459</f>
        <v>Muslim</v>
      </c>
      <c r="R460" s="9">
        <f>'shaladarpan '!Q459</f>
        <v>0</v>
      </c>
      <c r="S460" s="9" t="str">
        <f>'shaladarpan '!R459</f>
        <v>GOVT. SENIOR SECONDARY SCHOOL ALNIYAWAS (219445)</v>
      </c>
      <c r="T460" s="9">
        <f>'shaladarpan '!S459</f>
        <v>8140200308</v>
      </c>
      <c r="U460" s="9" t="str">
        <f>'shaladarpan '!T459</f>
        <v>XXXX2051</v>
      </c>
      <c r="V460" s="9">
        <f>'shaladarpan '!U459</f>
        <v>0</v>
      </c>
      <c r="W460" s="9">
        <f>'shaladarpan '!V459</f>
        <v>9828121154</v>
      </c>
      <c r="X460" s="9" t="str">
        <f>'shaladarpan '!W459</f>
        <v>alniyawas458</v>
      </c>
      <c r="Y460" s="9">
        <f>'shaladarpan '!X459</f>
        <v>60000</v>
      </c>
      <c r="Z460" s="9" t="str">
        <f>'shaladarpan '!Y459</f>
        <v>N</v>
      </c>
      <c r="AA460" s="9" t="str">
        <f>'shaladarpan '!Z459</f>
        <v>N</v>
      </c>
      <c r="AB460" s="9" t="str">
        <f>'shaladarpan '!AA459</f>
        <v>Yes</v>
      </c>
      <c r="AC460" s="9">
        <f>'shaladarpan '!AB459</f>
        <v>15</v>
      </c>
      <c r="AD460" s="9" t="str">
        <f>'shaladarpan '!AC459</f>
        <v>None</v>
      </c>
      <c r="AE460" s="9">
        <f>'shaladarpan '!AD459</f>
        <v>0</v>
      </c>
    </row>
    <row r="461" spans="1:31" s="8" customFormat="1" ht="13.5" customHeight="1">
      <c r="A461" s="8">
        <f>IF(F461=" "," ",ROWS($A$3:A461))</f>
        <v>459</v>
      </c>
      <c r="B461" s="9">
        <f>'shaladarpan '!A460</f>
        <v>10</v>
      </c>
      <c r="C461" s="9" t="str">
        <f>'shaladarpan '!B460</f>
        <v>A</v>
      </c>
      <c r="D461" s="9">
        <f>'shaladarpan '!C460</f>
        <v>4229</v>
      </c>
      <c r="E461" s="10">
        <f>'shaladarpan '!D460</f>
        <v>42571</v>
      </c>
      <c r="F461" s="9" t="str">
        <f>'shaladarpan '!E460</f>
        <v>manjeet459</v>
      </c>
      <c r="G461" s="10">
        <f>'shaladarpan '!F460</f>
        <v>0</v>
      </c>
      <c r="H461" s="9" t="str">
        <f>'shaladarpan '!G460</f>
        <v>vijay459</v>
      </c>
      <c r="I461" s="9" t="str">
        <f>'shaladarpan '!H460</f>
        <v>beautiful459</v>
      </c>
      <c r="J461" s="9" t="str">
        <f>'shaladarpan '!I460</f>
        <v>M</v>
      </c>
      <c r="K461" s="10">
        <f>'shaladarpan '!J460</f>
        <v>38998</v>
      </c>
      <c r="L461" s="9" t="str">
        <f>'shaladarpan '!K460</f>
        <v>no</v>
      </c>
      <c r="M461" s="9">
        <f>'shaladarpan '!L460</f>
        <v>459</v>
      </c>
      <c r="N461" s="9">
        <f>'shaladarpan '!M460</f>
        <v>0</v>
      </c>
      <c r="O461" s="9">
        <f>'shaladarpan '!N460</f>
        <v>0</v>
      </c>
      <c r="P461" s="9" t="str">
        <f>'shaladarpan '!O460</f>
        <v>OBC</v>
      </c>
      <c r="Q461" s="9" t="str">
        <f>'shaladarpan '!P460</f>
        <v>Hindu</v>
      </c>
      <c r="R461" s="9">
        <f>'shaladarpan '!Q460</f>
        <v>0</v>
      </c>
      <c r="S461" s="9" t="str">
        <f>'shaladarpan '!R460</f>
        <v>GOVT. SENIOR SECONDARY SCHOOL ALNIYAWAS (219445)</v>
      </c>
      <c r="T461" s="9">
        <f>'shaladarpan '!S460</f>
        <v>8140200308</v>
      </c>
      <c r="U461" s="9" t="str">
        <f>'shaladarpan '!T460</f>
        <v>XXXX2854</v>
      </c>
      <c r="V461" s="9">
        <f>'shaladarpan '!U460</f>
        <v>0</v>
      </c>
      <c r="W461" s="9">
        <f>'shaladarpan '!V460</f>
        <v>9828121155</v>
      </c>
      <c r="X461" s="9" t="str">
        <f>'shaladarpan '!W460</f>
        <v>alniyawas459</v>
      </c>
      <c r="Y461" s="9">
        <f>'shaladarpan '!X460</f>
        <v>0</v>
      </c>
      <c r="Z461" s="9" t="str">
        <f>'shaladarpan '!Y460</f>
        <v>N</v>
      </c>
      <c r="AA461" s="9" t="str">
        <f>'shaladarpan '!Z460</f>
        <v>N</v>
      </c>
      <c r="AB461" s="9" t="str">
        <f>'shaladarpan '!AA460</f>
        <v>No</v>
      </c>
      <c r="AC461" s="9">
        <f>'shaladarpan '!AB460</f>
        <v>14</v>
      </c>
      <c r="AD461" s="9" t="str">
        <f>'shaladarpan '!AC460</f>
        <v>None</v>
      </c>
      <c r="AE461" s="9">
        <f>'shaladarpan '!AD460</f>
        <v>1</v>
      </c>
    </row>
    <row r="462" spans="1:31" s="8" customFormat="1" ht="13.5" customHeight="1">
      <c r="A462" s="8">
        <f>IF(F462=" "," ",ROWS($A$3:A462))</f>
        <v>460</v>
      </c>
      <c r="B462" s="9">
        <f>'shaladarpan '!A461</f>
        <v>10</v>
      </c>
      <c r="C462" s="9" t="str">
        <f>'shaladarpan '!B461</f>
        <v>A</v>
      </c>
      <c r="D462" s="9">
        <f>'shaladarpan '!C461</f>
        <v>4688</v>
      </c>
      <c r="E462" s="10">
        <f>'shaladarpan '!D461</f>
        <v>41459</v>
      </c>
      <c r="F462" s="9" t="str">
        <f>'shaladarpan '!E461</f>
        <v>manjeet460</v>
      </c>
      <c r="G462" s="10">
        <f>'shaladarpan '!F461</f>
        <v>0</v>
      </c>
      <c r="H462" s="9" t="str">
        <f>'shaladarpan '!G461</f>
        <v>vijay460</v>
      </c>
      <c r="I462" s="9" t="str">
        <f>'shaladarpan '!H461</f>
        <v>beautiful460</v>
      </c>
      <c r="J462" s="9" t="str">
        <f>'shaladarpan '!I461</f>
        <v>M</v>
      </c>
      <c r="K462" s="10">
        <f>'shaladarpan '!J461</f>
        <v>38599</v>
      </c>
      <c r="L462" s="9" t="str">
        <f>'shaladarpan '!K461</f>
        <v>yes</v>
      </c>
      <c r="M462" s="9">
        <f>'shaladarpan '!L461</f>
        <v>460</v>
      </c>
      <c r="N462" s="9">
        <f>'shaladarpan '!M461</f>
        <v>0</v>
      </c>
      <c r="O462" s="9">
        <f>'shaladarpan '!N461</f>
        <v>0</v>
      </c>
      <c r="P462" s="9" t="str">
        <f>'shaladarpan '!O461</f>
        <v>OBC</v>
      </c>
      <c r="Q462" s="9" t="str">
        <f>'shaladarpan '!P461</f>
        <v>Hindu</v>
      </c>
      <c r="R462" s="9">
        <f>'shaladarpan '!Q461</f>
        <v>0</v>
      </c>
      <c r="S462" s="9" t="str">
        <f>'shaladarpan '!R461</f>
        <v>GOVT. SENIOR SECONDARY SCHOOL ALNIYAWAS (219445)</v>
      </c>
      <c r="T462" s="9">
        <f>'shaladarpan '!S461</f>
        <v>8140200308</v>
      </c>
      <c r="U462" s="9" t="str">
        <f>'shaladarpan '!T461</f>
        <v>XXXX2398</v>
      </c>
      <c r="V462" s="9" t="str">
        <f>'shaladarpan '!U461</f>
        <v>WXVJHNH</v>
      </c>
      <c r="W462" s="9">
        <f>'shaladarpan '!V461</f>
        <v>9828121156</v>
      </c>
      <c r="X462" s="9" t="str">
        <f>'shaladarpan '!W461</f>
        <v>alniyawas460</v>
      </c>
      <c r="Y462" s="9">
        <f>'shaladarpan '!X461</f>
        <v>65000</v>
      </c>
      <c r="Z462" s="9" t="str">
        <f>'shaladarpan '!Y461</f>
        <v>N</v>
      </c>
      <c r="AA462" s="9" t="str">
        <f>'shaladarpan '!Z461</f>
        <v>N</v>
      </c>
      <c r="AB462" s="9" t="str">
        <f>'shaladarpan '!AA461</f>
        <v>No</v>
      </c>
      <c r="AC462" s="9">
        <f>'shaladarpan '!AB461</f>
        <v>15</v>
      </c>
      <c r="AD462" s="9" t="str">
        <f>'shaladarpan '!AC461</f>
        <v>None</v>
      </c>
      <c r="AE462" s="9">
        <f>'shaladarpan '!AD461</f>
        <v>2</v>
      </c>
    </row>
    <row r="463" spans="1:31" s="8" customFormat="1" ht="13.5" customHeight="1">
      <c r="A463" s="8">
        <f>IF(F463=" "," ",ROWS($A$3:A463))</f>
        <v>461</v>
      </c>
      <c r="B463" s="9">
        <f>'shaladarpan '!A462</f>
        <v>10</v>
      </c>
      <c r="C463" s="9" t="str">
        <f>'shaladarpan '!B462</f>
        <v>A</v>
      </c>
      <c r="D463" s="9">
        <f>'shaladarpan '!C462</f>
        <v>4306</v>
      </c>
      <c r="E463" s="10">
        <f>'shaladarpan '!D462</f>
        <v>42917</v>
      </c>
      <c r="F463" s="9" t="str">
        <f>'shaladarpan '!E462</f>
        <v>manjeet461</v>
      </c>
      <c r="G463" s="10">
        <f>'shaladarpan '!F462</f>
        <v>0</v>
      </c>
      <c r="H463" s="9" t="str">
        <f>'shaladarpan '!G462</f>
        <v>vijay461</v>
      </c>
      <c r="I463" s="9" t="str">
        <f>'shaladarpan '!H462</f>
        <v>beautiful461</v>
      </c>
      <c r="J463" s="9" t="str">
        <f>'shaladarpan '!I462</f>
        <v>M</v>
      </c>
      <c r="K463" s="10">
        <f>'shaladarpan '!J462</f>
        <v>38475</v>
      </c>
      <c r="L463" s="9" t="str">
        <f>'shaladarpan '!K462</f>
        <v>yes</v>
      </c>
      <c r="M463" s="9">
        <f>'shaladarpan '!L462</f>
        <v>461</v>
      </c>
      <c r="N463" s="9">
        <f>'shaladarpan '!M462</f>
        <v>0</v>
      </c>
      <c r="O463" s="9">
        <f>'shaladarpan '!N462</f>
        <v>0</v>
      </c>
      <c r="P463" s="9" t="str">
        <f>'shaladarpan '!O462</f>
        <v>OBC</v>
      </c>
      <c r="Q463" s="9" t="str">
        <f>'shaladarpan '!P462</f>
        <v>Hindu</v>
      </c>
      <c r="R463" s="9">
        <f>'shaladarpan '!Q462</f>
        <v>0</v>
      </c>
      <c r="S463" s="9" t="str">
        <f>'shaladarpan '!R462</f>
        <v>GOVT. SENIOR SECONDARY SCHOOL ALNIYAWAS (219445)</v>
      </c>
      <c r="T463" s="9">
        <f>'shaladarpan '!S462</f>
        <v>8140200308</v>
      </c>
      <c r="U463" s="9" t="str">
        <f>'shaladarpan '!T462</f>
        <v>XXXX5513</v>
      </c>
      <c r="V463" s="9">
        <f>'shaladarpan '!U462</f>
        <v>0</v>
      </c>
      <c r="W463" s="9">
        <f>'shaladarpan '!V462</f>
        <v>9828121157</v>
      </c>
      <c r="X463" s="9" t="str">
        <f>'shaladarpan '!W462</f>
        <v>alniyawas461</v>
      </c>
      <c r="Y463" s="9">
        <f>'shaladarpan '!X462</f>
        <v>0</v>
      </c>
      <c r="Z463" s="9" t="str">
        <f>'shaladarpan '!Y462</f>
        <v>N</v>
      </c>
      <c r="AA463" s="9" t="str">
        <f>'shaladarpan '!Z462</f>
        <v>N</v>
      </c>
      <c r="AB463" s="9" t="str">
        <f>'shaladarpan '!AA462</f>
        <v>No</v>
      </c>
      <c r="AC463" s="9">
        <f>'shaladarpan '!AB462</f>
        <v>15</v>
      </c>
      <c r="AD463" s="9" t="str">
        <f>'shaladarpan '!AC462</f>
        <v>None</v>
      </c>
      <c r="AE463" s="9">
        <f>'shaladarpan '!AD462</f>
        <v>1</v>
      </c>
    </row>
    <row r="464" spans="1:31" s="8" customFormat="1" ht="13.5" customHeight="1">
      <c r="A464" s="8">
        <f>IF(F464=" "," ",ROWS($A$3:A464))</f>
        <v>462</v>
      </c>
      <c r="B464" s="9">
        <f>'shaladarpan '!A463</f>
        <v>10</v>
      </c>
      <c r="C464" s="9" t="str">
        <f>'shaladarpan '!B463</f>
        <v>A</v>
      </c>
      <c r="D464" s="9">
        <f>'shaladarpan '!C463</f>
        <v>4020</v>
      </c>
      <c r="E464" s="10">
        <f>'shaladarpan '!D463</f>
        <v>42194</v>
      </c>
      <c r="F464" s="9" t="str">
        <f>'shaladarpan '!E463</f>
        <v>manjeet462</v>
      </c>
      <c r="G464" s="10">
        <f>'shaladarpan '!F463</f>
        <v>0</v>
      </c>
      <c r="H464" s="9" t="str">
        <f>'shaladarpan '!G463</f>
        <v>vijay462</v>
      </c>
      <c r="I464" s="9" t="str">
        <f>'shaladarpan '!H463</f>
        <v>beautiful462</v>
      </c>
      <c r="J464" s="9" t="str">
        <f>'shaladarpan '!I463</f>
        <v>M</v>
      </c>
      <c r="K464" s="10">
        <f>'shaladarpan '!J463</f>
        <v>38540</v>
      </c>
      <c r="L464" s="9" t="str">
        <f>'shaladarpan '!K463</f>
        <v>no</v>
      </c>
      <c r="M464" s="9">
        <f>'shaladarpan '!L463</f>
        <v>462</v>
      </c>
      <c r="N464" s="9">
        <f>'shaladarpan '!M463</f>
        <v>0</v>
      </c>
      <c r="O464" s="9">
        <f>'shaladarpan '!N463</f>
        <v>0</v>
      </c>
      <c r="P464" s="9" t="str">
        <f>'shaladarpan '!O463</f>
        <v>OBC</v>
      </c>
      <c r="Q464" s="9" t="str">
        <f>'shaladarpan '!P463</f>
        <v>Hindu</v>
      </c>
      <c r="R464" s="9">
        <f>'shaladarpan '!Q463</f>
        <v>0</v>
      </c>
      <c r="S464" s="9" t="str">
        <f>'shaladarpan '!R463</f>
        <v>GOVT. SENIOR SECONDARY SCHOOL ALNIYAWAS (219445)</v>
      </c>
      <c r="T464" s="9">
        <f>'shaladarpan '!S463</f>
        <v>8140200308</v>
      </c>
      <c r="U464" s="9" t="str">
        <f>'shaladarpan '!T463</f>
        <v>XXXX3929</v>
      </c>
      <c r="V464" s="9" t="str">
        <f>'shaladarpan '!U463</f>
        <v>WXVJCGN</v>
      </c>
      <c r="W464" s="9">
        <f>'shaladarpan '!V463</f>
        <v>9828121158</v>
      </c>
      <c r="X464" s="9" t="str">
        <f>'shaladarpan '!W463</f>
        <v>alniyawas462</v>
      </c>
      <c r="Y464" s="9">
        <f>'shaladarpan '!X463</f>
        <v>60000</v>
      </c>
      <c r="Z464" s="9" t="str">
        <f>'shaladarpan '!Y463</f>
        <v>N</v>
      </c>
      <c r="AA464" s="9" t="str">
        <f>'shaladarpan '!Z463</f>
        <v>N</v>
      </c>
      <c r="AB464" s="9" t="str">
        <f>'shaladarpan '!AA463</f>
        <v>No</v>
      </c>
      <c r="AC464" s="9">
        <f>'shaladarpan '!AB463</f>
        <v>15</v>
      </c>
      <c r="AD464" s="9" t="str">
        <f>'shaladarpan '!AC463</f>
        <v>None</v>
      </c>
      <c r="AE464" s="9">
        <f>'shaladarpan '!AD463</f>
        <v>1</v>
      </c>
    </row>
    <row r="465" spans="1:31" s="8" customFormat="1" ht="13.5" customHeight="1">
      <c r="A465" s="8">
        <f>IF(F465=" "," ",ROWS($A$3:A465))</f>
        <v>463</v>
      </c>
      <c r="B465" s="9">
        <f>'shaladarpan '!A464</f>
        <v>10</v>
      </c>
      <c r="C465" s="9" t="str">
        <f>'shaladarpan '!B464</f>
        <v>A</v>
      </c>
      <c r="D465" s="9">
        <f>'shaladarpan '!C464</f>
        <v>4704</v>
      </c>
      <c r="E465" s="10">
        <f>'shaladarpan '!D464</f>
        <v>43656</v>
      </c>
      <c r="F465" s="9" t="str">
        <f>'shaladarpan '!E464</f>
        <v>manjeet463</v>
      </c>
      <c r="G465" s="10">
        <f>'shaladarpan '!F464</f>
        <v>0</v>
      </c>
      <c r="H465" s="9" t="str">
        <f>'shaladarpan '!G464</f>
        <v>vijay463</v>
      </c>
      <c r="I465" s="9" t="str">
        <f>'shaladarpan '!H464</f>
        <v>beautiful463</v>
      </c>
      <c r="J465" s="9" t="str">
        <f>'shaladarpan '!I464</f>
        <v>F</v>
      </c>
      <c r="K465" s="10">
        <f>'shaladarpan '!J464</f>
        <v>38508</v>
      </c>
      <c r="L465" s="9" t="str">
        <f>'shaladarpan '!K464</f>
        <v>yes</v>
      </c>
      <c r="M465" s="9">
        <f>'shaladarpan '!L464</f>
        <v>463</v>
      </c>
      <c r="N465" s="9">
        <f>'shaladarpan '!M464</f>
        <v>0</v>
      </c>
      <c r="O465" s="9">
        <f>'shaladarpan '!N464</f>
        <v>0</v>
      </c>
      <c r="P465" s="9" t="str">
        <f>'shaladarpan '!O464</f>
        <v>OBC</v>
      </c>
      <c r="Q465" s="9" t="str">
        <f>'shaladarpan '!P464</f>
        <v>Muslim</v>
      </c>
      <c r="R465" s="9">
        <f>'shaladarpan '!Q464</f>
        <v>0</v>
      </c>
      <c r="S465" s="9" t="str">
        <f>'shaladarpan '!R464</f>
        <v>GOVT. SENIOR SECONDARY SCHOOL ALNIYAWAS (219445)</v>
      </c>
      <c r="T465" s="9">
        <f>'shaladarpan '!S464</f>
        <v>8140200308</v>
      </c>
      <c r="U465" s="9" t="str">
        <f>'shaladarpan '!T464</f>
        <v>XXXX2231</v>
      </c>
      <c r="V465" s="9" t="str">
        <f>'shaladarpan '!U464</f>
        <v>YMWESGS</v>
      </c>
      <c r="W465" s="9">
        <f>'shaladarpan '!V464</f>
        <v>9828121159</v>
      </c>
      <c r="X465" s="9" t="str">
        <f>'shaladarpan '!W464</f>
        <v>alniyawas463</v>
      </c>
      <c r="Y465" s="9">
        <f>'shaladarpan '!X464</f>
        <v>60000</v>
      </c>
      <c r="Z465" s="9" t="str">
        <f>'shaladarpan '!Y464</f>
        <v>N</v>
      </c>
      <c r="AA465" s="9" t="str">
        <f>'shaladarpan '!Z464</f>
        <v>N</v>
      </c>
      <c r="AB465" s="9" t="str">
        <f>'shaladarpan '!AA464</f>
        <v>Yes</v>
      </c>
      <c r="AC465" s="9">
        <f>'shaladarpan '!AB464</f>
        <v>15</v>
      </c>
      <c r="AD465" s="9" t="str">
        <f>'shaladarpan '!AC464</f>
        <v>None</v>
      </c>
      <c r="AE465" s="9">
        <f>'shaladarpan '!AD464</f>
        <v>0</v>
      </c>
    </row>
    <row r="466" spans="1:31" s="8" customFormat="1" ht="13.5" customHeight="1">
      <c r="A466" s="8">
        <f>IF(F466=" "," ",ROWS($A$3:A466))</f>
        <v>464</v>
      </c>
      <c r="B466" s="9">
        <f>'shaladarpan '!A465</f>
        <v>10</v>
      </c>
      <c r="C466" s="9" t="str">
        <f>'shaladarpan '!B465</f>
        <v>A</v>
      </c>
      <c r="D466" s="9">
        <f>'shaladarpan '!C465</f>
        <v>4769</v>
      </c>
      <c r="E466" s="10">
        <f>'shaladarpan '!D465</f>
        <v>42546</v>
      </c>
      <c r="F466" s="9" t="str">
        <f>'shaladarpan '!E465</f>
        <v>manjeet464</v>
      </c>
      <c r="G466" s="10">
        <f>'shaladarpan '!F465</f>
        <v>0</v>
      </c>
      <c r="H466" s="9" t="str">
        <f>'shaladarpan '!G465</f>
        <v>vijay464</v>
      </c>
      <c r="I466" s="9" t="str">
        <f>'shaladarpan '!H465</f>
        <v>beautiful464</v>
      </c>
      <c r="J466" s="9" t="str">
        <f>'shaladarpan '!I465</f>
        <v>F</v>
      </c>
      <c r="K466" s="10">
        <f>'shaladarpan '!J465</f>
        <v>38596</v>
      </c>
      <c r="L466" s="9" t="str">
        <f>'shaladarpan '!K465</f>
        <v>yes</v>
      </c>
      <c r="M466" s="9">
        <f>'shaladarpan '!L465</f>
        <v>464</v>
      </c>
      <c r="N466" s="9">
        <f>'shaladarpan '!M465</f>
        <v>0</v>
      </c>
      <c r="O466" s="9">
        <f>'shaladarpan '!N465</f>
        <v>0</v>
      </c>
      <c r="P466" s="9" t="str">
        <f>'shaladarpan '!O465</f>
        <v>SC</v>
      </c>
      <c r="Q466" s="9">
        <f>'shaladarpan '!P465</f>
        <v>0</v>
      </c>
      <c r="R466" s="9">
        <f>'shaladarpan '!Q465</f>
        <v>0</v>
      </c>
      <c r="S466" s="9" t="str">
        <f>'shaladarpan '!R465</f>
        <v>GOVT. SENIOR SECONDARY SCHOOL ALNIYAWAS (219445)</v>
      </c>
      <c r="T466" s="9">
        <f>'shaladarpan '!S465</f>
        <v>8140200308</v>
      </c>
      <c r="U466" s="9" t="str">
        <f>'shaladarpan '!T465</f>
        <v>XXXX6466</v>
      </c>
      <c r="V466" s="9" t="str">
        <f>'shaladarpan '!U465</f>
        <v>VOJRTTX</v>
      </c>
      <c r="W466" s="9">
        <f>'shaladarpan '!V465</f>
        <v>9828121160</v>
      </c>
      <c r="X466" s="9" t="str">
        <f>'shaladarpan '!W465</f>
        <v>alniyawas464</v>
      </c>
      <c r="Y466" s="9">
        <f>'shaladarpan '!X465</f>
        <v>45000</v>
      </c>
      <c r="Z466" s="9" t="str">
        <f>'shaladarpan '!Y465</f>
        <v>N</v>
      </c>
      <c r="AA466" s="9" t="str">
        <f>'shaladarpan '!Z465</f>
        <v>N</v>
      </c>
      <c r="AB466" s="9">
        <f>'shaladarpan '!AA465</f>
        <v>0</v>
      </c>
      <c r="AC466" s="9">
        <f>'shaladarpan '!AB465</f>
        <v>15</v>
      </c>
      <c r="AD466" s="9" t="str">
        <f>'shaladarpan '!AC465</f>
        <v>None</v>
      </c>
      <c r="AE466" s="9">
        <f>'shaladarpan '!AD465</f>
        <v>0</v>
      </c>
    </row>
    <row r="467" spans="1:31" s="8" customFormat="1" ht="13.5" customHeight="1">
      <c r="A467" s="8">
        <f>IF(F467=" "," ",ROWS($A$3:A467))</f>
        <v>465</v>
      </c>
      <c r="B467" s="9">
        <f>'shaladarpan '!A466</f>
        <v>10</v>
      </c>
      <c r="C467" s="9" t="str">
        <f>'shaladarpan '!B466</f>
        <v>A</v>
      </c>
      <c r="D467" s="9">
        <f>'shaladarpan '!C466</f>
        <v>4741</v>
      </c>
      <c r="E467" s="10">
        <f>'shaladarpan '!D466</f>
        <v>43662</v>
      </c>
      <c r="F467" s="9" t="str">
        <f>'shaladarpan '!E466</f>
        <v>manjeet465</v>
      </c>
      <c r="G467" s="10">
        <f>'shaladarpan '!F466</f>
        <v>0</v>
      </c>
      <c r="H467" s="9" t="str">
        <f>'shaladarpan '!G466</f>
        <v>vijay465</v>
      </c>
      <c r="I467" s="9" t="str">
        <f>'shaladarpan '!H466</f>
        <v>beautiful465</v>
      </c>
      <c r="J467" s="9" t="str">
        <f>'shaladarpan '!I466</f>
        <v>F</v>
      </c>
      <c r="K467" s="10">
        <f>'shaladarpan '!J466</f>
        <v>38548</v>
      </c>
      <c r="L467" s="9" t="str">
        <f>'shaladarpan '!K466</f>
        <v>no</v>
      </c>
      <c r="M467" s="9">
        <f>'shaladarpan '!L466</f>
        <v>465</v>
      </c>
      <c r="N467" s="9">
        <f>'shaladarpan '!M466</f>
        <v>0</v>
      </c>
      <c r="O467" s="9">
        <f>'shaladarpan '!N466</f>
        <v>0</v>
      </c>
      <c r="P467" s="9" t="str">
        <f>'shaladarpan '!O466</f>
        <v>OBC</v>
      </c>
      <c r="Q467" s="9" t="str">
        <f>'shaladarpan '!P466</f>
        <v>Hindu</v>
      </c>
      <c r="R467" s="9">
        <f>'shaladarpan '!Q466</f>
        <v>0</v>
      </c>
      <c r="S467" s="9" t="str">
        <f>'shaladarpan '!R466</f>
        <v>GOVT. SENIOR SECONDARY SCHOOL ALNIYAWAS (219445)</v>
      </c>
      <c r="T467" s="9">
        <f>'shaladarpan '!S466</f>
        <v>8140200308</v>
      </c>
      <c r="U467" s="9" t="str">
        <f>'shaladarpan '!T466</f>
        <v>XXXX2552</v>
      </c>
      <c r="V467" s="9" t="str">
        <f>'shaladarpan '!U466</f>
        <v>wxxvktn</v>
      </c>
      <c r="W467" s="9">
        <f>'shaladarpan '!V466</f>
        <v>9828121161</v>
      </c>
      <c r="X467" s="9" t="str">
        <f>'shaladarpan '!W466</f>
        <v>alniyawas465</v>
      </c>
      <c r="Y467" s="9">
        <f>'shaladarpan '!X466</f>
        <v>60000</v>
      </c>
      <c r="Z467" s="9" t="str">
        <f>'shaladarpan '!Y466</f>
        <v>N</v>
      </c>
      <c r="AA467" s="9" t="str">
        <f>'shaladarpan '!Z466</f>
        <v>N</v>
      </c>
      <c r="AB467" s="9" t="str">
        <f>'shaladarpan '!AA466</f>
        <v>No</v>
      </c>
      <c r="AC467" s="9">
        <f>'shaladarpan '!AB466</f>
        <v>15</v>
      </c>
      <c r="AD467" s="9" t="str">
        <f>'shaladarpan '!AC466</f>
        <v>None</v>
      </c>
      <c r="AE467" s="9">
        <f>'shaladarpan '!AD466</f>
        <v>0</v>
      </c>
    </row>
    <row r="468" spans="1:31" s="8" customFormat="1" ht="13.5" customHeight="1">
      <c r="A468" s="8">
        <f>IF(F468=" "," ",ROWS($A$3:A468))</f>
        <v>466</v>
      </c>
      <c r="B468" s="9">
        <f>'shaladarpan '!A467</f>
        <v>10</v>
      </c>
      <c r="C468" s="9" t="str">
        <f>'shaladarpan '!B467</f>
        <v>A</v>
      </c>
      <c r="D468" s="9">
        <f>'shaladarpan '!C467</f>
        <v>4137</v>
      </c>
      <c r="E468" s="10">
        <f>'shaladarpan '!D467</f>
        <v>42552</v>
      </c>
      <c r="F468" s="9" t="str">
        <f>'shaladarpan '!E467</f>
        <v>manjeet466</v>
      </c>
      <c r="G468" s="10">
        <f>'shaladarpan '!F467</f>
        <v>0</v>
      </c>
      <c r="H468" s="9" t="str">
        <f>'shaladarpan '!G467</f>
        <v>vijay466</v>
      </c>
      <c r="I468" s="9" t="str">
        <f>'shaladarpan '!H467</f>
        <v>beautiful466</v>
      </c>
      <c r="J468" s="9" t="str">
        <f>'shaladarpan '!I467</f>
        <v>F</v>
      </c>
      <c r="K468" s="10">
        <f>'shaladarpan '!J467</f>
        <v>38173</v>
      </c>
      <c r="L468" s="9" t="str">
        <f>'shaladarpan '!K467</f>
        <v>yes</v>
      </c>
      <c r="M468" s="9">
        <f>'shaladarpan '!L467</f>
        <v>466</v>
      </c>
      <c r="N468" s="9">
        <f>'shaladarpan '!M467</f>
        <v>0</v>
      </c>
      <c r="O468" s="9">
        <f>'shaladarpan '!N467</f>
        <v>0</v>
      </c>
      <c r="P468" s="9" t="str">
        <f>'shaladarpan '!O467</f>
        <v>OBC</v>
      </c>
      <c r="Q468" s="9" t="str">
        <f>'shaladarpan '!P467</f>
        <v>Hindu</v>
      </c>
      <c r="R468" s="9">
        <f>'shaladarpan '!Q467</f>
        <v>0</v>
      </c>
      <c r="S468" s="9" t="str">
        <f>'shaladarpan '!R467</f>
        <v>GOVT. SENIOR SECONDARY SCHOOL ALNIYAWAS (219445)</v>
      </c>
      <c r="T468" s="9">
        <f>'shaladarpan '!S467</f>
        <v>8140200308</v>
      </c>
      <c r="U468" s="9" t="str">
        <f>'shaladarpan '!T467</f>
        <v>XXXX4030</v>
      </c>
      <c r="V468" s="9">
        <f>'shaladarpan '!U467</f>
        <v>0</v>
      </c>
      <c r="W468" s="9">
        <f>'shaladarpan '!V467</f>
        <v>9828121162</v>
      </c>
      <c r="X468" s="9" t="str">
        <f>'shaladarpan '!W467</f>
        <v>alniyawas466</v>
      </c>
      <c r="Y468" s="9">
        <f>'shaladarpan '!X467</f>
        <v>0</v>
      </c>
      <c r="Z468" s="9" t="str">
        <f>'shaladarpan '!Y467</f>
        <v>N</v>
      </c>
      <c r="AA468" s="9" t="str">
        <f>'shaladarpan '!Z467</f>
        <v>N</v>
      </c>
      <c r="AB468" s="9" t="str">
        <f>'shaladarpan '!AA467</f>
        <v>No</v>
      </c>
      <c r="AC468" s="9">
        <f>'shaladarpan '!AB467</f>
        <v>16</v>
      </c>
      <c r="AD468" s="9" t="str">
        <f>'shaladarpan '!AC467</f>
        <v>None</v>
      </c>
      <c r="AE468" s="9">
        <f>'shaladarpan '!AD467</f>
        <v>1</v>
      </c>
    </row>
    <row r="469" spans="1:31" s="8" customFormat="1" ht="13.5" customHeight="1">
      <c r="A469" s="8">
        <f>IF(F469=" "," ",ROWS($A$3:A469))</f>
        <v>467</v>
      </c>
      <c r="B469" s="9">
        <f>'shaladarpan '!A468</f>
        <v>10</v>
      </c>
      <c r="C469" s="9" t="str">
        <f>'shaladarpan '!B468</f>
        <v>A</v>
      </c>
      <c r="D469" s="9">
        <f>'shaladarpan '!C468</f>
        <v>4464</v>
      </c>
      <c r="E469" s="10">
        <f>'shaladarpan '!D468</f>
        <v>43284</v>
      </c>
      <c r="F469" s="9" t="str">
        <f>'shaladarpan '!E468</f>
        <v>manjeet467</v>
      </c>
      <c r="G469" s="10">
        <f>'shaladarpan '!F468</f>
        <v>0</v>
      </c>
      <c r="H469" s="9" t="str">
        <f>'shaladarpan '!G468</f>
        <v>vijay467</v>
      </c>
      <c r="I469" s="9" t="str">
        <f>'shaladarpan '!H468</f>
        <v>beautiful467</v>
      </c>
      <c r="J469" s="9" t="str">
        <f>'shaladarpan '!I468</f>
        <v>M</v>
      </c>
      <c r="K469" s="10">
        <f>'shaladarpan '!J468</f>
        <v>38567</v>
      </c>
      <c r="L469" s="9" t="str">
        <f>'shaladarpan '!K468</f>
        <v>yes</v>
      </c>
      <c r="M469" s="9">
        <f>'shaladarpan '!L468</f>
        <v>467</v>
      </c>
      <c r="N469" s="9">
        <f>'shaladarpan '!M468</f>
        <v>0</v>
      </c>
      <c r="O469" s="9">
        <f>'shaladarpan '!N468</f>
        <v>0</v>
      </c>
      <c r="P469" s="9" t="str">
        <f>'shaladarpan '!O468</f>
        <v>OBC</v>
      </c>
      <c r="Q469" s="9" t="str">
        <f>'shaladarpan '!P468</f>
        <v>Hindu</v>
      </c>
      <c r="R469" s="9">
        <f>'shaladarpan '!Q468</f>
        <v>0</v>
      </c>
      <c r="S469" s="9" t="str">
        <f>'shaladarpan '!R468</f>
        <v>GOVT. SENIOR SECONDARY SCHOOL ALNIYAWAS (219445)</v>
      </c>
      <c r="T469" s="9">
        <f>'shaladarpan '!S468</f>
        <v>8140200308</v>
      </c>
      <c r="U469" s="9" t="str">
        <f>'shaladarpan '!T468</f>
        <v>XXXX0776</v>
      </c>
      <c r="V469" s="9" t="str">
        <f>'shaladarpan '!U468</f>
        <v>YODQCYG</v>
      </c>
      <c r="W469" s="9">
        <f>'shaladarpan '!V468</f>
        <v>9828121163</v>
      </c>
      <c r="X469" s="9" t="str">
        <f>'shaladarpan '!W468</f>
        <v>alniyawas467</v>
      </c>
      <c r="Y469" s="9">
        <f>'shaladarpan '!X468</f>
        <v>45000</v>
      </c>
      <c r="Z469" s="9" t="str">
        <f>'shaladarpan '!Y468</f>
        <v>N</v>
      </c>
      <c r="AA469" s="9" t="str">
        <f>'shaladarpan '!Z468</f>
        <v>N</v>
      </c>
      <c r="AB469" s="9" t="str">
        <f>'shaladarpan '!AA468</f>
        <v>No</v>
      </c>
      <c r="AC469" s="9">
        <f>'shaladarpan '!AB468</f>
        <v>15</v>
      </c>
      <c r="AD469" s="9" t="str">
        <f>'shaladarpan '!AC468</f>
        <v>None</v>
      </c>
      <c r="AE469" s="9">
        <f>'shaladarpan '!AD468</f>
        <v>1</v>
      </c>
    </row>
    <row r="470" spans="1:31" s="8" customFormat="1" ht="13.5" customHeight="1">
      <c r="A470" s="8">
        <f>IF(F470=" "," ",ROWS($A$3:A470))</f>
        <v>468</v>
      </c>
      <c r="B470" s="9">
        <f>'shaladarpan '!A469</f>
        <v>10</v>
      </c>
      <c r="C470" s="9" t="str">
        <f>'shaladarpan '!B469</f>
        <v>A</v>
      </c>
      <c r="D470" s="9">
        <f>'shaladarpan '!C469</f>
        <v>4165</v>
      </c>
      <c r="E470" s="10">
        <f>'shaladarpan '!D469</f>
        <v>42555</v>
      </c>
      <c r="F470" s="9" t="str">
        <f>'shaladarpan '!E469</f>
        <v>manjeet468</v>
      </c>
      <c r="G470" s="10">
        <f>'shaladarpan '!F469</f>
        <v>0</v>
      </c>
      <c r="H470" s="9" t="str">
        <f>'shaladarpan '!G469</f>
        <v>vijay468</v>
      </c>
      <c r="I470" s="9" t="str">
        <f>'shaladarpan '!H469</f>
        <v>beautiful468</v>
      </c>
      <c r="J470" s="9" t="str">
        <f>'shaladarpan '!I469</f>
        <v>M</v>
      </c>
      <c r="K470" s="10">
        <f>'shaladarpan '!J469</f>
        <v>38670</v>
      </c>
      <c r="L470" s="9" t="str">
        <f>'shaladarpan '!K469</f>
        <v>no</v>
      </c>
      <c r="M470" s="9">
        <f>'shaladarpan '!L469</f>
        <v>468</v>
      </c>
      <c r="N470" s="9">
        <f>'shaladarpan '!M469</f>
        <v>0</v>
      </c>
      <c r="O470" s="9">
        <f>'shaladarpan '!N469</f>
        <v>0</v>
      </c>
      <c r="P470" s="9" t="str">
        <f>'shaladarpan '!O469</f>
        <v>SC</v>
      </c>
      <c r="Q470" s="9" t="str">
        <f>'shaladarpan '!P469</f>
        <v>Hindu</v>
      </c>
      <c r="R470" s="9">
        <f>'shaladarpan '!Q469</f>
        <v>0</v>
      </c>
      <c r="S470" s="9" t="str">
        <f>'shaladarpan '!R469</f>
        <v>GOVT. SENIOR SECONDARY SCHOOL ALNIYAWAS (219445)</v>
      </c>
      <c r="T470" s="9">
        <f>'shaladarpan '!S469</f>
        <v>8140200308</v>
      </c>
      <c r="U470" s="9" t="str">
        <f>'shaladarpan '!T469</f>
        <v>XXXX6338</v>
      </c>
      <c r="V470" s="9" t="str">
        <f>'shaladarpan '!U469</f>
        <v>YMQOUFB</v>
      </c>
      <c r="W470" s="9">
        <f>'shaladarpan '!V469</f>
        <v>9828121164</v>
      </c>
      <c r="X470" s="9" t="str">
        <f>'shaladarpan '!W469</f>
        <v>alniyawas468</v>
      </c>
      <c r="Y470" s="9">
        <f>'shaladarpan '!X469</f>
        <v>36000</v>
      </c>
      <c r="Z470" s="9" t="str">
        <f>'shaladarpan '!Y469</f>
        <v>N</v>
      </c>
      <c r="AA470" s="9" t="str">
        <f>'shaladarpan '!Z469</f>
        <v>N</v>
      </c>
      <c r="AB470" s="9" t="str">
        <f>'shaladarpan '!AA469</f>
        <v>No</v>
      </c>
      <c r="AC470" s="9">
        <f>'shaladarpan '!AB469</f>
        <v>15</v>
      </c>
      <c r="AD470" s="9" t="str">
        <f>'shaladarpan '!AC469</f>
        <v>None</v>
      </c>
      <c r="AE470" s="9">
        <f>'shaladarpan '!AD469</f>
        <v>1</v>
      </c>
    </row>
    <row r="471" spans="1:31" s="8" customFormat="1" ht="13.5" customHeight="1">
      <c r="A471" s="8">
        <f>IF(F471=" "," ",ROWS($A$3:A471))</f>
        <v>469</v>
      </c>
      <c r="B471" s="9">
        <f>'shaladarpan '!A470</f>
        <v>10</v>
      </c>
      <c r="C471" s="9" t="str">
        <f>'shaladarpan '!B470</f>
        <v>A</v>
      </c>
      <c r="D471" s="9">
        <f>'shaladarpan '!C470</f>
        <v>4448</v>
      </c>
      <c r="E471" s="10">
        <f>'shaladarpan '!D470</f>
        <v>43283</v>
      </c>
      <c r="F471" s="9" t="str">
        <f>'shaladarpan '!E470</f>
        <v>manjeet469</v>
      </c>
      <c r="G471" s="10">
        <f>'shaladarpan '!F470</f>
        <v>0</v>
      </c>
      <c r="H471" s="9" t="str">
        <f>'shaladarpan '!G470</f>
        <v>vijay469</v>
      </c>
      <c r="I471" s="9" t="str">
        <f>'shaladarpan '!H470</f>
        <v>beautiful469</v>
      </c>
      <c r="J471" s="9" t="str">
        <f>'shaladarpan '!I470</f>
        <v>M</v>
      </c>
      <c r="K471" s="10">
        <f>'shaladarpan '!J470</f>
        <v>37757</v>
      </c>
      <c r="L471" s="9" t="str">
        <f>'shaladarpan '!K470</f>
        <v>yes</v>
      </c>
      <c r="M471" s="9">
        <f>'shaladarpan '!L470</f>
        <v>469</v>
      </c>
      <c r="N471" s="9">
        <f>'shaladarpan '!M470</f>
        <v>0</v>
      </c>
      <c r="O471" s="9">
        <f>'shaladarpan '!N470</f>
        <v>0</v>
      </c>
      <c r="P471" s="9" t="str">
        <f>'shaladarpan '!O470</f>
        <v>OBC</v>
      </c>
      <c r="Q471" s="9" t="str">
        <f>'shaladarpan '!P470</f>
        <v>Hindu</v>
      </c>
      <c r="R471" s="9">
        <f>'shaladarpan '!Q470</f>
        <v>0</v>
      </c>
      <c r="S471" s="9" t="str">
        <f>'shaladarpan '!R470</f>
        <v>GOVT. SENIOR SECONDARY SCHOOL ALNIYAWAS (219445)</v>
      </c>
      <c r="T471" s="9">
        <f>'shaladarpan '!S470</f>
        <v>8140200308</v>
      </c>
      <c r="U471" s="9" t="str">
        <f>'shaladarpan '!T470</f>
        <v>XXXX6236</v>
      </c>
      <c r="V471" s="9">
        <f>'shaladarpan '!U470</f>
        <v>0</v>
      </c>
      <c r="W471" s="9">
        <f>'shaladarpan '!V470</f>
        <v>9828121165</v>
      </c>
      <c r="X471" s="9" t="str">
        <f>'shaladarpan '!W470</f>
        <v>alniyawas469</v>
      </c>
      <c r="Y471" s="9">
        <f>'shaladarpan '!X470</f>
        <v>60000</v>
      </c>
      <c r="Z471" s="9" t="str">
        <f>'shaladarpan '!Y470</f>
        <v>N</v>
      </c>
      <c r="AA471" s="9" t="str">
        <f>'shaladarpan '!Z470</f>
        <v>N</v>
      </c>
      <c r="AB471" s="9" t="str">
        <f>'shaladarpan '!AA470</f>
        <v>No</v>
      </c>
      <c r="AC471" s="9">
        <f>'shaladarpan '!AB470</f>
        <v>17</v>
      </c>
      <c r="AD471" s="9" t="str">
        <f>'shaladarpan '!AC470</f>
        <v>None</v>
      </c>
      <c r="AE471" s="9">
        <f>'shaladarpan '!AD470</f>
        <v>2</v>
      </c>
    </row>
    <row r="472" spans="1:31" s="8" customFormat="1" ht="13.5" customHeight="1">
      <c r="A472" s="8">
        <f>IF(F472=" "," ",ROWS($A$3:A472))</f>
        <v>470</v>
      </c>
      <c r="B472" s="9">
        <f>'shaladarpan '!A471</f>
        <v>10</v>
      </c>
      <c r="C472" s="9" t="str">
        <f>'shaladarpan '!B471</f>
        <v>A</v>
      </c>
      <c r="D472" s="9">
        <f>'shaladarpan '!C471</f>
        <v>4703</v>
      </c>
      <c r="E472" s="10">
        <f>'shaladarpan '!D471</f>
        <v>40731</v>
      </c>
      <c r="F472" s="9" t="str">
        <f>'shaladarpan '!E471</f>
        <v>manjeet470</v>
      </c>
      <c r="G472" s="10">
        <f>'shaladarpan '!F471</f>
        <v>0</v>
      </c>
      <c r="H472" s="9" t="str">
        <f>'shaladarpan '!G471</f>
        <v>vijay470</v>
      </c>
      <c r="I472" s="9" t="str">
        <f>'shaladarpan '!H471</f>
        <v>beautiful470</v>
      </c>
      <c r="J472" s="9" t="str">
        <f>'shaladarpan '!I471</f>
        <v>F</v>
      </c>
      <c r="K472" s="10">
        <f>'shaladarpan '!J471</f>
        <v>38993</v>
      </c>
      <c r="L472" s="9" t="str">
        <f>'shaladarpan '!K471</f>
        <v>yes</v>
      </c>
      <c r="M472" s="9">
        <f>'shaladarpan '!L471</f>
        <v>470</v>
      </c>
      <c r="N472" s="9">
        <f>'shaladarpan '!M471</f>
        <v>0</v>
      </c>
      <c r="O472" s="9">
        <f>'shaladarpan '!N471</f>
        <v>0</v>
      </c>
      <c r="P472" s="9" t="str">
        <f>'shaladarpan '!O471</f>
        <v>OBC</v>
      </c>
      <c r="Q472" s="9" t="str">
        <f>'shaladarpan '!P471</f>
        <v>Hindu</v>
      </c>
      <c r="R472" s="9">
        <f>'shaladarpan '!Q471</f>
        <v>0</v>
      </c>
      <c r="S472" s="9" t="str">
        <f>'shaladarpan '!R471</f>
        <v>GOVT. SENIOR SECONDARY SCHOOL ALNIYAWAS (219445)</v>
      </c>
      <c r="T472" s="9">
        <f>'shaladarpan '!S471</f>
        <v>8140200308</v>
      </c>
      <c r="U472" s="9" t="str">
        <f>'shaladarpan '!T471</f>
        <v>XXXX2918</v>
      </c>
      <c r="V472" s="9">
        <f>'shaladarpan '!U471</f>
        <v>0</v>
      </c>
      <c r="W472" s="9">
        <f>'shaladarpan '!V471</f>
        <v>9828121166</v>
      </c>
      <c r="X472" s="9" t="str">
        <f>'shaladarpan '!W471</f>
        <v>alniyawas470</v>
      </c>
      <c r="Y472" s="9">
        <f>'shaladarpan '!X471</f>
        <v>60000</v>
      </c>
      <c r="Z472" s="9" t="str">
        <f>'shaladarpan '!Y471</f>
        <v>N</v>
      </c>
      <c r="AA472" s="9" t="str">
        <f>'shaladarpan '!Z471</f>
        <v>N</v>
      </c>
      <c r="AB472" s="9" t="str">
        <f>'shaladarpan '!AA471</f>
        <v>No</v>
      </c>
      <c r="AC472" s="9">
        <f>'shaladarpan '!AB471</f>
        <v>14</v>
      </c>
      <c r="AD472" s="9" t="str">
        <f>'shaladarpan '!AC471</f>
        <v>None</v>
      </c>
      <c r="AE472" s="9">
        <f>'shaladarpan '!AD471</f>
        <v>0.5</v>
      </c>
    </row>
    <row r="473" spans="1:31" s="8" customFormat="1" ht="13.5" customHeight="1">
      <c r="A473" s="8">
        <f>IF(F473=" "," ",ROWS($A$3:A473))</f>
        <v>471</v>
      </c>
      <c r="B473" s="9">
        <f>'shaladarpan '!A472</f>
        <v>10</v>
      </c>
      <c r="C473" s="9" t="str">
        <f>'shaladarpan '!B472</f>
        <v>A</v>
      </c>
      <c r="D473" s="9">
        <f>'shaladarpan '!C472</f>
        <v>3784</v>
      </c>
      <c r="E473" s="10">
        <f>'shaladarpan '!D472</f>
        <v>42135</v>
      </c>
      <c r="F473" s="9" t="str">
        <f>'shaladarpan '!E472</f>
        <v>manjeet471</v>
      </c>
      <c r="G473" s="10">
        <f>'shaladarpan '!F472</f>
        <v>0</v>
      </c>
      <c r="H473" s="9" t="str">
        <f>'shaladarpan '!G472</f>
        <v>vijay471</v>
      </c>
      <c r="I473" s="9" t="str">
        <f>'shaladarpan '!H472</f>
        <v>beautiful471</v>
      </c>
      <c r="J473" s="9" t="str">
        <f>'shaladarpan '!I472</f>
        <v>M</v>
      </c>
      <c r="K473" s="10">
        <f>'shaladarpan '!J472</f>
        <v>38391</v>
      </c>
      <c r="L473" s="9" t="str">
        <f>'shaladarpan '!K472</f>
        <v>no</v>
      </c>
      <c r="M473" s="9">
        <f>'shaladarpan '!L472</f>
        <v>471</v>
      </c>
      <c r="N473" s="9">
        <f>'shaladarpan '!M472</f>
        <v>0</v>
      </c>
      <c r="O473" s="9">
        <f>'shaladarpan '!N472</f>
        <v>0</v>
      </c>
      <c r="P473" s="9" t="str">
        <f>'shaladarpan '!O472</f>
        <v>SC</v>
      </c>
      <c r="Q473" s="9" t="str">
        <f>'shaladarpan '!P472</f>
        <v>Hindu</v>
      </c>
      <c r="R473" s="9">
        <f>'shaladarpan '!Q472</f>
        <v>0</v>
      </c>
      <c r="S473" s="9" t="str">
        <f>'shaladarpan '!R472</f>
        <v>GOVT. SENIOR SECONDARY SCHOOL ALNIYAWAS (219445)</v>
      </c>
      <c r="T473" s="9">
        <f>'shaladarpan '!S472</f>
        <v>8140200308</v>
      </c>
      <c r="U473" s="9" t="str">
        <f>'shaladarpan '!T472</f>
        <v>XXXX9979</v>
      </c>
      <c r="V473" s="9">
        <f>'shaladarpan '!U472</f>
        <v>0</v>
      </c>
      <c r="W473" s="9">
        <f>'shaladarpan '!V472</f>
        <v>9828121167</v>
      </c>
      <c r="X473" s="9" t="str">
        <f>'shaladarpan '!W472</f>
        <v>alniyawas471</v>
      </c>
      <c r="Y473" s="9">
        <f>'shaladarpan '!X472</f>
        <v>0</v>
      </c>
      <c r="Z473" s="9" t="str">
        <f>'shaladarpan '!Y472</f>
        <v>N</v>
      </c>
      <c r="AA473" s="9" t="str">
        <f>'shaladarpan '!Z472</f>
        <v>N</v>
      </c>
      <c r="AB473" s="9" t="str">
        <f>'shaladarpan '!AA472</f>
        <v>No</v>
      </c>
      <c r="AC473" s="9">
        <f>'shaladarpan '!AB472</f>
        <v>15</v>
      </c>
      <c r="AD473" s="9" t="str">
        <f>'shaladarpan '!AC472</f>
        <v>None</v>
      </c>
      <c r="AE473" s="9">
        <f>'shaladarpan '!AD472</f>
        <v>1</v>
      </c>
    </row>
    <row r="474" spans="1:31" s="8" customFormat="1" ht="13.5" customHeight="1">
      <c r="A474" s="8">
        <f>IF(F474=" "," ",ROWS($A$3:A474))</f>
        <v>472</v>
      </c>
      <c r="B474" s="9">
        <f>'shaladarpan '!A473</f>
        <v>10</v>
      </c>
      <c r="C474" s="9" t="str">
        <f>'shaladarpan '!B473</f>
        <v>A</v>
      </c>
      <c r="D474" s="9">
        <f>'shaladarpan '!C473</f>
        <v>3743</v>
      </c>
      <c r="E474" s="10">
        <f>'shaladarpan '!D473</f>
        <v>42135</v>
      </c>
      <c r="F474" s="9" t="str">
        <f>'shaladarpan '!E473</f>
        <v>manjeet472</v>
      </c>
      <c r="G474" s="10">
        <f>'shaladarpan '!F473</f>
        <v>0</v>
      </c>
      <c r="H474" s="9" t="str">
        <f>'shaladarpan '!G473</f>
        <v>vijay472</v>
      </c>
      <c r="I474" s="9" t="str">
        <f>'shaladarpan '!H473</f>
        <v>beautiful472</v>
      </c>
      <c r="J474" s="9" t="str">
        <f>'shaladarpan '!I473</f>
        <v>F</v>
      </c>
      <c r="K474" s="10">
        <f>'shaladarpan '!J473</f>
        <v>38578</v>
      </c>
      <c r="L474" s="9" t="str">
        <f>'shaladarpan '!K473</f>
        <v>yes</v>
      </c>
      <c r="M474" s="9">
        <f>'shaladarpan '!L473</f>
        <v>472</v>
      </c>
      <c r="N474" s="9">
        <f>'shaladarpan '!M473</f>
        <v>0</v>
      </c>
      <c r="O474" s="9">
        <f>'shaladarpan '!N473</f>
        <v>0</v>
      </c>
      <c r="P474" s="9" t="str">
        <f>'shaladarpan '!O473</f>
        <v>SC</v>
      </c>
      <c r="Q474" s="9" t="str">
        <f>'shaladarpan '!P473</f>
        <v>Hindu</v>
      </c>
      <c r="R474" s="9">
        <f>'shaladarpan '!Q473</f>
        <v>0</v>
      </c>
      <c r="S474" s="9" t="str">
        <f>'shaladarpan '!R473</f>
        <v>GOVT. SENIOR SECONDARY SCHOOL ALNIYAWAS (219445)</v>
      </c>
      <c r="T474" s="9">
        <f>'shaladarpan '!S473</f>
        <v>8140200308</v>
      </c>
      <c r="U474" s="9" t="str">
        <f>'shaladarpan '!T473</f>
        <v>XXXX6457</v>
      </c>
      <c r="V474" s="9">
        <f>'shaladarpan '!U473</f>
        <v>0</v>
      </c>
      <c r="W474" s="9">
        <f>'shaladarpan '!V473</f>
        <v>9828121168</v>
      </c>
      <c r="X474" s="9" t="str">
        <f>'shaladarpan '!W473</f>
        <v>alniyawas472</v>
      </c>
      <c r="Y474" s="9">
        <f>'shaladarpan '!X473</f>
        <v>0</v>
      </c>
      <c r="Z474" s="9" t="str">
        <f>'shaladarpan '!Y473</f>
        <v>N</v>
      </c>
      <c r="AA474" s="9" t="str">
        <f>'shaladarpan '!Z473</f>
        <v>N</v>
      </c>
      <c r="AB474" s="9" t="str">
        <f>'shaladarpan '!AA473</f>
        <v>No</v>
      </c>
      <c r="AC474" s="9">
        <f>'shaladarpan '!AB473</f>
        <v>15</v>
      </c>
      <c r="AD474" s="9" t="str">
        <f>'shaladarpan '!AC473</f>
        <v>None</v>
      </c>
      <c r="AE474" s="9">
        <f>'shaladarpan '!AD473</f>
        <v>0</v>
      </c>
    </row>
    <row r="475" spans="1:31" s="8" customFormat="1" ht="13.5" customHeight="1">
      <c r="A475" s="8">
        <f>IF(F475=" "," ",ROWS($A$3:A475))</f>
        <v>473</v>
      </c>
      <c r="B475" s="9">
        <f>'shaladarpan '!A474</f>
        <v>10</v>
      </c>
      <c r="C475" s="9" t="str">
        <f>'shaladarpan '!B474</f>
        <v>A</v>
      </c>
      <c r="D475" s="9">
        <f>'shaladarpan '!C474</f>
        <v>4180</v>
      </c>
      <c r="E475" s="10">
        <f>'shaladarpan '!D474</f>
        <v>42559</v>
      </c>
      <c r="F475" s="9" t="str">
        <f>'shaladarpan '!E474</f>
        <v>manjeet473</v>
      </c>
      <c r="G475" s="10">
        <f>'shaladarpan '!F474</f>
        <v>0</v>
      </c>
      <c r="H475" s="9" t="str">
        <f>'shaladarpan '!G474</f>
        <v>vijay473</v>
      </c>
      <c r="I475" s="9" t="str">
        <f>'shaladarpan '!H474</f>
        <v>beautiful473</v>
      </c>
      <c r="J475" s="9" t="str">
        <f>'shaladarpan '!I474</f>
        <v>M</v>
      </c>
      <c r="K475" s="10">
        <f>'shaladarpan '!J474</f>
        <v>38908</v>
      </c>
      <c r="L475" s="9" t="str">
        <f>'shaladarpan '!K474</f>
        <v>yes</v>
      </c>
      <c r="M475" s="9">
        <f>'shaladarpan '!L474</f>
        <v>473</v>
      </c>
      <c r="N475" s="9">
        <f>'shaladarpan '!M474</f>
        <v>0</v>
      </c>
      <c r="O475" s="9">
        <f>'shaladarpan '!N474</f>
        <v>0</v>
      </c>
      <c r="P475" s="9" t="str">
        <f>'shaladarpan '!O474</f>
        <v>OBC</v>
      </c>
      <c r="Q475" s="9" t="str">
        <f>'shaladarpan '!P474</f>
        <v>Hindu</v>
      </c>
      <c r="R475" s="9">
        <f>'shaladarpan '!Q474</f>
        <v>0</v>
      </c>
      <c r="S475" s="9" t="str">
        <f>'shaladarpan '!R474</f>
        <v>GOVT. SENIOR SECONDARY SCHOOL ALNIYAWAS (219445)</v>
      </c>
      <c r="T475" s="9">
        <f>'shaladarpan '!S474</f>
        <v>8140200308</v>
      </c>
      <c r="U475" s="9" t="str">
        <f>'shaladarpan '!T474</f>
        <v>XXXX2557</v>
      </c>
      <c r="V475" s="9">
        <f>'shaladarpan '!U474</f>
        <v>0</v>
      </c>
      <c r="W475" s="9">
        <f>'shaladarpan '!V474</f>
        <v>9828121169</v>
      </c>
      <c r="X475" s="9" t="str">
        <f>'shaladarpan '!W474</f>
        <v>alniyawas473</v>
      </c>
      <c r="Y475" s="9">
        <f>'shaladarpan '!X474</f>
        <v>0</v>
      </c>
      <c r="Z475" s="9" t="str">
        <f>'shaladarpan '!Y474</f>
        <v>N</v>
      </c>
      <c r="AA475" s="9" t="str">
        <f>'shaladarpan '!Z474</f>
        <v>N</v>
      </c>
      <c r="AB475" s="9" t="str">
        <f>'shaladarpan '!AA474</f>
        <v>No</v>
      </c>
      <c r="AC475" s="9">
        <f>'shaladarpan '!AB474</f>
        <v>14</v>
      </c>
      <c r="AD475" s="9" t="str">
        <f>'shaladarpan '!AC474</f>
        <v>None</v>
      </c>
      <c r="AE475" s="9">
        <f>'shaladarpan '!AD474</f>
        <v>2</v>
      </c>
    </row>
    <row r="476" spans="1:31" s="8" customFormat="1" ht="13.5" customHeight="1">
      <c r="A476" s="8">
        <f>IF(F476=" "," ",ROWS($A$3:A476))</f>
        <v>474</v>
      </c>
      <c r="B476" s="9">
        <f>'shaladarpan '!A475</f>
        <v>10</v>
      </c>
      <c r="C476" s="9" t="str">
        <f>'shaladarpan '!B475</f>
        <v>A</v>
      </c>
      <c r="D476" s="9">
        <f>'shaladarpan '!C475</f>
        <v>4348</v>
      </c>
      <c r="E476" s="10">
        <f>'shaladarpan '!D475</f>
        <v>42922</v>
      </c>
      <c r="F476" s="9" t="str">
        <f>'shaladarpan '!E475</f>
        <v>manjeet474</v>
      </c>
      <c r="G476" s="10">
        <f>'shaladarpan '!F475</f>
        <v>0</v>
      </c>
      <c r="H476" s="9" t="str">
        <f>'shaladarpan '!G475</f>
        <v>vijay474</v>
      </c>
      <c r="I476" s="9" t="str">
        <f>'shaladarpan '!H475</f>
        <v>beautiful474</v>
      </c>
      <c r="J476" s="9" t="str">
        <f>'shaladarpan '!I475</f>
        <v>M</v>
      </c>
      <c r="K476" s="10">
        <f>'shaladarpan '!J475</f>
        <v>38935</v>
      </c>
      <c r="L476" s="9" t="str">
        <f>'shaladarpan '!K475</f>
        <v>no</v>
      </c>
      <c r="M476" s="9">
        <f>'shaladarpan '!L475</f>
        <v>474</v>
      </c>
      <c r="N476" s="9">
        <f>'shaladarpan '!M475</f>
        <v>0</v>
      </c>
      <c r="O476" s="9">
        <f>'shaladarpan '!N475</f>
        <v>0</v>
      </c>
      <c r="P476" s="9" t="str">
        <f>'shaladarpan '!O475</f>
        <v>OBC</v>
      </c>
      <c r="Q476" s="9" t="str">
        <f>'shaladarpan '!P475</f>
        <v>Hindu</v>
      </c>
      <c r="R476" s="9">
        <f>'shaladarpan '!Q475</f>
        <v>0</v>
      </c>
      <c r="S476" s="9" t="str">
        <f>'shaladarpan '!R475</f>
        <v>GOVT. SENIOR SECONDARY SCHOOL ALNIYAWAS (219445)</v>
      </c>
      <c r="T476" s="9">
        <f>'shaladarpan '!S475</f>
        <v>8140200308</v>
      </c>
      <c r="U476" s="9" t="str">
        <f>'shaladarpan '!T475</f>
        <v>XXXX7806</v>
      </c>
      <c r="V476" s="9">
        <f>'shaladarpan '!U475</f>
        <v>0</v>
      </c>
      <c r="W476" s="9">
        <f>'shaladarpan '!V475</f>
        <v>9828121170</v>
      </c>
      <c r="X476" s="9" t="str">
        <f>'shaladarpan '!W475</f>
        <v>alniyawas474</v>
      </c>
      <c r="Y476" s="9">
        <f>'shaladarpan '!X475</f>
        <v>0</v>
      </c>
      <c r="Z476" s="9" t="str">
        <f>'shaladarpan '!Y475</f>
        <v>N</v>
      </c>
      <c r="AA476" s="9" t="str">
        <f>'shaladarpan '!Z475</f>
        <v>N</v>
      </c>
      <c r="AB476" s="9" t="str">
        <f>'shaladarpan '!AA475</f>
        <v>No</v>
      </c>
      <c r="AC476" s="9">
        <f>'shaladarpan '!AB475</f>
        <v>14</v>
      </c>
      <c r="AD476" s="9" t="str">
        <f>'shaladarpan '!AC475</f>
        <v>None</v>
      </c>
      <c r="AE476" s="9">
        <f>'shaladarpan '!AD475</f>
        <v>1</v>
      </c>
    </row>
    <row r="477" spans="1:31" s="8" customFormat="1" ht="13.5" customHeight="1">
      <c r="A477" s="8">
        <f>IF(F477=" "," ",ROWS($A$3:A477))</f>
        <v>475</v>
      </c>
      <c r="B477" s="9">
        <f>'shaladarpan '!A476</f>
        <v>10</v>
      </c>
      <c r="C477" s="9" t="str">
        <f>'shaladarpan '!B476</f>
        <v>A</v>
      </c>
      <c r="D477" s="9">
        <f>'shaladarpan '!C476</f>
        <v>4669</v>
      </c>
      <c r="E477" s="10">
        <f>'shaladarpan '!D476</f>
        <v>43654</v>
      </c>
      <c r="F477" s="9" t="str">
        <f>'shaladarpan '!E476</f>
        <v>manjeet475</v>
      </c>
      <c r="G477" s="10">
        <f>'shaladarpan '!F476</f>
        <v>0</v>
      </c>
      <c r="H477" s="9" t="str">
        <f>'shaladarpan '!G476</f>
        <v>vijay475</v>
      </c>
      <c r="I477" s="9" t="str">
        <f>'shaladarpan '!H476</f>
        <v>beautiful475</v>
      </c>
      <c r="J477" s="9" t="str">
        <f>'shaladarpan '!I476</f>
        <v>M</v>
      </c>
      <c r="K477" s="10">
        <f>'shaladarpan '!J476</f>
        <v>38660</v>
      </c>
      <c r="L477" s="9" t="str">
        <f>'shaladarpan '!K476</f>
        <v>yes</v>
      </c>
      <c r="M477" s="9">
        <f>'shaladarpan '!L476</f>
        <v>475</v>
      </c>
      <c r="N477" s="9">
        <f>'shaladarpan '!M476</f>
        <v>0</v>
      </c>
      <c r="O477" s="9">
        <f>'shaladarpan '!N476</f>
        <v>0</v>
      </c>
      <c r="P477" s="9" t="str">
        <f>'shaladarpan '!O476</f>
        <v>OBC</v>
      </c>
      <c r="Q477" s="9" t="str">
        <f>'shaladarpan '!P476</f>
        <v>Hindu</v>
      </c>
      <c r="R477" s="9">
        <f>'shaladarpan '!Q476</f>
        <v>0</v>
      </c>
      <c r="S477" s="9" t="str">
        <f>'shaladarpan '!R476</f>
        <v>GOVT. SENIOR SECONDARY SCHOOL ALNIYAWAS (219445)</v>
      </c>
      <c r="T477" s="9">
        <f>'shaladarpan '!S476</f>
        <v>8140200308</v>
      </c>
      <c r="U477" s="9" t="str">
        <f>'shaladarpan '!T476</f>
        <v>XXXX2195</v>
      </c>
      <c r="V477" s="9" t="str">
        <f>'shaladarpan '!U476</f>
        <v>vokgtrn</v>
      </c>
      <c r="W477" s="9">
        <f>'shaladarpan '!V476</f>
        <v>9828121171</v>
      </c>
      <c r="X477" s="9" t="str">
        <f>'shaladarpan '!W476</f>
        <v>alniyawas475</v>
      </c>
      <c r="Y477" s="9">
        <f>'shaladarpan '!X476</f>
        <v>80000</v>
      </c>
      <c r="Z477" s="9" t="str">
        <f>'shaladarpan '!Y476</f>
        <v>N</v>
      </c>
      <c r="AA477" s="9" t="str">
        <f>'shaladarpan '!Z476</f>
        <v>N</v>
      </c>
      <c r="AB477" s="9" t="str">
        <f>'shaladarpan '!AA476</f>
        <v>No</v>
      </c>
      <c r="AC477" s="9">
        <f>'shaladarpan '!AB476</f>
        <v>15</v>
      </c>
      <c r="AD477" s="9" t="str">
        <f>'shaladarpan '!AC476</f>
        <v>None</v>
      </c>
      <c r="AE477" s="9">
        <f>'shaladarpan '!AD476</f>
        <v>1</v>
      </c>
    </row>
    <row r="478" spans="1:31" s="8" customFormat="1" ht="13.5" customHeight="1">
      <c r="A478" s="8">
        <f>IF(F478=" "," ",ROWS($A$3:A478))</f>
        <v>476</v>
      </c>
      <c r="B478" s="9">
        <f>'shaladarpan '!A477</f>
        <v>10</v>
      </c>
      <c r="C478" s="9" t="str">
        <f>'shaladarpan '!B477</f>
        <v>A</v>
      </c>
      <c r="D478" s="9">
        <f>'shaladarpan '!C477</f>
        <v>4241</v>
      </c>
      <c r="E478" s="10">
        <f>'shaladarpan '!D477</f>
        <v>42577</v>
      </c>
      <c r="F478" s="9" t="str">
        <f>'shaladarpan '!E477</f>
        <v>manjeet476</v>
      </c>
      <c r="G478" s="10">
        <f>'shaladarpan '!F477</f>
        <v>0</v>
      </c>
      <c r="H478" s="9" t="str">
        <f>'shaladarpan '!G477</f>
        <v>vijay476</v>
      </c>
      <c r="I478" s="9" t="str">
        <f>'shaladarpan '!H477</f>
        <v>beautiful476</v>
      </c>
      <c r="J478" s="9" t="str">
        <f>'shaladarpan '!I477</f>
        <v>M</v>
      </c>
      <c r="K478" s="10">
        <f>'shaladarpan '!J477</f>
        <v>38510</v>
      </c>
      <c r="L478" s="9" t="str">
        <f>'shaladarpan '!K477</f>
        <v>yes</v>
      </c>
      <c r="M478" s="9">
        <f>'shaladarpan '!L477</f>
        <v>476</v>
      </c>
      <c r="N478" s="9">
        <f>'shaladarpan '!M477</f>
        <v>0</v>
      </c>
      <c r="O478" s="9">
        <f>'shaladarpan '!N477</f>
        <v>0</v>
      </c>
      <c r="P478" s="9" t="str">
        <f>'shaladarpan '!O477</f>
        <v>SC</v>
      </c>
      <c r="Q478" s="9" t="str">
        <f>'shaladarpan '!P477</f>
        <v>Hindu</v>
      </c>
      <c r="R478" s="9">
        <f>'shaladarpan '!Q477</f>
        <v>0</v>
      </c>
      <c r="S478" s="9" t="str">
        <f>'shaladarpan '!R477</f>
        <v>GOVT. SENIOR SECONDARY SCHOOL ALNIYAWAS (219445)</v>
      </c>
      <c r="T478" s="9">
        <f>'shaladarpan '!S477</f>
        <v>8140200308</v>
      </c>
      <c r="U478" s="9" t="str">
        <f>'shaladarpan '!T477</f>
        <v>XXXX8647</v>
      </c>
      <c r="V478" s="9">
        <f>'shaladarpan '!U477</f>
        <v>0</v>
      </c>
      <c r="W478" s="9">
        <f>'shaladarpan '!V477</f>
        <v>9828121172</v>
      </c>
      <c r="X478" s="9" t="str">
        <f>'shaladarpan '!W477</f>
        <v>alniyawas476</v>
      </c>
      <c r="Y478" s="9">
        <f>'shaladarpan '!X477</f>
        <v>0</v>
      </c>
      <c r="Z478" s="9" t="str">
        <f>'shaladarpan '!Y477</f>
        <v>N</v>
      </c>
      <c r="AA478" s="9" t="str">
        <f>'shaladarpan '!Z477</f>
        <v>N</v>
      </c>
      <c r="AB478" s="9" t="str">
        <f>'shaladarpan '!AA477</f>
        <v>No</v>
      </c>
      <c r="AC478" s="9">
        <f>'shaladarpan '!AB477</f>
        <v>15</v>
      </c>
      <c r="AD478" s="9" t="str">
        <f>'shaladarpan '!AC477</f>
        <v>None</v>
      </c>
      <c r="AE478" s="9">
        <f>'shaladarpan '!AD477</f>
        <v>1</v>
      </c>
    </row>
    <row r="479" spans="1:31" s="8" customFormat="1" ht="13.5" customHeight="1">
      <c r="A479" s="8">
        <f>IF(F479=" "," ",ROWS($A$3:A479))</f>
        <v>477</v>
      </c>
      <c r="B479" s="9">
        <f>'shaladarpan '!A478</f>
        <v>10</v>
      </c>
      <c r="C479" s="9" t="str">
        <f>'shaladarpan '!B478</f>
        <v>A</v>
      </c>
      <c r="D479" s="9">
        <f>'shaladarpan '!C478</f>
        <v>4685</v>
      </c>
      <c r="E479" s="10">
        <f>'shaladarpan '!D478</f>
        <v>43655</v>
      </c>
      <c r="F479" s="9" t="str">
        <f>'shaladarpan '!E478</f>
        <v>manjeet477</v>
      </c>
      <c r="G479" s="10">
        <f>'shaladarpan '!F478</f>
        <v>0</v>
      </c>
      <c r="H479" s="9" t="str">
        <f>'shaladarpan '!G478</f>
        <v>vijay477</v>
      </c>
      <c r="I479" s="9" t="str">
        <f>'shaladarpan '!H478</f>
        <v>beautiful477</v>
      </c>
      <c r="J479" s="9" t="str">
        <f>'shaladarpan '!I478</f>
        <v>M</v>
      </c>
      <c r="K479" s="10">
        <f>'shaladarpan '!J478</f>
        <v>38092</v>
      </c>
      <c r="L479" s="9" t="str">
        <f>'shaladarpan '!K478</f>
        <v>no</v>
      </c>
      <c r="M479" s="9">
        <f>'shaladarpan '!L478</f>
        <v>477</v>
      </c>
      <c r="N479" s="9">
        <f>'shaladarpan '!M478</f>
        <v>0</v>
      </c>
      <c r="O479" s="9">
        <f>'shaladarpan '!N478</f>
        <v>0</v>
      </c>
      <c r="P479" s="9" t="str">
        <f>'shaladarpan '!O478</f>
        <v>OBC</v>
      </c>
      <c r="Q479" s="9" t="str">
        <f>'shaladarpan '!P478</f>
        <v>Hindu</v>
      </c>
      <c r="R479" s="9">
        <f>'shaladarpan '!Q478</f>
        <v>0</v>
      </c>
      <c r="S479" s="9" t="str">
        <f>'shaladarpan '!R478</f>
        <v>GOVT. SENIOR SECONDARY SCHOOL ALNIYAWAS (219445)</v>
      </c>
      <c r="T479" s="9">
        <f>'shaladarpan '!S478</f>
        <v>8140200308</v>
      </c>
      <c r="U479" s="9" t="str">
        <f>'shaladarpan '!T478</f>
        <v>XXXX4559</v>
      </c>
      <c r="V479" s="9" t="str">
        <f>'shaladarpan '!U478</f>
        <v>vppxhsx</v>
      </c>
      <c r="W479" s="9">
        <f>'shaladarpan '!V478</f>
        <v>9828121173</v>
      </c>
      <c r="X479" s="9" t="str">
        <f>'shaladarpan '!W478</f>
        <v>alniyawas477</v>
      </c>
      <c r="Y479" s="9">
        <f>'shaladarpan '!X478</f>
        <v>80000</v>
      </c>
      <c r="Z479" s="9" t="str">
        <f>'shaladarpan '!Y478</f>
        <v>N</v>
      </c>
      <c r="AA479" s="9" t="str">
        <f>'shaladarpan '!Z478</f>
        <v>N</v>
      </c>
      <c r="AB479" s="9" t="str">
        <f>'shaladarpan '!AA478</f>
        <v>No</v>
      </c>
      <c r="AC479" s="9">
        <f>'shaladarpan '!AB478</f>
        <v>16</v>
      </c>
      <c r="AD479" s="9" t="str">
        <f>'shaladarpan '!AC478</f>
        <v>None</v>
      </c>
      <c r="AE479" s="9">
        <f>'shaladarpan '!AD478</f>
        <v>0</v>
      </c>
    </row>
    <row r="480" spans="1:31" s="8" customFormat="1" ht="13.5" customHeight="1">
      <c r="A480" s="8">
        <f>IF(F480=" "," ",ROWS($A$3:A480))</f>
        <v>478</v>
      </c>
      <c r="B480" s="9">
        <f>'shaladarpan '!A479</f>
        <v>10</v>
      </c>
      <c r="C480" s="9" t="str">
        <f>'shaladarpan '!B479</f>
        <v>A</v>
      </c>
      <c r="D480" s="9">
        <f>'shaladarpan '!C479</f>
        <v>4388</v>
      </c>
      <c r="E480" s="10">
        <f>'shaladarpan '!D479</f>
        <v>42930</v>
      </c>
      <c r="F480" s="9" t="str">
        <f>'shaladarpan '!E479</f>
        <v>manjeet478</v>
      </c>
      <c r="G480" s="10">
        <f>'shaladarpan '!F479</f>
        <v>0</v>
      </c>
      <c r="H480" s="9" t="str">
        <f>'shaladarpan '!G479</f>
        <v>vijay478</v>
      </c>
      <c r="I480" s="9" t="str">
        <f>'shaladarpan '!H479</f>
        <v>beautiful478</v>
      </c>
      <c r="J480" s="9" t="str">
        <f>'shaladarpan '!I479</f>
        <v>M</v>
      </c>
      <c r="K480" s="10">
        <f>'shaladarpan '!J479</f>
        <v>39269</v>
      </c>
      <c r="L480" s="9" t="str">
        <f>'shaladarpan '!K479</f>
        <v>yes</v>
      </c>
      <c r="M480" s="9">
        <f>'shaladarpan '!L479</f>
        <v>478</v>
      </c>
      <c r="N480" s="9">
        <f>'shaladarpan '!M479</f>
        <v>0</v>
      </c>
      <c r="O480" s="9">
        <f>'shaladarpan '!N479</f>
        <v>0</v>
      </c>
      <c r="P480" s="9" t="str">
        <f>'shaladarpan '!O479</f>
        <v>GEN</v>
      </c>
      <c r="Q480" s="9" t="str">
        <f>'shaladarpan '!P479</f>
        <v>Hindu</v>
      </c>
      <c r="R480" s="9">
        <f>'shaladarpan '!Q479</f>
        <v>0</v>
      </c>
      <c r="S480" s="9" t="str">
        <f>'shaladarpan '!R479</f>
        <v>GOVT. SENIOR SECONDARY SCHOOL ALNIYAWAS (219445)</v>
      </c>
      <c r="T480" s="9">
        <f>'shaladarpan '!S479</f>
        <v>8140200308</v>
      </c>
      <c r="U480" s="9" t="str">
        <f>'shaladarpan '!T479</f>
        <v>XXXX3795</v>
      </c>
      <c r="V480" s="9">
        <f>'shaladarpan '!U479</f>
        <v>0</v>
      </c>
      <c r="W480" s="9">
        <f>'shaladarpan '!V479</f>
        <v>9828121174</v>
      </c>
      <c r="X480" s="9" t="str">
        <f>'shaladarpan '!W479</f>
        <v>alniyawas478</v>
      </c>
      <c r="Y480" s="9">
        <f>'shaladarpan '!X479</f>
        <v>0</v>
      </c>
      <c r="Z480" s="9" t="str">
        <f>'shaladarpan '!Y479</f>
        <v>N</v>
      </c>
      <c r="AA480" s="9" t="str">
        <f>'shaladarpan '!Z479</f>
        <v>N</v>
      </c>
      <c r="AB480" s="9" t="str">
        <f>'shaladarpan '!AA479</f>
        <v>No</v>
      </c>
      <c r="AC480" s="9">
        <f>'shaladarpan '!AB479</f>
        <v>13</v>
      </c>
      <c r="AD480" s="9" t="str">
        <f>'shaladarpan '!AC479</f>
        <v>None</v>
      </c>
      <c r="AE480" s="9">
        <f>'shaladarpan '!AD479</f>
        <v>1</v>
      </c>
    </row>
    <row r="481" spans="1:31" s="8" customFormat="1" ht="13.5" customHeight="1">
      <c r="A481" s="8">
        <f>IF(F481=" "," ",ROWS($A$3:A481))</f>
        <v>479</v>
      </c>
      <c r="B481" s="9">
        <f>'shaladarpan '!A480</f>
        <v>10</v>
      </c>
      <c r="C481" s="9" t="str">
        <f>'shaladarpan '!B480</f>
        <v>A</v>
      </c>
      <c r="D481" s="9">
        <f>'shaladarpan '!C480</f>
        <v>4573</v>
      </c>
      <c r="E481" s="10">
        <f>'shaladarpan '!D480</f>
        <v>43297</v>
      </c>
      <c r="F481" s="9" t="str">
        <f>'shaladarpan '!E480</f>
        <v>manjeet479</v>
      </c>
      <c r="G481" s="10">
        <f>'shaladarpan '!F480</f>
        <v>0</v>
      </c>
      <c r="H481" s="9" t="str">
        <f>'shaladarpan '!G480</f>
        <v>vijay479</v>
      </c>
      <c r="I481" s="9" t="str">
        <f>'shaladarpan '!H480</f>
        <v>beautiful479</v>
      </c>
      <c r="J481" s="9" t="str">
        <f>'shaladarpan '!I480</f>
        <v>M</v>
      </c>
      <c r="K481" s="10">
        <f>'shaladarpan '!J480</f>
        <v>39207</v>
      </c>
      <c r="L481" s="9" t="str">
        <f>'shaladarpan '!K480</f>
        <v>yes</v>
      </c>
      <c r="M481" s="9">
        <f>'shaladarpan '!L480</f>
        <v>479</v>
      </c>
      <c r="N481" s="9">
        <f>'shaladarpan '!M480</f>
        <v>0</v>
      </c>
      <c r="O481" s="9">
        <f>'shaladarpan '!N480</f>
        <v>0</v>
      </c>
      <c r="P481" s="9" t="str">
        <f>'shaladarpan '!O480</f>
        <v>SC</v>
      </c>
      <c r="Q481" s="9" t="str">
        <f>'shaladarpan '!P480</f>
        <v>Hindu</v>
      </c>
      <c r="R481" s="9">
        <f>'shaladarpan '!Q480</f>
        <v>0</v>
      </c>
      <c r="S481" s="9" t="str">
        <f>'shaladarpan '!R480</f>
        <v>GOVT. SENIOR SECONDARY SCHOOL ALNIYAWAS (219445)</v>
      </c>
      <c r="T481" s="9">
        <f>'shaladarpan '!S480</f>
        <v>8140200308</v>
      </c>
      <c r="U481" s="9" t="str">
        <f>'shaladarpan '!T480</f>
        <v>XXXX8449</v>
      </c>
      <c r="V481" s="9" t="str">
        <f>'shaladarpan '!U480</f>
        <v>BHCWWZX</v>
      </c>
      <c r="W481" s="9">
        <f>'shaladarpan '!V480</f>
        <v>9828121175</v>
      </c>
      <c r="X481" s="9" t="str">
        <f>'shaladarpan '!W480</f>
        <v>alniyawas479</v>
      </c>
      <c r="Y481" s="9">
        <f>'shaladarpan '!X480</f>
        <v>36000</v>
      </c>
      <c r="Z481" s="9" t="str">
        <f>'shaladarpan '!Y480</f>
        <v>N</v>
      </c>
      <c r="AA481" s="9" t="str">
        <f>'shaladarpan '!Z480</f>
        <v>N</v>
      </c>
      <c r="AB481" s="9" t="str">
        <f>'shaladarpan '!AA480</f>
        <v>No</v>
      </c>
      <c r="AC481" s="9">
        <f>'shaladarpan '!AB480</f>
        <v>13</v>
      </c>
      <c r="AD481" s="9" t="str">
        <f>'shaladarpan '!AC480</f>
        <v>None</v>
      </c>
      <c r="AE481" s="9">
        <f>'shaladarpan '!AD480</f>
        <v>1</v>
      </c>
    </row>
    <row r="482" spans="1:31" s="8" customFormat="1" ht="13.5" customHeight="1">
      <c r="A482" s="8">
        <f>IF(F482=" "," ",ROWS($A$3:A482))</f>
        <v>480</v>
      </c>
      <c r="B482" s="9">
        <f>'shaladarpan '!A481</f>
        <v>10</v>
      </c>
      <c r="C482" s="9" t="str">
        <f>'shaladarpan '!B481</f>
        <v>A</v>
      </c>
      <c r="D482" s="9">
        <f>'shaladarpan '!C481</f>
        <v>3785</v>
      </c>
      <c r="E482" s="10">
        <f>'shaladarpan '!D481</f>
        <v>42135</v>
      </c>
      <c r="F482" s="9" t="str">
        <f>'shaladarpan '!E481</f>
        <v>manjeet480</v>
      </c>
      <c r="G482" s="10">
        <f>'shaladarpan '!F481</f>
        <v>0</v>
      </c>
      <c r="H482" s="9" t="str">
        <f>'shaladarpan '!G481</f>
        <v>vijay480</v>
      </c>
      <c r="I482" s="9" t="str">
        <f>'shaladarpan '!H481</f>
        <v>beautiful480</v>
      </c>
      <c r="J482" s="9" t="str">
        <f>'shaladarpan '!I481</f>
        <v>M</v>
      </c>
      <c r="K482" s="10">
        <f>'shaladarpan '!J481</f>
        <v>38580</v>
      </c>
      <c r="L482" s="9" t="str">
        <f>'shaladarpan '!K481</f>
        <v>no</v>
      </c>
      <c r="M482" s="9">
        <f>'shaladarpan '!L481</f>
        <v>480</v>
      </c>
      <c r="N482" s="9">
        <f>'shaladarpan '!M481</f>
        <v>0</v>
      </c>
      <c r="O482" s="9">
        <f>'shaladarpan '!N481</f>
        <v>0</v>
      </c>
      <c r="P482" s="9" t="str">
        <f>'shaladarpan '!O481</f>
        <v>OBC</v>
      </c>
      <c r="Q482" s="9" t="str">
        <f>'shaladarpan '!P481</f>
        <v>Muslim</v>
      </c>
      <c r="R482" s="9">
        <f>'shaladarpan '!Q481</f>
        <v>0</v>
      </c>
      <c r="S482" s="9" t="str">
        <f>'shaladarpan '!R481</f>
        <v>GOVT. SENIOR SECONDARY SCHOOL ALNIYAWAS (219445)</v>
      </c>
      <c r="T482" s="9">
        <f>'shaladarpan '!S481</f>
        <v>8140200308</v>
      </c>
      <c r="U482" s="9" t="str">
        <f>'shaladarpan '!T481</f>
        <v>XXXX9526</v>
      </c>
      <c r="V482" s="9">
        <f>'shaladarpan '!U481</f>
        <v>0</v>
      </c>
      <c r="W482" s="9">
        <f>'shaladarpan '!V481</f>
        <v>9828121176</v>
      </c>
      <c r="X482" s="9" t="str">
        <f>'shaladarpan '!W481</f>
        <v>alniyawas480</v>
      </c>
      <c r="Y482" s="9">
        <f>'shaladarpan '!X481</f>
        <v>0</v>
      </c>
      <c r="Z482" s="9" t="str">
        <f>'shaladarpan '!Y481</f>
        <v>N</v>
      </c>
      <c r="AA482" s="9" t="str">
        <f>'shaladarpan '!Z481</f>
        <v>N</v>
      </c>
      <c r="AB482" s="9" t="str">
        <f>'shaladarpan '!AA481</f>
        <v>Yes</v>
      </c>
      <c r="AC482" s="9">
        <f>'shaladarpan '!AB481</f>
        <v>15</v>
      </c>
      <c r="AD482" s="9" t="str">
        <f>'shaladarpan '!AC481</f>
        <v>None</v>
      </c>
      <c r="AE482" s="9">
        <f>'shaladarpan '!AD481</f>
        <v>1</v>
      </c>
    </row>
    <row r="483" spans="1:31" s="8" customFormat="1" ht="13.5" customHeight="1">
      <c r="A483" s="8">
        <f>IF(F483=" "," ",ROWS($A$3:A483))</f>
        <v>481</v>
      </c>
      <c r="B483" s="9">
        <f>'shaladarpan '!A482</f>
        <v>10</v>
      </c>
      <c r="C483" s="9" t="str">
        <f>'shaladarpan '!B482</f>
        <v>A</v>
      </c>
      <c r="D483" s="9">
        <f>'shaladarpan '!C482</f>
        <v>3793</v>
      </c>
      <c r="E483" s="10">
        <f>'shaladarpan '!D482</f>
        <v>42135</v>
      </c>
      <c r="F483" s="9" t="str">
        <f>'shaladarpan '!E482</f>
        <v>manjeet481</v>
      </c>
      <c r="G483" s="10">
        <f>'shaladarpan '!F482</f>
        <v>0</v>
      </c>
      <c r="H483" s="9" t="str">
        <f>'shaladarpan '!G482</f>
        <v>vijay481</v>
      </c>
      <c r="I483" s="9" t="str">
        <f>'shaladarpan '!H482</f>
        <v>beautiful481</v>
      </c>
      <c r="J483" s="9" t="str">
        <f>'shaladarpan '!I482</f>
        <v>M</v>
      </c>
      <c r="K483" s="10">
        <f>'shaladarpan '!J482</f>
        <v>38508</v>
      </c>
      <c r="L483" s="9" t="str">
        <f>'shaladarpan '!K482</f>
        <v>yes</v>
      </c>
      <c r="M483" s="9">
        <f>'shaladarpan '!L482</f>
        <v>481</v>
      </c>
      <c r="N483" s="9">
        <f>'shaladarpan '!M482</f>
        <v>0</v>
      </c>
      <c r="O483" s="9">
        <f>'shaladarpan '!N482</f>
        <v>0</v>
      </c>
      <c r="P483" s="9" t="str">
        <f>'shaladarpan '!O482</f>
        <v>OBC</v>
      </c>
      <c r="Q483" s="9" t="str">
        <f>'shaladarpan '!P482</f>
        <v>Muslim</v>
      </c>
      <c r="R483" s="9">
        <f>'shaladarpan '!Q482</f>
        <v>0</v>
      </c>
      <c r="S483" s="9" t="str">
        <f>'shaladarpan '!R482</f>
        <v>GOVT. SENIOR SECONDARY SCHOOL ALNIYAWAS (219445)</v>
      </c>
      <c r="T483" s="9">
        <f>'shaladarpan '!S482</f>
        <v>8140200308</v>
      </c>
      <c r="U483" s="9" t="str">
        <f>'shaladarpan '!T482</f>
        <v>XXXX1437</v>
      </c>
      <c r="V483" s="9">
        <f>'shaladarpan '!U482</f>
        <v>0</v>
      </c>
      <c r="W483" s="9">
        <f>'shaladarpan '!V482</f>
        <v>9828121177</v>
      </c>
      <c r="X483" s="9" t="str">
        <f>'shaladarpan '!W482</f>
        <v>alniyawas481</v>
      </c>
      <c r="Y483" s="9">
        <f>'shaladarpan '!X482</f>
        <v>0</v>
      </c>
      <c r="Z483" s="9" t="str">
        <f>'shaladarpan '!Y482</f>
        <v>N</v>
      </c>
      <c r="AA483" s="9" t="str">
        <f>'shaladarpan '!Z482</f>
        <v>N</v>
      </c>
      <c r="AB483" s="9" t="str">
        <f>'shaladarpan '!AA482</f>
        <v>Yes</v>
      </c>
      <c r="AC483" s="9">
        <f>'shaladarpan '!AB482</f>
        <v>15</v>
      </c>
      <c r="AD483" s="9" t="str">
        <f>'shaladarpan '!AC482</f>
        <v>None</v>
      </c>
      <c r="AE483" s="9">
        <f>'shaladarpan '!AD482</f>
        <v>1</v>
      </c>
    </row>
    <row r="484" spans="1:31" s="8" customFormat="1" ht="13.5" customHeight="1">
      <c r="A484" s="8">
        <f>IF(F484=" "," ",ROWS($A$3:A484))</f>
        <v>482</v>
      </c>
      <c r="B484" s="9">
        <f>'shaladarpan '!A483</f>
        <v>10</v>
      </c>
      <c r="C484" s="9" t="str">
        <f>'shaladarpan '!B483</f>
        <v>A</v>
      </c>
      <c r="D484" s="9">
        <f>'shaladarpan '!C483</f>
        <v>4451</v>
      </c>
      <c r="E484" s="10">
        <f>'shaladarpan '!D483</f>
        <v>43283</v>
      </c>
      <c r="F484" s="9" t="str">
        <f>'shaladarpan '!E483</f>
        <v>manjeet482</v>
      </c>
      <c r="G484" s="10">
        <f>'shaladarpan '!F483</f>
        <v>0</v>
      </c>
      <c r="H484" s="9" t="str">
        <f>'shaladarpan '!G483</f>
        <v>vijay482</v>
      </c>
      <c r="I484" s="9" t="str">
        <f>'shaladarpan '!H483</f>
        <v>beautiful482</v>
      </c>
      <c r="J484" s="9" t="str">
        <f>'shaladarpan '!I483</f>
        <v>F</v>
      </c>
      <c r="K484" s="10">
        <f>'shaladarpan '!J483</f>
        <v>38909</v>
      </c>
      <c r="L484" s="9" t="str">
        <f>'shaladarpan '!K483</f>
        <v>yes</v>
      </c>
      <c r="M484" s="9">
        <f>'shaladarpan '!L483</f>
        <v>482</v>
      </c>
      <c r="N484" s="9">
        <f>'shaladarpan '!M483</f>
        <v>0</v>
      </c>
      <c r="O484" s="9">
        <f>'shaladarpan '!N483</f>
        <v>0</v>
      </c>
      <c r="P484" s="9" t="str">
        <f>'shaladarpan '!O483</f>
        <v>SC</v>
      </c>
      <c r="Q484" s="9" t="str">
        <f>'shaladarpan '!P483</f>
        <v>Hindu</v>
      </c>
      <c r="R484" s="9">
        <f>'shaladarpan '!Q483</f>
        <v>0</v>
      </c>
      <c r="S484" s="9" t="str">
        <f>'shaladarpan '!R483</f>
        <v>GOVT. SENIOR SECONDARY SCHOOL ALNIYAWAS (219445)</v>
      </c>
      <c r="T484" s="9">
        <f>'shaladarpan '!S483</f>
        <v>8140200308</v>
      </c>
      <c r="U484" s="9" t="str">
        <f>'shaladarpan '!T483</f>
        <v>XXXX4911</v>
      </c>
      <c r="V484" s="9" t="str">
        <f>'shaladarpan '!U483</f>
        <v>VNTPSKJ</v>
      </c>
      <c r="W484" s="9">
        <f>'shaladarpan '!V483</f>
        <v>9828121178</v>
      </c>
      <c r="X484" s="9" t="str">
        <f>'shaladarpan '!W483</f>
        <v>alniyawas482</v>
      </c>
      <c r="Y484" s="9">
        <f>'shaladarpan '!X483</f>
        <v>36000</v>
      </c>
      <c r="Z484" s="9" t="str">
        <f>'shaladarpan '!Y483</f>
        <v>N</v>
      </c>
      <c r="AA484" s="9" t="str">
        <f>'shaladarpan '!Z483</f>
        <v>N</v>
      </c>
      <c r="AB484" s="9" t="str">
        <f>'shaladarpan '!AA483</f>
        <v>No</v>
      </c>
      <c r="AC484" s="9">
        <f>'shaladarpan '!AB483</f>
        <v>14</v>
      </c>
      <c r="AD484" s="9" t="str">
        <f>'shaladarpan '!AC483</f>
        <v>None</v>
      </c>
      <c r="AE484" s="9">
        <f>'shaladarpan '!AD483</f>
        <v>2</v>
      </c>
    </row>
    <row r="485" spans="1:31" s="8" customFormat="1" ht="13.5" customHeight="1">
      <c r="A485" s="8">
        <f>IF(F485=" "," ",ROWS($A$3:A485))</f>
        <v>483</v>
      </c>
      <c r="B485" s="9">
        <f>'shaladarpan '!A484</f>
        <v>10</v>
      </c>
      <c r="C485" s="9" t="str">
        <f>'shaladarpan '!B484</f>
        <v>A</v>
      </c>
      <c r="D485" s="9">
        <f>'shaladarpan '!C484</f>
        <v>4525</v>
      </c>
      <c r="E485" s="10">
        <f>'shaladarpan '!D484</f>
        <v>43288</v>
      </c>
      <c r="F485" s="9" t="str">
        <f>'shaladarpan '!E484</f>
        <v>manjeet483</v>
      </c>
      <c r="G485" s="10">
        <f>'shaladarpan '!F484</f>
        <v>0</v>
      </c>
      <c r="H485" s="9" t="str">
        <f>'shaladarpan '!G484</f>
        <v>vijay483</v>
      </c>
      <c r="I485" s="9" t="str">
        <f>'shaladarpan '!H484</f>
        <v>beautiful483</v>
      </c>
      <c r="J485" s="9" t="str">
        <f>'shaladarpan '!I484</f>
        <v>F</v>
      </c>
      <c r="K485" s="10">
        <f>'shaladarpan '!J484</f>
        <v>38980</v>
      </c>
      <c r="L485" s="9" t="str">
        <f>'shaladarpan '!K484</f>
        <v>no</v>
      </c>
      <c r="M485" s="9">
        <f>'shaladarpan '!L484</f>
        <v>483</v>
      </c>
      <c r="N485" s="9">
        <f>'shaladarpan '!M484</f>
        <v>0</v>
      </c>
      <c r="O485" s="9">
        <f>'shaladarpan '!N484</f>
        <v>0</v>
      </c>
      <c r="P485" s="9" t="str">
        <f>'shaladarpan '!O484</f>
        <v>OBC</v>
      </c>
      <c r="Q485" s="9" t="str">
        <f>'shaladarpan '!P484</f>
        <v>Hindu</v>
      </c>
      <c r="R485" s="9">
        <f>'shaladarpan '!Q484</f>
        <v>0</v>
      </c>
      <c r="S485" s="9" t="str">
        <f>'shaladarpan '!R484</f>
        <v>GOVT. SENIOR SECONDARY SCHOOL ALNIYAWAS (219445)</v>
      </c>
      <c r="T485" s="9">
        <f>'shaladarpan '!S484</f>
        <v>8140200308</v>
      </c>
      <c r="U485" s="9" t="str">
        <f>'shaladarpan '!T484</f>
        <v>XXXX8593</v>
      </c>
      <c r="V485" s="9" t="str">
        <f>'shaladarpan '!U484</f>
        <v>VHTZJWJ</v>
      </c>
      <c r="W485" s="9">
        <f>'shaladarpan '!V484</f>
        <v>9828121179</v>
      </c>
      <c r="X485" s="9" t="str">
        <f>'shaladarpan '!W484</f>
        <v>alniyawas483</v>
      </c>
      <c r="Y485" s="9">
        <f>'shaladarpan '!X484</f>
        <v>36000</v>
      </c>
      <c r="Z485" s="9" t="str">
        <f>'shaladarpan '!Y484</f>
        <v>N</v>
      </c>
      <c r="AA485" s="9" t="str">
        <f>'shaladarpan '!Z484</f>
        <v>N</v>
      </c>
      <c r="AB485" s="9" t="str">
        <f>'shaladarpan '!AA484</f>
        <v>No</v>
      </c>
      <c r="AC485" s="9">
        <f>'shaladarpan '!AB484</f>
        <v>14</v>
      </c>
      <c r="AD485" s="9" t="str">
        <f>'shaladarpan '!AC484</f>
        <v>None</v>
      </c>
      <c r="AE485" s="9">
        <f>'shaladarpan '!AD484</f>
        <v>4</v>
      </c>
    </row>
    <row r="486" spans="1:31" s="8" customFormat="1" ht="13.5" customHeight="1">
      <c r="A486" s="8">
        <f>IF(F486=" "," ",ROWS($A$3:A486))</f>
        <v>484</v>
      </c>
      <c r="B486" s="9">
        <f>'shaladarpan '!A485</f>
        <v>10</v>
      </c>
      <c r="C486" s="9" t="str">
        <f>'shaladarpan '!B485</f>
        <v>A</v>
      </c>
      <c r="D486" s="9">
        <f>'shaladarpan '!C485</f>
        <v>4552</v>
      </c>
      <c r="E486" s="10">
        <f>'shaladarpan '!D485</f>
        <v>43292</v>
      </c>
      <c r="F486" s="9" t="str">
        <f>'shaladarpan '!E485</f>
        <v>manjeet484</v>
      </c>
      <c r="G486" s="10">
        <f>'shaladarpan '!F485</f>
        <v>0</v>
      </c>
      <c r="H486" s="9" t="str">
        <f>'shaladarpan '!G485</f>
        <v>vijay484</v>
      </c>
      <c r="I486" s="9" t="str">
        <f>'shaladarpan '!H485</f>
        <v>beautiful484</v>
      </c>
      <c r="J486" s="9" t="str">
        <f>'shaladarpan '!I485</f>
        <v>M</v>
      </c>
      <c r="K486" s="10">
        <f>'shaladarpan '!J485</f>
        <v>39365</v>
      </c>
      <c r="L486" s="9" t="str">
        <f>'shaladarpan '!K485</f>
        <v>yes</v>
      </c>
      <c r="M486" s="9">
        <f>'shaladarpan '!L485</f>
        <v>484</v>
      </c>
      <c r="N486" s="9">
        <f>'shaladarpan '!M485</f>
        <v>0</v>
      </c>
      <c r="O486" s="9">
        <f>'shaladarpan '!N485</f>
        <v>0</v>
      </c>
      <c r="P486" s="9" t="str">
        <f>'shaladarpan '!O485</f>
        <v>GEN</v>
      </c>
      <c r="Q486" s="9" t="str">
        <f>'shaladarpan '!P485</f>
        <v>Hindu</v>
      </c>
      <c r="R486" s="9">
        <f>'shaladarpan '!Q485</f>
        <v>0</v>
      </c>
      <c r="S486" s="9" t="str">
        <f>'shaladarpan '!R485</f>
        <v>GOVT. SENIOR SECONDARY SCHOOL ALNIYAWAS (219445)</v>
      </c>
      <c r="T486" s="9">
        <f>'shaladarpan '!S485</f>
        <v>8140200308</v>
      </c>
      <c r="U486" s="9" t="str">
        <f>'shaladarpan '!T485</f>
        <v>XXXX0014</v>
      </c>
      <c r="V486" s="9" t="str">
        <f>'shaladarpan '!U485</f>
        <v>WDYEIDF</v>
      </c>
      <c r="W486" s="9">
        <f>'shaladarpan '!V485</f>
        <v>9828121180</v>
      </c>
      <c r="X486" s="9" t="str">
        <f>'shaladarpan '!W485</f>
        <v>alniyawas484</v>
      </c>
      <c r="Y486" s="9">
        <f>'shaladarpan '!X485</f>
        <v>45000</v>
      </c>
      <c r="Z486" s="9" t="str">
        <f>'shaladarpan '!Y485</f>
        <v>N</v>
      </c>
      <c r="AA486" s="9" t="str">
        <f>'shaladarpan '!Z485</f>
        <v>N</v>
      </c>
      <c r="AB486" s="9" t="str">
        <f>'shaladarpan '!AA485</f>
        <v>No</v>
      </c>
      <c r="AC486" s="9">
        <f>'shaladarpan '!AB485</f>
        <v>13</v>
      </c>
      <c r="AD486" s="9" t="str">
        <f>'shaladarpan '!AC485</f>
        <v>None</v>
      </c>
      <c r="AE486" s="9">
        <f>'shaladarpan '!AD485</f>
        <v>1</v>
      </c>
    </row>
    <row r="487" spans="1:31" s="8" customFormat="1" ht="13.5" customHeight="1">
      <c r="A487" s="8">
        <f>IF(F487=" "," ",ROWS($A$3:A487))</f>
        <v>485</v>
      </c>
      <c r="B487" s="9">
        <f>'shaladarpan '!A486</f>
        <v>10</v>
      </c>
      <c r="C487" s="9" t="str">
        <f>'shaladarpan '!B486</f>
        <v>A</v>
      </c>
      <c r="D487" s="9">
        <f>'shaladarpan '!C486</f>
        <v>3806</v>
      </c>
      <c r="E487" s="10">
        <f>'shaladarpan '!D486</f>
        <v>42135</v>
      </c>
      <c r="F487" s="9" t="str">
        <f>'shaladarpan '!E486</f>
        <v>manjeet485</v>
      </c>
      <c r="G487" s="10">
        <f>'shaladarpan '!F486</f>
        <v>0</v>
      </c>
      <c r="H487" s="9" t="str">
        <f>'shaladarpan '!G486</f>
        <v>vijay485</v>
      </c>
      <c r="I487" s="9" t="str">
        <f>'shaladarpan '!H486</f>
        <v>beautiful485</v>
      </c>
      <c r="J487" s="9" t="str">
        <f>'shaladarpan '!I486</f>
        <v>F</v>
      </c>
      <c r="K487" s="10">
        <f>'shaladarpan '!J486</f>
        <v>38558</v>
      </c>
      <c r="L487" s="9" t="str">
        <f>'shaladarpan '!K486</f>
        <v>yes</v>
      </c>
      <c r="M487" s="9">
        <f>'shaladarpan '!L486</f>
        <v>485</v>
      </c>
      <c r="N487" s="9">
        <f>'shaladarpan '!M486</f>
        <v>0</v>
      </c>
      <c r="O487" s="9">
        <f>'shaladarpan '!N486</f>
        <v>0</v>
      </c>
      <c r="P487" s="9" t="str">
        <f>'shaladarpan '!O486</f>
        <v>SC</v>
      </c>
      <c r="Q487" s="9" t="str">
        <f>'shaladarpan '!P486</f>
        <v>Hindu</v>
      </c>
      <c r="R487" s="9">
        <f>'shaladarpan '!Q486</f>
        <v>0</v>
      </c>
      <c r="S487" s="9" t="str">
        <f>'shaladarpan '!R486</f>
        <v>GOVT. SENIOR SECONDARY SCHOOL ALNIYAWAS (219445)</v>
      </c>
      <c r="T487" s="9">
        <f>'shaladarpan '!S486</f>
        <v>8140200308</v>
      </c>
      <c r="U487" s="9" t="str">
        <f>'shaladarpan '!T486</f>
        <v>XXXX3964</v>
      </c>
      <c r="V487" s="9">
        <f>'shaladarpan '!U486</f>
        <v>0</v>
      </c>
      <c r="W487" s="9">
        <f>'shaladarpan '!V486</f>
        <v>9828121181</v>
      </c>
      <c r="X487" s="9" t="str">
        <f>'shaladarpan '!W486</f>
        <v>alniyawas485</v>
      </c>
      <c r="Y487" s="9">
        <f>'shaladarpan '!X486</f>
        <v>0</v>
      </c>
      <c r="Z487" s="9" t="str">
        <f>'shaladarpan '!Y486</f>
        <v>N</v>
      </c>
      <c r="AA487" s="9" t="str">
        <f>'shaladarpan '!Z486</f>
        <v>N</v>
      </c>
      <c r="AB487" s="9" t="str">
        <f>'shaladarpan '!AA486</f>
        <v>No</v>
      </c>
      <c r="AC487" s="9">
        <f>'shaladarpan '!AB486</f>
        <v>15</v>
      </c>
      <c r="AD487" s="9" t="str">
        <f>'shaladarpan '!AC486</f>
        <v>None</v>
      </c>
      <c r="AE487" s="9">
        <f>'shaladarpan '!AD486</f>
        <v>1</v>
      </c>
    </row>
    <row r="488" spans="1:31" s="8" customFormat="1" ht="13.5" customHeight="1">
      <c r="A488" s="8">
        <f>IF(F488=" "," ",ROWS($A$3:A488))</f>
        <v>486</v>
      </c>
      <c r="B488" s="9">
        <f>'shaladarpan '!A487</f>
        <v>10</v>
      </c>
      <c r="C488" s="9" t="str">
        <f>'shaladarpan '!B487</f>
        <v>A</v>
      </c>
      <c r="D488" s="9">
        <f>'shaladarpan '!C487</f>
        <v>3758</v>
      </c>
      <c r="E488" s="10">
        <f>'shaladarpan '!D487</f>
        <v>42135</v>
      </c>
      <c r="F488" s="9" t="str">
        <f>'shaladarpan '!E487</f>
        <v>manjeet486</v>
      </c>
      <c r="G488" s="10">
        <f>'shaladarpan '!F487</f>
        <v>0</v>
      </c>
      <c r="H488" s="9" t="str">
        <f>'shaladarpan '!G487</f>
        <v>vijay486</v>
      </c>
      <c r="I488" s="9" t="str">
        <f>'shaladarpan '!H487</f>
        <v>beautiful486</v>
      </c>
      <c r="J488" s="9" t="str">
        <f>'shaladarpan '!I487</f>
        <v>M</v>
      </c>
      <c r="K488" s="10">
        <f>'shaladarpan '!J487</f>
        <v>38605</v>
      </c>
      <c r="L488" s="9" t="str">
        <f>'shaladarpan '!K487</f>
        <v>no</v>
      </c>
      <c r="M488" s="9">
        <f>'shaladarpan '!L487</f>
        <v>486</v>
      </c>
      <c r="N488" s="9">
        <f>'shaladarpan '!M487</f>
        <v>0</v>
      </c>
      <c r="O488" s="9">
        <f>'shaladarpan '!N487</f>
        <v>0</v>
      </c>
      <c r="P488" s="9" t="str">
        <f>'shaladarpan '!O487</f>
        <v>OBC</v>
      </c>
      <c r="Q488" s="9" t="str">
        <f>'shaladarpan '!P487</f>
        <v>Muslim</v>
      </c>
      <c r="R488" s="9">
        <f>'shaladarpan '!Q487</f>
        <v>0</v>
      </c>
      <c r="S488" s="9" t="str">
        <f>'shaladarpan '!R487</f>
        <v>GOVT. SENIOR SECONDARY SCHOOL ALNIYAWAS (219445)</v>
      </c>
      <c r="T488" s="9">
        <f>'shaladarpan '!S487</f>
        <v>8140200308</v>
      </c>
      <c r="U488" s="9" t="str">
        <f>'shaladarpan '!T487</f>
        <v>XXXX6272</v>
      </c>
      <c r="V488" s="9">
        <f>'shaladarpan '!U487</f>
        <v>0</v>
      </c>
      <c r="W488" s="9">
        <f>'shaladarpan '!V487</f>
        <v>9828121182</v>
      </c>
      <c r="X488" s="9" t="str">
        <f>'shaladarpan '!W487</f>
        <v>alniyawas486</v>
      </c>
      <c r="Y488" s="9">
        <f>'shaladarpan '!X487</f>
        <v>0</v>
      </c>
      <c r="Z488" s="9" t="str">
        <f>'shaladarpan '!Y487</f>
        <v>N</v>
      </c>
      <c r="AA488" s="9" t="str">
        <f>'shaladarpan '!Z487</f>
        <v>N</v>
      </c>
      <c r="AB488" s="9" t="str">
        <f>'shaladarpan '!AA487</f>
        <v>Yes</v>
      </c>
      <c r="AC488" s="9">
        <f>'shaladarpan '!AB487</f>
        <v>15</v>
      </c>
      <c r="AD488" s="9" t="str">
        <f>'shaladarpan '!AC487</f>
        <v>None</v>
      </c>
      <c r="AE488" s="9">
        <f>'shaladarpan '!AD487</f>
        <v>1</v>
      </c>
    </row>
    <row r="489" spans="1:31" s="8" customFormat="1" ht="13.5" customHeight="1">
      <c r="A489" s="8">
        <f>IF(F489=" "," ",ROWS($A$3:A489))</f>
        <v>487</v>
      </c>
      <c r="B489" s="9">
        <f>'shaladarpan '!A488</f>
        <v>10</v>
      </c>
      <c r="C489" s="9" t="str">
        <f>'shaladarpan '!B488</f>
        <v>A</v>
      </c>
      <c r="D489" s="9">
        <f>'shaladarpan '!C488</f>
        <v>4553</v>
      </c>
      <c r="E489" s="10">
        <f>'shaladarpan '!D488</f>
        <v>43292</v>
      </c>
      <c r="F489" s="9" t="str">
        <f>'shaladarpan '!E488</f>
        <v>manjeet487</v>
      </c>
      <c r="G489" s="10">
        <f>'shaladarpan '!F488</f>
        <v>0</v>
      </c>
      <c r="H489" s="9" t="str">
        <f>'shaladarpan '!G488</f>
        <v>vijay487</v>
      </c>
      <c r="I489" s="9" t="str">
        <f>'shaladarpan '!H488</f>
        <v>beautiful487</v>
      </c>
      <c r="J489" s="9" t="str">
        <f>'shaladarpan '!I488</f>
        <v>M</v>
      </c>
      <c r="K489" s="10">
        <f>'shaladarpan '!J488</f>
        <v>39212</v>
      </c>
      <c r="L489" s="9" t="str">
        <f>'shaladarpan '!K488</f>
        <v>yes</v>
      </c>
      <c r="M489" s="9">
        <f>'shaladarpan '!L488</f>
        <v>487</v>
      </c>
      <c r="N489" s="9">
        <f>'shaladarpan '!M488</f>
        <v>0</v>
      </c>
      <c r="O489" s="9">
        <f>'shaladarpan '!N488</f>
        <v>0</v>
      </c>
      <c r="P489" s="9" t="str">
        <f>'shaladarpan '!O488</f>
        <v>OBC</v>
      </c>
      <c r="Q489" s="9" t="str">
        <f>'shaladarpan '!P488</f>
        <v>Hindu</v>
      </c>
      <c r="R489" s="9">
        <f>'shaladarpan '!Q488</f>
        <v>0</v>
      </c>
      <c r="S489" s="9" t="str">
        <f>'shaladarpan '!R488</f>
        <v>GOVT. SENIOR SECONDARY SCHOOL ALNIYAWAS (219445)</v>
      </c>
      <c r="T489" s="9">
        <f>'shaladarpan '!S488</f>
        <v>8140200308</v>
      </c>
      <c r="U489" s="9" t="str">
        <f>'shaladarpan '!T488</f>
        <v>XXXX8717</v>
      </c>
      <c r="V489" s="9" t="str">
        <f>'shaladarpan '!U488</f>
        <v>VHJOZOR</v>
      </c>
      <c r="W489" s="9">
        <f>'shaladarpan '!V488</f>
        <v>9828121183</v>
      </c>
      <c r="X489" s="9" t="str">
        <f>'shaladarpan '!W488</f>
        <v>alniyawas487</v>
      </c>
      <c r="Y489" s="9">
        <f>'shaladarpan '!X488</f>
        <v>45000</v>
      </c>
      <c r="Z489" s="9" t="str">
        <f>'shaladarpan '!Y488</f>
        <v>N</v>
      </c>
      <c r="AA489" s="9" t="str">
        <f>'shaladarpan '!Z488</f>
        <v>N</v>
      </c>
      <c r="AB489" s="9" t="str">
        <f>'shaladarpan '!AA488</f>
        <v>No</v>
      </c>
      <c r="AC489" s="9">
        <f>'shaladarpan '!AB488</f>
        <v>13</v>
      </c>
      <c r="AD489" s="9" t="str">
        <f>'shaladarpan '!AC488</f>
        <v>None</v>
      </c>
      <c r="AE489" s="9">
        <f>'shaladarpan '!AD488</f>
        <v>5</v>
      </c>
    </row>
    <row r="490" spans="1:31" s="8" customFormat="1" ht="13.5" customHeight="1">
      <c r="A490" s="8">
        <f>IF(F490=" "," ",ROWS($A$3:A490))</f>
        <v>488</v>
      </c>
      <c r="B490" s="9">
        <f>'shaladarpan '!A489</f>
        <v>10</v>
      </c>
      <c r="C490" s="9" t="str">
        <f>'shaladarpan '!B489</f>
        <v>A</v>
      </c>
      <c r="D490" s="9">
        <f>'shaladarpan '!C489</f>
        <v>4764</v>
      </c>
      <c r="E490" s="10">
        <f>'shaladarpan '!D489</f>
        <v>43670</v>
      </c>
      <c r="F490" s="9" t="str">
        <f>'shaladarpan '!E489</f>
        <v>manjeet488</v>
      </c>
      <c r="G490" s="10">
        <f>'shaladarpan '!F489</f>
        <v>0</v>
      </c>
      <c r="H490" s="9" t="str">
        <f>'shaladarpan '!G489</f>
        <v>vijay488</v>
      </c>
      <c r="I490" s="9" t="str">
        <f>'shaladarpan '!H489</f>
        <v>beautiful488</v>
      </c>
      <c r="J490" s="9" t="str">
        <f>'shaladarpan '!I489</f>
        <v>M</v>
      </c>
      <c r="K490" s="10">
        <f>'shaladarpan '!J489</f>
        <v>39509</v>
      </c>
      <c r="L490" s="9" t="str">
        <f>'shaladarpan '!K489</f>
        <v>yes</v>
      </c>
      <c r="M490" s="9">
        <f>'shaladarpan '!L489</f>
        <v>488</v>
      </c>
      <c r="N490" s="9">
        <f>'shaladarpan '!M489</f>
        <v>0</v>
      </c>
      <c r="O490" s="9">
        <f>'shaladarpan '!N489</f>
        <v>0</v>
      </c>
      <c r="P490" s="9" t="str">
        <f>'shaladarpan '!O489</f>
        <v>OBC</v>
      </c>
      <c r="Q490" s="9" t="str">
        <f>'shaladarpan '!P489</f>
        <v>Hindu</v>
      </c>
      <c r="R490" s="9">
        <f>'shaladarpan '!Q489</f>
        <v>0</v>
      </c>
      <c r="S490" s="9" t="str">
        <f>'shaladarpan '!R489</f>
        <v>GOVT. SENIOR SECONDARY SCHOOL ALNIYAWAS (219445)</v>
      </c>
      <c r="T490" s="9">
        <f>'shaladarpan '!S489</f>
        <v>8140200308</v>
      </c>
      <c r="U490" s="9" t="str">
        <f>'shaladarpan '!T489</f>
        <v>XXXX0284</v>
      </c>
      <c r="V490" s="9" t="str">
        <f>'shaladarpan '!U489</f>
        <v>vrpnrtt</v>
      </c>
      <c r="W490" s="9">
        <f>'shaladarpan '!V489</f>
        <v>9828121184</v>
      </c>
      <c r="X490" s="9" t="str">
        <f>'shaladarpan '!W489</f>
        <v>alniyawas488</v>
      </c>
      <c r="Y490" s="9">
        <f>'shaladarpan '!X489</f>
        <v>80000</v>
      </c>
      <c r="Z490" s="9" t="str">
        <f>'shaladarpan '!Y489</f>
        <v>N</v>
      </c>
      <c r="AA490" s="9" t="str">
        <f>'shaladarpan '!Z489</f>
        <v>N</v>
      </c>
      <c r="AB490" s="9" t="str">
        <f>'shaladarpan '!AA489</f>
        <v>No</v>
      </c>
      <c r="AC490" s="9">
        <f>'shaladarpan '!AB489</f>
        <v>12</v>
      </c>
      <c r="AD490" s="9" t="str">
        <f>'shaladarpan '!AC489</f>
        <v>None</v>
      </c>
      <c r="AE490" s="9">
        <f>'shaladarpan '!AD489</f>
        <v>1</v>
      </c>
    </row>
    <row r="491" spans="1:31" s="8" customFormat="1" ht="13.5" customHeight="1">
      <c r="A491" s="8">
        <f>IF(F491=" "," ",ROWS($A$3:A491))</f>
        <v>489</v>
      </c>
      <c r="B491" s="9">
        <f>'shaladarpan '!A490</f>
        <v>10</v>
      </c>
      <c r="C491" s="9" t="str">
        <f>'shaladarpan '!B490</f>
        <v>A</v>
      </c>
      <c r="D491" s="9">
        <f>'shaladarpan '!C490</f>
        <v>4661</v>
      </c>
      <c r="E491" s="10">
        <f>'shaladarpan '!D490</f>
        <v>43652</v>
      </c>
      <c r="F491" s="9" t="str">
        <f>'shaladarpan '!E490</f>
        <v>manjeet489</v>
      </c>
      <c r="G491" s="10">
        <f>'shaladarpan '!F490</f>
        <v>0</v>
      </c>
      <c r="H491" s="9" t="str">
        <f>'shaladarpan '!G490</f>
        <v>vijay489</v>
      </c>
      <c r="I491" s="9" t="str">
        <f>'shaladarpan '!H490</f>
        <v>beautiful489</v>
      </c>
      <c r="J491" s="9" t="str">
        <f>'shaladarpan '!I490</f>
        <v>F</v>
      </c>
      <c r="K491" s="10">
        <f>'shaladarpan '!J490</f>
        <v>38711</v>
      </c>
      <c r="L491" s="9" t="str">
        <f>'shaladarpan '!K490</f>
        <v>no</v>
      </c>
      <c r="M491" s="9">
        <f>'shaladarpan '!L490</f>
        <v>489</v>
      </c>
      <c r="N491" s="9">
        <f>'shaladarpan '!M490</f>
        <v>0</v>
      </c>
      <c r="O491" s="9">
        <f>'shaladarpan '!N490</f>
        <v>0</v>
      </c>
      <c r="P491" s="9" t="str">
        <f>'shaladarpan '!O490</f>
        <v>OBC</v>
      </c>
      <c r="Q491" s="9" t="str">
        <f>'shaladarpan '!P490</f>
        <v>Hindu</v>
      </c>
      <c r="R491" s="9">
        <f>'shaladarpan '!Q490</f>
        <v>0</v>
      </c>
      <c r="S491" s="9" t="str">
        <f>'shaladarpan '!R490</f>
        <v>GOVT. SENIOR SECONDARY SCHOOL ALNIYAWAS (219445)</v>
      </c>
      <c r="T491" s="9">
        <f>'shaladarpan '!S490</f>
        <v>8140200308</v>
      </c>
      <c r="U491" s="9" t="str">
        <f>'shaladarpan '!T490</f>
        <v>XXXX1228</v>
      </c>
      <c r="V491" s="9" t="str">
        <f>'shaladarpan '!U490</f>
        <v>YOUDUCC</v>
      </c>
      <c r="W491" s="9">
        <f>'shaladarpan '!V490</f>
        <v>9828121185</v>
      </c>
      <c r="X491" s="9" t="str">
        <f>'shaladarpan '!W490</f>
        <v>alniyawas489</v>
      </c>
      <c r="Y491" s="9">
        <f>'shaladarpan '!X490</f>
        <v>225000</v>
      </c>
      <c r="Z491" s="9" t="str">
        <f>'shaladarpan '!Y490</f>
        <v>N</v>
      </c>
      <c r="AA491" s="9" t="str">
        <f>'shaladarpan '!Z490</f>
        <v>N</v>
      </c>
      <c r="AB491" s="9" t="str">
        <f>'shaladarpan '!AA490</f>
        <v>No</v>
      </c>
      <c r="AC491" s="9">
        <f>'shaladarpan '!AB490</f>
        <v>15</v>
      </c>
      <c r="AD491" s="9" t="str">
        <f>'shaladarpan '!AC490</f>
        <v>None</v>
      </c>
      <c r="AE491" s="9">
        <f>'shaladarpan '!AD490</f>
        <v>0</v>
      </c>
    </row>
    <row r="492" spans="1:31" s="8" customFormat="1" ht="13.5" customHeight="1">
      <c r="A492" s="8">
        <f>IF(F492=" "," ",ROWS($A$3:A492))</f>
        <v>490</v>
      </c>
      <c r="B492" s="9">
        <f>'shaladarpan '!A491</f>
        <v>10</v>
      </c>
      <c r="C492" s="9" t="str">
        <f>'shaladarpan '!B491</f>
        <v>A</v>
      </c>
      <c r="D492" s="9">
        <f>'shaladarpan '!C491</f>
        <v>4259</v>
      </c>
      <c r="E492" s="10">
        <f>'shaladarpan '!D491</f>
        <v>42913</v>
      </c>
      <c r="F492" s="9" t="str">
        <f>'shaladarpan '!E491</f>
        <v>manjeet490</v>
      </c>
      <c r="G492" s="10">
        <f>'shaladarpan '!F491</f>
        <v>0</v>
      </c>
      <c r="H492" s="9" t="str">
        <f>'shaladarpan '!G491</f>
        <v>vijay490</v>
      </c>
      <c r="I492" s="9" t="str">
        <f>'shaladarpan '!H491</f>
        <v>beautiful490</v>
      </c>
      <c r="J492" s="9" t="str">
        <f>'shaladarpan '!I491</f>
        <v>M</v>
      </c>
      <c r="K492" s="10">
        <f>'shaladarpan '!J491</f>
        <v>38590</v>
      </c>
      <c r="L492" s="9" t="str">
        <f>'shaladarpan '!K491</f>
        <v>yes</v>
      </c>
      <c r="M492" s="9">
        <f>'shaladarpan '!L491</f>
        <v>490</v>
      </c>
      <c r="N492" s="9">
        <f>'shaladarpan '!M491</f>
        <v>0</v>
      </c>
      <c r="O492" s="9">
        <f>'shaladarpan '!N491</f>
        <v>0</v>
      </c>
      <c r="P492" s="9" t="str">
        <f>'shaladarpan '!O491</f>
        <v>GEN</v>
      </c>
      <c r="Q492" s="9" t="str">
        <f>'shaladarpan '!P491</f>
        <v>Hindu</v>
      </c>
      <c r="R492" s="9">
        <f>'shaladarpan '!Q491</f>
        <v>0</v>
      </c>
      <c r="S492" s="9" t="str">
        <f>'shaladarpan '!R491</f>
        <v>GOVT. SENIOR SECONDARY SCHOOL ALNIYAWAS (219445)</v>
      </c>
      <c r="T492" s="9">
        <f>'shaladarpan '!S491</f>
        <v>8140200308</v>
      </c>
      <c r="U492" s="9" t="str">
        <f>'shaladarpan '!T491</f>
        <v>XXXX9386</v>
      </c>
      <c r="V492" s="9">
        <f>'shaladarpan '!U491</f>
        <v>0</v>
      </c>
      <c r="W492" s="9">
        <f>'shaladarpan '!V491</f>
        <v>9828121186</v>
      </c>
      <c r="X492" s="9" t="str">
        <f>'shaladarpan '!W491</f>
        <v>alniyawas490</v>
      </c>
      <c r="Y492" s="9">
        <f>'shaladarpan '!X491</f>
        <v>0</v>
      </c>
      <c r="Z492" s="9" t="str">
        <f>'shaladarpan '!Y491</f>
        <v>N</v>
      </c>
      <c r="AA492" s="9" t="str">
        <f>'shaladarpan '!Z491</f>
        <v>N</v>
      </c>
      <c r="AB492" s="9" t="str">
        <f>'shaladarpan '!AA491</f>
        <v>No</v>
      </c>
      <c r="AC492" s="9">
        <f>'shaladarpan '!AB491</f>
        <v>15</v>
      </c>
      <c r="AD492" s="9" t="str">
        <f>'shaladarpan '!AC491</f>
        <v>None</v>
      </c>
      <c r="AE492" s="9">
        <f>'shaladarpan '!AD491</f>
        <v>1</v>
      </c>
    </row>
    <row r="493" spans="1:31" s="8" customFormat="1" ht="13.5" customHeight="1">
      <c r="A493" s="8">
        <f>IF(F493=" "," ",ROWS($A$3:A493))</f>
        <v>491</v>
      </c>
      <c r="B493" s="9">
        <f>'shaladarpan '!A492</f>
        <v>10</v>
      </c>
      <c r="C493" s="9" t="str">
        <f>'shaladarpan '!B492</f>
        <v>A</v>
      </c>
      <c r="D493" s="9">
        <f>'shaladarpan '!C492</f>
        <v>4705</v>
      </c>
      <c r="E493" s="10">
        <f>'shaladarpan '!D492</f>
        <v>41461</v>
      </c>
      <c r="F493" s="9" t="str">
        <f>'shaladarpan '!E492</f>
        <v>manjeet491</v>
      </c>
      <c r="G493" s="10">
        <f>'shaladarpan '!F492</f>
        <v>0</v>
      </c>
      <c r="H493" s="9" t="str">
        <f>'shaladarpan '!G492</f>
        <v>vijay491</v>
      </c>
      <c r="I493" s="9" t="str">
        <f>'shaladarpan '!H492</f>
        <v>beautiful491</v>
      </c>
      <c r="J493" s="9" t="str">
        <f>'shaladarpan '!I492</f>
        <v>M</v>
      </c>
      <c r="K493" s="10">
        <f>'shaladarpan '!J492</f>
        <v>38538</v>
      </c>
      <c r="L493" s="9" t="str">
        <f>'shaladarpan '!K492</f>
        <v>yes</v>
      </c>
      <c r="M493" s="9">
        <f>'shaladarpan '!L492</f>
        <v>491</v>
      </c>
      <c r="N493" s="9">
        <f>'shaladarpan '!M492</f>
        <v>0</v>
      </c>
      <c r="O493" s="9">
        <f>'shaladarpan '!N492</f>
        <v>0</v>
      </c>
      <c r="P493" s="9" t="str">
        <f>'shaladarpan '!O492</f>
        <v>OBC</v>
      </c>
      <c r="Q493" s="9" t="str">
        <f>'shaladarpan '!P492</f>
        <v>Hindu</v>
      </c>
      <c r="R493" s="9">
        <f>'shaladarpan '!Q492</f>
        <v>0</v>
      </c>
      <c r="S493" s="9" t="str">
        <f>'shaladarpan '!R492</f>
        <v>GOVT. SENIOR SECONDARY SCHOOL ALNIYAWAS (219445)</v>
      </c>
      <c r="T493" s="9">
        <f>'shaladarpan '!S492</f>
        <v>8140200308</v>
      </c>
      <c r="U493" s="9" t="str">
        <f>'shaladarpan '!T492</f>
        <v>XXXX8072</v>
      </c>
      <c r="V493" s="9" t="str">
        <f>'shaladarpan '!U492</f>
        <v>WXVCVCJ</v>
      </c>
      <c r="W493" s="9">
        <f>'shaladarpan '!V492</f>
        <v>9828121187</v>
      </c>
      <c r="X493" s="9" t="str">
        <f>'shaladarpan '!W492</f>
        <v>alniyawas491</v>
      </c>
      <c r="Y493" s="9">
        <f>'shaladarpan '!X492</f>
        <v>60000</v>
      </c>
      <c r="Z493" s="9" t="str">
        <f>'shaladarpan '!Y492</f>
        <v>N</v>
      </c>
      <c r="AA493" s="9" t="str">
        <f>'shaladarpan '!Z492</f>
        <v>N</v>
      </c>
      <c r="AB493" s="9" t="str">
        <f>'shaladarpan '!AA492</f>
        <v>No</v>
      </c>
      <c r="AC493" s="9">
        <f>'shaladarpan '!AB492</f>
        <v>15</v>
      </c>
      <c r="AD493" s="9" t="str">
        <f>'shaladarpan '!AC492</f>
        <v>None</v>
      </c>
      <c r="AE493" s="9">
        <f>'shaladarpan '!AD492</f>
        <v>0.5</v>
      </c>
    </row>
    <row r="494" spans="1:31" s="8" customFormat="1" ht="13.5" customHeight="1">
      <c r="A494" s="8">
        <f>IF(F494=" "," ",ROWS($A$3:A494))</f>
        <v>492</v>
      </c>
      <c r="B494" s="9">
        <f>'shaladarpan '!A493</f>
        <v>10</v>
      </c>
      <c r="C494" s="9" t="str">
        <f>'shaladarpan '!B493</f>
        <v>A</v>
      </c>
      <c r="D494" s="9">
        <f>'shaladarpan '!C493</f>
        <v>4390</v>
      </c>
      <c r="E494" s="10">
        <f>'shaladarpan '!D493</f>
        <v>42930</v>
      </c>
      <c r="F494" s="9" t="str">
        <f>'shaladarpan '!E493</f>
        <v>manjeet492</v>
      </c>
      <c r="G494" s="10">
        <f>'shaladarpan '!F493</f>
        <v>0</v>
      </c>
      <c r="H494" s="9" t="str">
        <f>'shaladarpan '!G493</f>
        <v>vijay492</v>
      </c>
      <c r="I494" s="9" t="str">
        <f>'shaladarpan '!H493</f>
        <v>beautiful492</v>
      </c>
      <c r="J494" s="9" t="str">
        <f>'shaladarpan '!I493</f>
        <v>M</v>
      </c>
      <c r="K494" s="10">
        <f>'shaladarpan '!J493</f>
        <v>38169</v>
      </c>
      <c r="L494" s="9" t="str">
        <f>'shaladarpan '!K493</f>
        <v>no</v>
      </c>
      <c r="M494" s="9">
        <f>'shaladarpan '!L493</f>
        <v>492</v>
      </c>
      <c r="N494" s="9">
        <f>'shaladarpan '!M493</f>
        <v>0</v>
      </c>
      <c r="O494" s="9">
        <f>'shaladarpan '!N493</f>
        <v>0</v>
      </c>
      <c r="P494" s="9" t="str">
        <f>'shaladarpan '!O493</f>
        <v>GEN</v>
      </c>
      <c r="Q494" s="9" t="str">
        <f>'shaladarpan '!P493</f>
        <v>Hindu</v>
      </c>
      <c r="R494" s="9">
        <f>'shaladarpan '!Q493</f>
        <v>0</v>
      </c>
      <c r="S494" s="9" t="str">
        <f>'shaladarpan '!R493</f>
        <v>GOVT. SENIOR SECONDARY SCHOOL ALNIYAWAS (219445)</v>
      </c>
      <c r="T494" s="9">
        <f>'shaladarpan '!S493</f>
        <v>8140200308</v>
      </c>
      <c r="U494" s="9" t="str">
        <f>'shaladarpan '!T493</f>
        <v>XXXX9807</v>
      </c>
      <c r="V494" s="9">
        <f>'shaladarpan '!U493</f>
        <v>0</v>
      </c>
      <c r="W494" s="9">
        <f>'shaladarpan '!V493</f>
        <v>9828121188</v>
      </c>
      <c r="X494" s="9" t="str">
        <f>'shaladarpan '!W493</f>
        <v>alniyawas492</v>
      </c>
      <c r="Y494" s="9">
        <f>'shaladarpan '!X493</f>
        <v>0</v>
      </c>
      <c r="Z494" s="9" t="str">
        <f>'shaladarpan '!Y493</f>
        <v>N</v>
      </c>
      <c r="AA494" s="9" t="str">
        <f>'shaladarpan '!Z493</f>
        <v>N</v>
      </c>
      <c r="AB494" s="9" t="str">
        <f>'shaladarpan '!AA493</f>
        <v>No</v>
      </c>
      <c r="AC494" s="9">
        <f>'shaladarpan '!AB493</f>
        <v>16</v>
      </c>
      <c r="AD494" s="9" t="str">
        <f>'shaladarpan '!AC493</f>
        <v>None</v>
      </c>
      <c r="AE494" s="9">
        <f>'shaladarpan '!AD493</f>
        <v>1</v>
      </c>
    </row>
    <row r="495" spans="1:31" s="8" customFormat="1" ht="13.5" customHeight="1">
      <c r="A495" s="8">
        <f>IF(F495=" "," ",ROWS($A$3:A495))</f>
        <v>493</v>
      </c>
      <c r="B495" s="9">
        <f>'shaladarpan '!A494</f>
        <v>10</v>
      </c>
      <c r="C495" s="9" t="str">
        <f>'shaladarpan '!B494</f>
        <v>A</v>
      </c>
      <c r="D495" s="9">
        <f>'shaladarpan '!C494</f>
        <v>4108</v>
      </c>
      <c r="E495" s="10">
        <f>'shaladarpan '!D494</f>
        <v>42546</v>
      </c>
      <c r="F495" s="9" t="str">
        <f>'shaladarpan '!E494</f>
        <v>manjeet493</v>
      </c>
      <c r="G495" s="10">
        <f>'shaladarpan '!F494</f>
        <v>0</v>
      </c>
      <c r="H495" s="9" t="str">
        <f>'shaladarpan '!G494</f>
        <v>vijay493</v>
      </c>
      <c r="I495" s="9" t="str">
        <f>'shaladarpan '!H494</f>
        <v>beautiful493</v>
      </c>
      <c r="J495" s="9" t="str">
        <f>'shaladarpan '!I494</f>
        <v>M</v>
      </c>
      <c r="K495" s="10">
        <f>'shaladarpan '!J494</f>
        <v>38200</v>
      </c>
      <c r="L495" s="9" t="str">
        <f>'shaladarpan '!K494</f>
        <v>yes</v>
      </c>
      <c r="M495" s="9">
        <f>'shaladarpan '!L494</f>
        <v>493</v>
      </c>
      <c r="N495" s="9">
        <f>'shaladarpan '!M494</f>
        <v>0</v>
      </c>
      <c r="O495" s="9">
        <f>'shaladarpan '!N494</f>
        <v>0</v>
      </c>
      <c r="P495" s="9" t="str">
        <f>'shaladarpan '!O494</f>
        <v>SC</v>
      </c>
      <c r="Q495" s="9" t="str">
        <f>'shaladarpan '!P494</f>
        <v>Hindu</v>
      </c>
      <c r="R495" s="9">
        <f>'shaladarpan '!Q494</f>
        <v>0</v>
      </c>
      <c r="S495" s="9" t="str">
        <f>'shaladarpan '!R494</f>
        <v>GOVT. SENIOR SECONDARY SCHOOL ALNIYAWAS (219445)</v>
      </c>
      <c r="T495" s="9">
        <f>'shaladarpan '!S494</f>
        <v>8140200308</v>
      </c>
      <c r="U495" s="9" t="str">
        <f>'shaladarpan '!T494</f>
        <v>XXXX7497</v>
      </c>
      <c r="V495" s="9">
        <f>'shaladarpan '!U494</f>
        <v>0</v>
      </c>
      <c r="W495" s="9">
        <f>'shaladarpan '!V494</f>
        <v>9828121189</v>
      </c>
      <c r="X495" s="9" t="str">
        <f>'shaladarpan '!W494</f>
        <v>alniyawas493</v>
      </c>
      <c r="Y495" s="9">
        <f>'shaladarpan '!X494</f>
        <v>0</v>
      </c>
      <c r="Z495" s="9" t="str">
        <f>'shaladarpan '!Y494</f>
        <v>N</v>
      </c>
      <c r="AA495" s="9" t="str">
        <f>'shaladarpan '!Z494</f>
        <v>N</v>
      </c>
      <c r="AB495" s="9" t="str">
        <f>'shaladarpan '!AA494</f>
        <v>No</v>
      </c>
      <c r="AC495" s="9">
        <f>'shaladarpan '!AB494</f>
        <v>16</v>
      </c>
      <c r="AD495" s="9" t="str">
        <f>'shaladarpan '!AC494</f>
        <v>None</v>
      </c>
      <c r="AE495" s="9">
        <f>'shaladarpan '!AD494</f>
        <v>2</v>
      </c>
    </row>
    <row r="496" spans="1:31" s="8" customFormat="1" ht="13.5" customHeight="1">
      <c r="A496" s="8">
        <f>IF(F496=" "," ",ROWS($A$3:A496))</f>
        <v>494</v>
      </c>
      <c r="B496" s="9">
        <f>'shaladarpan '!A495</f>
        <v>10</v>
      </c>
      <c r="C496" s="9" t="str">
        <f>'shaladarpan '!B495</f>
        <v>A</v>
      </c>
      <c r="D496" s="9">
        <f>'shaladarpan '!C495</f>
        <v>4320</v>
      </c>
      <c r="E496" s="10">
        <f>'shaladarpan '!D495</f>
        <v>42920</v>
      </c>
      <c r="F496" s="9" t="str">
        <f>'shaladarpan '!E495</f>
        <v>manjeet494</v>
      </c>
      <c r="G496" s="10">
        <f>'shaladarpan '!F495</f>
        <v>0</v>
      </c>
      <c r="H496" s="9" t="str">
        <f>'shaladarpan '!G495</f>
        <v>vijay494</v>
      </c>
      <c r="I496" s="9" t="str">
        <f>'shaladarpan '!H495</f>
        <v>beautiful494</v>
      </c>
      <c r="J496" s="9" t="str">
        <f>'shaladarpan '!I495</f>
        <v>M</v>
      </c>
      <c r="K496" s="10">
        <f>'shaladarpan '!J495</f>
        <v>37866</v>
      </c>
      <c r="L496" s="9" t="str">
        <f>'shaladarpan '!K495</f>
        <v>yes</v>
      </c>
      <c r="M496" s="9">
        <f>'shaladarpan '!L495</f>
        <v>494</v>
      </c>
      <c r="N496" s="9">
        <f>'shaladarpan '!M495</f>
        <v>0</v>
      </c>
      <c r="O496" s="9">
        <f>'shaladarpan '!N495</f>
        <v>0</v>
      </c>
      <c r="P496" s="9" t="str">
        <f>'shaladarpan '!O495</f>
        <v>OBC</v>
      </c>
      <c r="Q496" s="9" t="str">
        <f>'shaladarpan '!P495</f>
        <v>Hindu</v>
      </c>
      <c r="R496" s="9">
        <f>'shaladarpan '!Q495</f>
        <v>0</v>
      </c>
      <c r="S496" s="9" t="str">
        <f>'shaladarpan '!R495</f>
        <v>GOVT. SENIOR SECONDARY SCHOOL ALNIYAWAS (219445)</v>
      </c>
      <c r="T496" s="9">
        <f>'shaladarpan '!S495</f>
        <v>8140200308</v>
      </c>
      <c r="U496" s="9" t="str">
        <f>'shaladarpan '!T495</f>
        <v>XXXX8179</v>
      </c>
      <c r="V496" s="9">
        <f>'shaladarpan '!U495</f>
        <v>0</v>
      </c>
      <c r="W496" s="9">
        <f>'shaladarpan '!V495</f>
        <v>9828121190</v>
      </c>
      <c r="X496" s="9" t="str">
        <f>'shaladarpan '!W495</f>
        <v>alniyawas494</v>
      </c>
      <c r="Y496" s="9">
        <f>'shaladarpan '!X495</f>
        <v>0</v>
      </c>
      <c r="Z496" s="9" t="str">
        <f>'shaladarpan '!Y495</f>
        <v>N</v>
      </c>
      <c r="AA496" s="9" t="str">
        <f>'shaladarpan '!Z495</f>
        <v>N</v>
      </c>
      <c r="AB496" s="9" t="str">
        <f>'shaladarpan '!AA495</f>
        <v>No</v>
      </c>
      <c r="AC496" s="9">
        <f>'shaladarpan '!AB495</f>
        <v>17</v>
      </c>
      <c r="AD496" s="9" t="str">
        <f>'shaladarpan '!AC495</f>
        <v>None</v>
      </c>
      <c r="AE496" s="9">
        <f>'shaladarpan '!AD495</f>
        <v>1</v>
      </c>
    </row>
    <row r="497" spans="1:31" s="8" customFormat="1" ht="13.5" customHeight="1">
      <c r="A497" s="8">
        <f>IF(F497=" "," ",ROWS($A$3:A497))</f>
        <v>495</v>
      </c>
      <c r="B497" s="9">
        <f>'shaladarpan '!A496</f>
        <v>10</v>
      </c>
      <c r="C497" s="9" t="str">
        <f>'shaladarpan '!B496</f>
        <v>B</v>
      </c>
      <c r="D497" s="9">
        <f>'shaladarpan '!C496</f>
        <v>3810</v>
      </c>
      <c r="E497" s="10">
        <f>'shaladarpan '!D496</f>
        <v>42135</v>
      </c>
      <c r="F497" s="9" t="str">
        <f>'shaladarpan '!E496</f>
        <v>manjeet495</v>
      </c>
      <c r="G497" s="10">
        <f>'shaladarpan '!F496</f>
        <v>0</v>
      </c>
      <c r="H497" s="9" t="str">
        <f>'shaladarpan '!G496</f>
        <v>vijay495</v>
      </c>
      <c r="I497" s="9" t="str">
        <f>'shaladarpan '!H496</f>
        <v>beautiful495</v>
      </c>
      <c r="J497" s="9" t="str">
        <f>'shaladarpan '!I496</f>
        <v>M</v>
      </c>
      <c r="K497" s="10">
        <f>'shaladarpan '!J496</f>
        <v>37903</v>
      </c>
      <c r="L497" s="9" t="str">
        <f>'shaladarpan '!K496</f>
        <v>no</v>
      </c>
      <c r="M497" s="9">
        <f>'shaladarpan '!L496</f>
        <v>495</v>
      </c>
      <c r="N497" s="9">
        <f>'shaladarpan '!M496</f>
        <v>0</v>
      </c>
      <c r="O497" s="9">
        <f>'shaladarpan '!N496</f>
        <v>0</v>
      </c>
      <c r="P497" s="9" t="str">
        <f>'shaladarpan '!O496</f>
        <v>OBC</v>
      </c>
      <c r="Q497" s="9" t="str">
        <f>'shaladarpan '!P496</f>
        <v>Muslim</v>
      </c>
      <c r="R497" s="9">
        <f>'shaladarpan '!Q496</f>
        <v>0</v>
      </c>
      <c r="S497" s="9" t="str">
        <f>'shaladarpan '!R496</f>
        <v>GOVT. SENIOR SECONDARY SCHOOL ALNIYAWAS (219445)</v>
      </c>
      <c r="T497" s="9">
        <f>'shaladarpan '!S496</f>
        <v>8140200308</v>
      </c>
      <c r="U497" s="9" t="str">
        <f>'shaladarpan '!T496</f>
        <v>XXXX0193</v>
      </c>
      <c r="V497" s="9">
        <f>'shaladarpan '!U496</f>
        <v>0</v>
      </c>
      <c r="W497" s="9">
        <f>'shaladarpan '!V496</f>
        <v>9828121191</v>
      </c>
      <c r="X497" s="9" t="str">
        <f>'shaladarpan '!W496</f>
        <v>alniyawas495</v>
      </c>
      <c r="Y497" s="9">
        <f>'shaladarpan '!X496</f>
        <v>60000</v>
      </c>
      <c r="Z497" s="9" t="str">
        <f>'shaladarpan '!Y496</f>
        <v>N</v>
      </c>
      <c r="AA497" s="9" t="str">
        <f>'shaladarpan '!Z496</f>
        <v>N</v>
      </c>
      <c r="AB497" s="9" t="str">
        <f>'shaladarpan '!AA496</f>
        <v>Yes</v>
      </c>
      <c r="AC497" s="9">
        <f>'shaladarpan '!AB496</f>
        <v>17</v>
      </c>
      <c r="AD497" s="9" t="str">
        <f>'shaladarpan '!AC496</f>
        <v>None</v>
      </c>
      <c r="AE497" s="9">
        <f>'shaladarpan '!AD496</f>
        <v>1</v>
      </c>
    </row>
    <row r="498" spans="1:31" s="8" customFormat="1" ht="13.5" customHeight="1">
      <c r="A498" s="8">
        <f>IF(F498=" "," ",ROWS($A$3:A498))</f>
        <v>496</v>
      </c>
      <c r="B498" s="9">
        <f>'shaladarpan '!A497</f>
        <v>10</v>
      </c>
      <c r="C498" s="9" t="str">
        <f>'shaladarpan '!B497</f>
        <v>B</v>
      </c>
      <c r="D498" s="9">
        <f>'shaladarpan '!C497</f>
        <v>4684</v>
      </c>
      <c r="E498" s="10">
        <f>'shaladarpan '!D497</f>
        <v>41829</v>
      </c>
      <c r="F498" s="9" t="str">
        <f>'shaladarpan '!E497</f>
        <v>manjeet496</v>
      </c>
      <c r="G498" s="10">
        <f>'shaladarpan '!F497</f>
        <v>0</v>
      </c>
      <c r="H498" s="9" t="str">
        <f>'shaladarpan '!G497</f>
        <v>vijay496</v>
      </c>
      <c r="I498" s="9" t="str">
        <f>'shaladarpan '!H497</f>
        <v>beautiful496</v>
      </c>
      <c r="J498" s="9" t="str">
        <f>'shaladarpan '!I497</f>
        <v>F</v>
      </c>
      <c r="K498" s="10">
        <f>'shaladarpan '!J497</f>
        <v>37686</v>
      </c>
      <c r="L498" s="9" t="str">
        <f>'shaladarpan '!K497</f>
        <v>yes</v>
      </c>
      <c r="M498" s="9">
        <f>'shaladarpan '!L497</f>
        <v>496</v>
      </c>
      <c r="N498" s="9">
        <f>'shaladarpan '!M497</f>
        <v>0</v>
      </c>
      <c r="O498" s="9">
        <f>'shaladarpan '!N497</f>
        <v>0</v>
      </c>
      <c r="P498" s="9" t="str">
        <f>'shaladarpan '!O497</f>
        <v>OBC</v>
      </c>
      <c r="Q498" s="9" t="str">
        <f>'shaladarpan '!P497</f>
        <v>Hindu</v>
      </c>
      <c r="R498" s="9">
        <f>'shaladarpan '!Q497</f>
        <v>0</v>
      </c>
      <c r="S498" s="9" t="str">
        <f>'shaladarpan '!R497</f>
        <v>GOVT. SENIOR SECONDARY SCHOOL ALNIYAWAS (219445)</v>
      </c>
      <c r="T498" s="9">
        <f>'shaladarpan '!S497</f>
        <v>8140200308</v>
      </c>
      <c r="U498" s="9" t="str">
        <f>'shaladarpan '!T497</f>
        <v>XXXX1249</v>
      </c>
      <c r="V498" s="9" t="str">
        <f>'shaladarpan '!U497</f>
        <v>WDYEACC</v>
      </c>
      <c r="W498" s="9">
        <f>'shaladarpan '!V497</f>
        <v>9828121192</v>
      </c>
      <c r="X498" s="9" t="str">
        <f>'shaladarpan '!W497</f>
        <v>alniyawas496</v>
      </c>
      <c r="Y498" s="9">
        <f>'shaladarpan '!X497</f>
        <v>0</v>
      </c>
      <c r="Z498" s="9" t="str">
        <f>'shaladarpan '!Y497</f>
        <v>N</v>
      </c>
      <c r="AA498" s="9" t="str">
        <f>'shaladarpan '!Z497</f>
        <v>N</v>
      </c>
      <c r="AB498" s="9" t="str">
        <f>'shaladarpan '!AA497</f>
        <v>No</v>
      </c>
      <c r="AC498" s="9">
        <f>'shaladarpan '!AB497</f>
        <v>17</v>
      </c>
      <c r="AD498" s="9" t="str">
        <f>'shaladarpan '!AC497</f>
        <v>None</v>
      </c>
      <c r="AE498" s="9">
        <f>'shaladarpan '!AD497</f>
        <v>2.5</v>
      </c>
    </row>
    <row r="499" spans="1:31" s="8" customFormat="1" ht="13.5" customHeight="1">
      <c r="A499" s="8">
        <f>IF(F499=" "," ",ROWS($A$3:A499))</f>
        <v>497</v>
      </c>
      <c r="B499" s="9">
        <f>'shaladarpan '!A498</f>
        <v>10</v>
      </c>
      <c r="C499" s="9" t="str">
        <f>'shaladarpan '!B498</f>
        <v>B</v>
      </c>
      <c r="D499" s="9">
        <f>'shaladarpan '!C498</f>
        <v>4351</v>
      </c>
      <c r="E499" s="10">
        <f>'shaladarpan '!D498</f>
        <v>42923</v>
      </c>
      <c r="F499" s="9" t="str">
        <f>'shaladarpan '!E498</f>
        <v>manjeet497</v>
      </c>
      <c r="G499" s="10">
        <f>'shaladarpan '!F498</f>
        <v>0</v>
      </c>
      <c r="H499" s="9" t="str">
        <f>'shaladarpan '!G498</f>
        <v>vijay497</v>
      </c>
      <c r="I499" s="9" t="str">
        <f>'shaladarpan '!H498</f>
        <v>beautiful497</v>
      </c>
      <c r="J499" s="9" t="str">
        <f>'shaladarpan '!I498</f>
        <v>F</v>
      </c>
      <c r="K499" s="10">
        <f>'shaladarpan '!J498</f>
        <v>37809</v>
      </c>
      <c r="L499" s="9" t="str">
        <f>'shaladarpan '!K498</f>
        <v>yes</v>
      </c>
      <c r="M499" s="9">
        <f>'shaladarpan '!L498</f>
        <v>497</v>
      </c>
      <c r="N499" s="9">
        <f>'shaladarpan '!M498</f>
        <v>0</v>
      </c>
      <c r="O499" s="9">
        <f>'shaladarpan '!N498</f>
        <v>0</v>
      </c>
      <c r="P499" s="9" t="str">
        <f>'shaladarpan '!O498</f>
        <v>SC</v>
      </c>
      <c r="Q499" s="9" t="str">
        <f>'shaladarpan '!P498</f>
        <v>Hindu</v>
      </c>
      <c r="R499" s="9">
        <f>'shaladarpan '!Q498</f>
        <v>0</v>
      </c>
      <c r="S499" s="9" t="str">
        <f>'shaladarpan '!R498</f>
        <v>GOVT. SENIOR SECONDARY SCHOOL ALNIYAWAS (219445)</v>
      </c>
      <c r="T499" s="9">
        <f>'shaladarpan '!S498</f>
        <v>8140200308</v>
      </c>
      <c r="U499" s="9" t="str">
        <f>'shaladarpan '!T498</f>
        <v>XXXX9246</v>
      </c>
      <c r="V499" s="9">
        <f>'shaladarpan '!U498</f>
        <v>0</v>
      </c>
      <c r="W499" s="9">
        <f>'shaladarpan '!V498</f>
        <v>9828121193</v>
      </c>
      <c r="X499" s="9" t="str">
        <f>'shaladarpan '!W498</f>
        <v>alniyawas497</v>
      </c>
      <c r="Y499" s="9">
        <f>'shaladarpan '!X498</f>
        <v>36000</v>
      </c>
      <c r="Z499" s="9" t="str">
        <f>'shaladarpan '!Y498</f>
        <v>N</v>
      </c>
      <c r="AA499" s="9" t="str">
        <f>'shaladarpan '!Z498</f>
        <v>N</v>
      </c>
      <c r="AB499" s="9" t="str">
        <f>'shaladarpan '!AA498</f>
        <v>No</v>
      </c>
      <c r="AC499" s="9">
        <f>'shaladarpan '!AB498</f>
        <v>17</v>
      </c>
      <c r="AD499" s="9" t="str">
        <f>'shaladarpan '!AC498</f>
        <v>None</v>
      </c>
      <c r="AE499" s="9">
        <f>'shaladarpan '!AD498</f>
        <v>1</v>
      </c>
    </row>
    <row r="500" spans="1:31" s="8" customFormat="1" ht="13.5" customHeight="1">
      <c r="A500" s="8">
        <f>IF(F500=" "," ",ROWS($A$3:A500))</f>
        <v>498</v>
      </c>
      <c r="B500" s="9">
        <f>'shaladarpan '!A499</f>
        <v>10</v>
      </c>
      <c r="C500" s="9" t="str">
        <f>'shaladarpan '!B499</f>
        <v>B</v>
      </c>
      <c r="D500" s="9">
        <f>'shaladarpan '!C499</f>
        <v>4539</v>
      </c>
      <c r="E500" s="10">
        <f>'shaladarpan '!D499</f>
        <v>43291</v>
      </c>
      <c r="F500" s="9" t="str">
        <f>'shaladarpan '!E499</f>
        <v>manjeet498</v>
      </c>
      <c r="G500" s="10">
        <f>'shaladarpan '!F499</f>
        <v>0</v>
      </c>
      <c r="H500" s="9" t="str">
        <f>'shaladarpan '!G499</f>
        <v>vijay498</v>
      </c>
      <c r="I500" s="9" t="str">
        <f>'shaladarpan '!H499</f>
        <v>beautiful498</v>
      </c>
      <c r="J500" s="9" t="str">
        <f>'shaladarpan '!I499</f>
        <v>F</v>
      </c>
      <c r="K500" s="10">
        <f>'shaladarpan '!J499</f>
        <v>37469</v>
      </c>
      <c r="L500" s="9" t="str">
        <f>'shaladarpan '!K499</f>
        <v>no</v>
      </c>
      <c r="M500" s="9">
        <f>'shaladarpan '!L499</f>
        <v>498</v>
      </c>
      <c r="N500" s="9">
        <f>'shaladarpan '!M499</f>
        <v>0</v>
      </c>
      <c r="O500" s="9">
        <f>'shaladarpan '!N499</f>
        <v>0</v>
      </c>
      <c r="P500" s="9" t="str">
        <f>'shaladarpan '!O499</f>
        <v>SC</v>
      </c>
      <c r="Q500" s="9" t="str">
        <f>'shaladarpan '!P499</f>
        <v>Hindu</v>
      </c>
      <c r="R500" s="9">
        <f>'shaladarpan '!Q499</f>
        <v>0</v>
      </c>
      <c r="S500" s="9" t="str">
        <f>'shaladarpan '!R499</f>
        <v>GOVT. SENIOR SECONDARY SCHOOL ALNIYAWAS (219445)</v>
      </c>
      <c r="T500" s="9">
        <f>'shaladarpan '!S499</f>
        <v>8140200308</v>
      </c>
      <c r="U500" s="9" t="str">
        <f>'shaladarpan '!T499</f>
        <v>XXXX4092</v>
      </c>
      <c r="V500" s="9" t="str">
        <f>'shaladarpan '!U499</f>
        <v>YYUBKQO</v>
      </c>
      <c r="W500" s="9">
        <f>'shaladarpan '!V499</f>
        <v>9828121194</v>
      </c>
      <c r="X500" s="9" t="str">
        <f>'shaladarpan '!W499</f>
        <v>alniyawas498</v>
      </c>
      <c r="Y500" s="9">
        <f>'shaladarpan '!X499</f>
        <v>100000</v>
      </c>
      <c r="Z500" s="9" t="str">
        <f>'shaladarpan '!Y499</f>
        <v>N</v>
      </c>
      <c r="AA500" s="9" t="str">
        <f>'shaladarpan '!Z499</f>
        <v>N</v>
      </c>
      <c r="AB500" s="9" t="str">
        <f>'shaladarpan '!AA499</f>
        <v>No</v>
      </c>
      <c r="AC500" s="9">
        <f>'shaladarpan '!AB499</f>
        <v>18</v>
      </c>
      <c r="AD500" s="9" t="str">
        <f>'shaladarpan '!AC499</f>
        <v>None</v>
      </c>
      <c r="AE500" s="9">
        <f>'shaladarpan '!AD499</f>
        <v>1</v>
      </c>
    </row>
    <row r="501" spans="1:31" s="8" customFormat="1" ht="13.5" customHeight="1">
      <c r="A501" s="8">
        <f>IF(F501=" "," ",ROWS($A$3:A501))</f>
        <v>499</v>
      </c>
      <c r="B501" s="9">
        <f>'shaladarpan '!A500</f>
        <v>10</v>
      </c>
      <c r="C501" s="9" t="str">
        <f>'shaladarpan '!B500</f>
        <v>B</v>
      </c>
      <c r="D501" s="9">
        <f>'shaladarpan '!C500</f>
        <v>3777</v>
      </c>
      <c r="E501" s="10">
        <f>'shaladarpan '!D500</f>
        <v>42135</v>
      </c>
      <c r="F501" s="9" t="str">
        <f>'shaladarpan '!E500</f>
        <v>manjeet499</v>
      </c>
      <c r="G501" s="10">
        <f>'shaladarpan '!F500</f>
        <v>0</v>
      </c>
      <c r="H501" s="9" t="str">
        <f>'shaladarpan '!G500</f>
        <v>vijay499</v>
      </c>
      <c r="I501" s="9" t="str">
        <f>'shaladarpan '!H500</f>
        <v>beautiful499</v>
      </c>
      <c r="J501" s="9" t="str">
        <f>'shaladarpan '!I500</f>
        <v>M</v>
      </c>
      <c r="K501" s="10">
        <f>'shaladarpan '!J500</f>
        <v>38517</v>
      </c>
      <c r="L501" s="9" t="str">
        <f>'shaladarpan '!K500</f>
        <v>yes</v>
      </c>
      <c r="M501" s="9">
        <f>'shaladarpan '!L500</f>
        <v>499</v>
      </c>
      <c r="N501" s="9">
        <f>'shaladarpan '!M500</f>
        <v>0</v>
      </c>
      <c r="O501" s="9">
        <f>'shaladarpan '!N500</f>
        <v>0</v>
      </c>
      <c r="P501" s="9" t="str">
        <f>'shaladarpan '!O500</f>
        <v>SC</v>
      </c>
      <c r="Q501" s="9" t="str">
        <f>'shaladarpan '!P500</f>
        <v>Hindu</v>
      </c>
      <c r="R501" s="9">
        <f>'shaladarpan '!Q500</f>
        <v>0</v>
      </c>
      <c r="S501" s="9" t="str">
        <f>'shaladarpan '!R500</f>
        <v>GOVT. SENIOR SECONDARY SCHOOL ALNIYAWAS (219445)</v>
      </c>
      <c r="T501" s="9">
        <f>'shaladarpan '!S500</f>
        <v>8140200308</v>
      </c>
      <c r="U501" s="9" t="str">
        <f>'shaladarpan '!T500</f>
        <v>XXXX2856</v>
      </c>
      <c r="V501" s="9">
        <f>'shaladarpan '!U500</f>
        <v>0</v>
      </c>
      <c r="W501" s="9">
        <f>'shaladarpan '!V500</f>
        <v>9828121195</v>
      </c>
      <c r="X501" s="9" t="str">
        <f>'shaladarpan '!W500</f>
        <v>alniyawas499</v>
      </c>
      <c r="Y501" s="9">
        <f>'shaladarpan '!X500</f>
        <v>0</v>
      </c>
      <c r="Z501" s="9" t="str">
        <f>'shaladarpan '!Y500</f>
        <v>N</v>
      </c>
      <c r="AA501" s="9" t="str">
        <f>'shaladarpan '!Z500</f>
        <v>N</v>
      </c>
      <c r="AB501" s="9" t="str">
        <f>'shaladarpan '!AA500</f>
        <v>No</v>
      </c>
      <c r="AC501" s="9">
        <f>'shaladarpan '!AB500</f>
        <v>15</v>
      </c>
      <c r="AD501" s="9" t="str">
        <f>'shaladarpan '!AC500</f>
        <v>None</v>
      </c>
      <c r="AE501" s="9">
        <f>'shaladarpan '!AD500</f>
        <v>2</v>
      </c>
    </row>
    <row r="502" spans="1:31" ht="23.25">
      <c r="A502" s="8">
        <f>IF(F502=" "," ",ROWS($A$3:A502))</f>
        <v>500</v>
      </c>
      <c r="B502" s="9">
        <f>'shaladarpan '!A501</f>
        <v>10</v>
      </c>
      <c r="C502" s="9" t="str">
        <f>'shaladarpan '!B501</f>
        <v>B</v>
      </c>
      <c r="D502" s="9">
        <f>'shaladarpan '!C501</f>
        <v>4318</v>
      </c>
      <c r="E502" s="10">
        <f>'shaladarpan '!D501</f>
        <v>42920</v>
      </c>
      <c r="F502" s="9" t="str">
        <f>'shaladarpan '!E501</f>
        <v>manjeet500</v>
      </c>
      <c r="G502" s="10">
        <f>'shaladarpan '!F501</f>
        <v>0</v>
      </c>
      <c r="H502" s="9" t="str">
        <f>'shaladarpan '!G501</f>
        <v>vijay500</v>
      </c>
      <c r="I502" s="9" t="str">
        <f>'shaladarpan '!H501</f>
        <v>beautiful500</v>
      </c>
      <c r="J502" s="9" t="str">
        <f>'shaladarpan '!I501</f>
        <v>M</v>
      </c>
      <c r="K502" s="10">
        <f>'shaladarpan '!J501</f>
        <v>38630</v>
      </c>
      <c r="L502" s="9" t="str">
        <f>'shaladarpan '!K501</f>
        <v>yes</v>
      </c>
      <c r="M502" s="9">
        <f>'shaladarpan '!L501</f>
        <v>500</v>
      </c>
      <c r="N502" s="9">
        <f>'shaladarpan '!M501</f>
        <v>0</v>
      </c>
      <c r="O502" s="9">
        <f>'shaladarpan '!N501</f>
        <v>0</v>
      </c>
      <c r="P502" s="9" t="str">
        <f>'shaladarpan '!O501</f>
        <v>SC</v>
      </c>
      <c r="Q502" s="9" t="str">
        <f>'shaladarpan '!P501</f>
        <v>Hindu</v>
      </c>
      <c r="R502" s="9">
        <f>'shaladarpan '!Q501</f>
        <v>0</v>
      </c>
      <c r="S502" s="9" t="str">
        <f>'shaladarpan '!R501</f>
        <v>GOVT. SENIOR SECONDARY SCHOOL ALNIYAWAS (219445)</v>
      </c>
      <c r="T502" s="9">
        <f>'shaladarpan '!S501</f>
        <v>8140200308</v>
      </c>
      <c r="U502" s="9" t="str">
        <f>'shaladarpan '!T501</f>
        <v>XXXX8827</v>
      </c>
      <c r="V502" s="9">
        <f>'shaladarpan '!U501</f>
        <v>0</v>
      </c>
      <c r="W502" s="9">
        <f>'shaladarpan '!V501</f>
        <v>9828121196</v>
      </c>
      <c r="X502" s="9" t="str">
        <f>'shaladarpan '!W501</f>
        <v>alniyawas500</v>
      </c>
      <c r="Y502" s="9">
        <f>'shaladarpan '!X501</f>
        <v>0</v>
      </c>
      <c r="Z502" s="9" t="str">
        <f>'shaladarpan '!Y501</f>
        <v>N</v>
      </c>
      <c r="AA502" s="9" t="str">
        <f>'shaladarpan '!Z501</f>
        <v>N</v>
      </c>
      <c r="AB502" s="9" t="str">
        <f>'shaladarpan '!AA501</f>
        <v>No</v>
      </c>
      <c r="AC502" s="9">
        <f>'shaladarpan '!AB501</f>
        <v>15</v>
      </c>
      <c r="AD502" s="9" t="str">
        <f>'shaladarpan '!AC501</f>
        <v>None</v>
      </c>
      <c r="AE502" s="9">
        <f>'shaladarpan '!AD501</f>
        <v>1</v>
      </c>
    </row>
    <row r="503" spans="1:31" ht="23.25">
      <c r="A503" s="8">
        <f>IF(F503=" "," ",ROWS($A$3:A503))</f>
        <v>501</v>
      </c>
      <c r="B503" s="9">
        <f>'shaladarpan '!A502</f>
        <v>10</v>
      </c>
      <c r="C503" s="9" t="str">
        <f>'shaladarpan '!B502</f>
        <v>B</v>
      </c>
      <c r="D503" s="9">
        <f>'shaladarpan '!C502</f>
        <v>4770</v>
      </c>
      <c r="E503" s="10">
        <f>'shaladarpan '!D502</f>
        <v>43668</v>
      </c>
      <c r="F503" s="9" t="str">
        <f>'shaladarpan '!E502</f>
        <v>manjeet501</v>
      </c>
      <c r="G503" s="10">
        <f>'shaladarpan '!F502</f>
        <v>0</v>
      </c>
      <c r="H503" s="9" t="str">
        <f>'shaladarpan '!G502</f>
        <v>vijay501</v>
      </c>
      <c r="I503" s="9" t="str">
        <f>'shaladarpan '!H502</f>
        <v>beautiful501</v>
      </c>
      <c r="J503" s="9" t="str">
        <f>'shaladarpan '!I502</f>
        <v>M</v>
      </c>
      <c r="K503" s="10">
        <f>'shaladarpan '!J502</f>
        <v>38541</v>
      </c>
      <c r="L503" s="9" t="str">
        <f>'shaladarpan '!K502</f>
        <v>no</v>
      </c>
      <c r="M503" s="9">
        <f>'shaladarpan '!L502</f>
        <v>501</v>
      </c>
      <c r="N503" s="9">
        <f>'shaladarpan '!M502</f>
        <v>0</v>
      </c>
      <c r="O503" s="9">
        <f>'shaladarpan '!N502</f>
        <v>0</v>
      </c>
      <c r="P503" s="9" t="str">
        <f>'shaladarpan '!O502</f>
        <v>SBC</v>
      </c>
      <c r="Q503" s="9" t="str">
        <f>'shaladarpan '!P502</f>
        <v>Hindu</v>
      </c>
      <c r="R503" s="9">
        <f>'shaladarpan '!Q502</f>
        <v>0</v>
      </c>
      <c r="S503" s="9" t="str">
        <f>'shaladarpan '!R502</f>
        <v>GOVT. SENIOR SECONDARY SCHOOL ALNIYAWAS (219445)</v>
      </c>
      <c r="T503" s="9">
        <f>'shaladarpan '!S502</f>
        <v>8140200308</v>
      </c>
      <c r="U503" s="9" t="str">
        <f>'shaladarpan '!T502</f>
        <v>XXXX1742</v>
      </c>
      <c r="V503" s="9">
        <f>'shaladarpan '!U502</f>
        <v>0</v>
      </c>
      <c r="W503" s="9">
        <f>'shaladarpan '!V502</f>
        <v>9828121197</v>
      </c>
      <c r="X503" s="9" t="str">
        <f>'shaladarpan '!W502</f>
        <v>alniyawas501</v>
      </c>
      <c r="Y503" s="9">
        <f>'shaladarpan '!X502</f>
        <v>60000</v>
      </c>
      <c r="Z503" s="9" t="str">
        <f>'shaladarpan '!Y502</f>
        <v>N</v>
      </c>
      <c r="AA503" s="9" t="str">
        <f>'shaladarpan '!Z502</f>
        <v>N</v>
      </c>
      <c r="AB503" s="9" t="str">
        <f>'shaladarpan '!AA502</f>
        <v>No</v>
      </c>
      <c r="AC503" s="9">
        <f>'shaladarpan '!AB502</f>
        <v>15</v>
      </c>
      <c r="AD503" s="9" t="str">
        <f>'shaladarpan '!AC502</f>
        <v>None</v>
      </c>
      <c r="AE503" s="9">
        <f>'shaladarpan '!AD502</f>
        <v>4</v>
      </c>
    </row>
    <row r="504" spans="1:31" ht="23.25">
      <c r="A504" s="8">
        <f>IF(F504=" "," ",ROWS($A$3:A504))</f>
        <v>502</v>
      </c>
      <c r="B504" s="9">
        <f>'shaladarpan '!A503</f>
        <v>10</v>
      </c>
      <c r="C504" s="9" t="str">
        <f>'shaladarpan '!B503</f>
        <v>B</v>
      </c>
      <c r="D504" s="9">
        <f>'shaladarpan '!C503</f>
        <v>4644</v>
      </c>
      <c r="E504" s="10">
        <f>'shaladarpan '!D503</f>
        <v>43650</v>
      </c>
      <c r="F504" s="9" t="str">
        <f>'shaladarpan '!E503</f>
        <v>manjeet502</v>
      </c>
      <c r="G504" s="10">
        <f>'shaladarpan '!F503</f>
        <v>0</v>
      </c>
      <c r="H504" s="9" t="str">
        <f>'shaladarpan '!G503</f>
        <v>vijay502</v>
      </c>
      <c r="I504" s="9" t="str">
        <f>'shaladarpan '!H503</f>
        <v>beautiful502</v>
      </c>
      <c r="J504" s="9" t="str">
        <f>'shaladarpan '!I503</f>
        <v>M</v>
      </c>
      <c r="K504" s="10">
        <f>'shaladarpan '!J503</f>
        <v>38205</v>
      </c>
      <c r="L504" s="9" t="str">
        <f>'shaladarpan '!K503</f>
        <v>yes</v>
      </c>
      <c r="M504" s="9">
        <f>'shaladarpan '!L503</f>
        <v>502</v>
      </c>
      <c r="N504" s="9">
        <f>'shaladarpan '!M503</f>
        <v>0</v>
      </c>
      <c r="O504" s="9">
        <f>'shaladarpan '!N503</f>
        <v>0</v>
      </c>
      <c r="P504" s="9" t="str">
        <f>'shaladarpan '!O503</f>
        <v>OBC</v>
      </c>
      <c r="Q504" s="9" t="str">
        <f>'shaladarpan '!P503</f>
        <v>Hindu</v>
      </c>
      <c r="R504" s="9">
        <f>'shaladarpan '!Q503</f>
        <v>0</v>
      </c>
      <c r="S504" s="9" t="str">
        <f>'shaladarpan '!R503</f>
        <v>GOVT. SENIOR SECONDARY SCHOOL ALNIYAWAS (219445)</v>
      </c>
      <c r="T504" s="9">
        <f>'shaladarpan '!S503</f>
        <v>8140200308</v>
      </c>
      <c r="U504" s="9" t="str">
        <f>'shaladarpan '!T503</f>
        <v>XXXX2257</v>
      </c>
      <c r="V504" s="9" t="str">
        <f>'shaladarpan '!U503</f>
        <v>wxvjnon</v>
      </c>
      <c r="W504" s="9">
        <f>'shaladarpan '!V503</f>
        <v>9828121198</v>
      </c>
      <c r="X504" s="9" t="str">
        <f>'shaladarpan '!W503</f>
        <v>alniyawas502</v>
      </c>
      <c r="Y504" s="9">
        <f>'shaladarpan '!X503</f>
        <v>80000</v>
      </c>
      <c r="Z504" s="9" t="str">
        <f>'shaladarpan '!Y503</f>
        <v>N</v>
      </c>
      <c r="AA504" s="9" t="str">
        <f>'shaladarpan '!Z503</f>
        <v>N</v>
      </c>
      <c r="AB504" s="9" t="str">
        <f>'shaladarpan '!AA503</f>
        <v>No</v>
      </c>
      <c r="AC504" s="9">
        <f>'shaladarpan '!AB503</f>
        <v>16</v>
      </c>
      <c r="AD504" s="9" t="str">
        <f>'shaladarpan '!AC503</f>
        <v>None</v>
      </c>
      <c r="AE504" s="9">
        <f>'shaladarpan '!AD503</f>
        <v>0</v>
      </c>
    </row>
    <row r="505" spans="1:31" ht="23.25">
      <c r="A505" s="8">
        <f>IF(F505=" "," ",ROWS($A$3:A505))</f>
        <v>503</v>
      </c>
      <c r="B505" s="9">
        <f>'shaladarpan '!A504</f>
        <v>10</v>
      </c>
      <c r="C505" s="9" t="str">
        <f>'shaladarpan '!B504</f>
        <v>B</v>
      </c>
      <c r="D505" s="9">
        <f>'shaladarpan '!C504</f>
        <v>4378</v>
      </c>
      <c r="E505" s="10">
        <f>'shaladarpan '!D504</f>
        <v>42928</v>
      </c>
      <c r="F505" s="9" t="str">
        <f>'shaladarpan '!E504</f>
        <v>manjeet503</v>
      </c>
      <c r="G505" s="10">
        <f>'shaladarpan '!F504</f>
        <v>0</v>
      </c>
      <c r="H505" s="9" t="str">
        <f>'shaladarpan '!G504</f>
        <v>vijay503</v>
      </c>
      <c r="I505" s="9" t="str">
        <f>'shaladarpan '!H504</f>
        <v>beautiful503</v>
      </c>
      <c r="J505" s="9" t="str">
        <f>'shaladarpan '!I504</f>
        <v>M</v>
      </c>
      <c r="K505" s="10">
        <f>'shaladarpan '!J504</f>
        <v>38847</v>
      </c>
      <c r="L505" s="9" t="str">
        <f>'shaladarpan '!K504</f>
        <v>yes</v>
      </c>
      <c r="M505" s="9">
        <f>'shaladarpan '!L504</f>
        <v>503</v>
      </c>
      <c r="N505" s="9">
        <f>'shaladarpan '!M504</f>
        <v>0</v>
      </c>
      <c r="O505" s="9">
        <f>'shaladarpan '!N504</f>
        <v>0</v>
      </c>
      <c r="P505" s="9" t="str">
        <f>'shaladarpan '!O504</f>
        <v>GEN</v>
      </c>
      <c r="Q505" s="9" t="str">
        <f>'shaladarpan '!P504</f>
        <v>Hindu</v>
      </c>
      <c r="R505" s="9">
        <f>'shaladarpan '!Q504</f>
        <v>0</v>
      </c>
      <c r="S505" s="9" t="str">
        <f>'shaladarpan '!R504</f>
        <v>GOVT. SENIOR SECONDARY SCHOOL ALNIYAWAS (219445)</v>
      </c>
      <c r="T505" s="9">
        <f>'shaladarpan '!S504</f>
        <v>8140200308</v>
      </c>
      <c r="U505" s="9" t="str">
        <f>'shaladarpan '!T504</f>
        <v>XXXX5580</v>
      </c>
      <c r="V505" s="9">
        <f>'shaladarpan '!U504</f>
        <v>0</v>
      </c>
      <c r="W505" s="9">
        <f>'shaladarpan '!V504</f>
        <v>9828121199</v>
      </c>
      <c r="X505" s="9" t="str">
        <f>'shaladarpan '!W504</f>
        <v>alniyawas503</v>
      </c>
      <c r="Y505" s="9">
        <f>'shaladarpan '!X504</f>
        <v>0</v>
      </c>
      <c r="Z505" s="9" t="str">
        <f>'shaladarpan '!Y504</f>
        <v>N</v>
      </c>
      <c r="AA505" s="9" t="str">
        <f>'shaladarpan '!Z504</f>
        <v>N</v>
      </c>
      <c r="AB505" s="9" t="str">
        <f>'shaladarpan '!AA504</f>
        <v>No</v>
      </c>
      <c r="AC505" s="9">
        <f>'shaladarpan '!AB504</f>
        <v>14</v>
      </c>
      <c r="AD505" s="9" t="str">
        <f>'shaladarpan '!AC504</f>
        <v>None</v>
      </c>
      <c r="AE505" s="9">
        <f>'shaladarpan '!AD504</f>
        <v>1</v>
      </c>
    </row>
    <row r="506" spans="1:31" ht="23.25">
      <c r="A506" s="8">
        <f>IF(F506=" "," ",ROWS($A$3:A506))</f>
        <v>504</v>
      </c>
      <c r="B506" s="9">
        <f>'shaladarpan '!A505</f>
        <v>10</v>
      </c>
      <c r="C506" s="9" t="str">
        <f>'shaladarpan '!B505</f>
        <v>B</v>
      </c>
      <c r="D506" s="9">
        <f>'shaladarpan '!C505</f>
        <v>4648</v>
      </c>
      <c r="E506" s="10">
        <f>'shaladarpan '!D505</f>
        <v>43650</v>
      </c>
      <c r="F506" s="9" t="str">
        <f>'shaladarpan '!E505</f>
        <v>manjeet504</v>
      </c>
      <c r="G506" s="10">
        <f>'shaladarpan '!F505</f>
        <v>0</v>
      </c>
      <c r="H506" s="9" t="str">
        <f>'shaladarpan '!G505</f>
        <v>vijay504</v>
      </c>
      <c r="I506" s="9" t="str">
        <f>'shaladarpan '!H505</f>
        <v>beautiful504</v>
      </c>
      <c r="J506" s="9" t="str">
        <f>'shaladarpan '!I505</f>
        <v>F</v>
      </c>
      <c r="K506" s="10">
        <f>'shaladarpan '!J505</f>
        <v>38722</v>
      </c>
      <c r="L506" s="9" t="str">
        <f>'shaladarpan '!K505</f>
        <v>no</v>
      </c>
      <c r="M506" s="9">
        <f>'shaladarpan '!L505</f>
        <v>504</v>
      </c>
      <c r="N506" s="9">
        <f>'shaladarpan '!M505</f>
        <v>0</v>
      </c>
      <c r="O506" s="9">
        <f>'shaladarpan '!N505</f>
        <v>0</v>
      </c>
      <c r="P506" s="9" t="str">
        <f>'shaladarpan '!O505</f>
        <v>GEN</v>
      </c>
      <c r="Q506" s="9" t="str">
        <f>'shaladarpan '!P505</f>
        <v>Hindu</v>
      </c>
      <c r="R506" s="9">
        <f>'shaladarpan '!Q505</f>
        <v>0</v>
      </c>
      <c r="S506" s="9" t="str">
        <f>'shaladarpan '!R505</f>
        <v>GOVT. SENIOR SECONDARY SCHOOL ALNIYAWAS (219445)</v>
      </c>
      <c r="T506" s="9">
        <f>'shaladarpan '!S505</f>
        <v>8140200308</v>
      </c>
      <c r="U506" s="9" t="str">
        <f>'shaladarpan '!T505</f>
        <v>XXXX1235</v>
      </c>
      <c r="V506" s="9" t="str">
        <f>'shaladarpan '!U505</f>
        <v>wxvjhwx</v>
      </c>
      <c r="W506" s="9">
        <f>'shaladarpan '!V505</f>
        <v>9828121200</v>
      </c>
      <c r="X506" s="9" t="str">
        <f>'shaladarpan '!W505</f>
        <v>alniyawas504</v>
      </c>
      <c r="Y506" s="9">
        <f>'shaladarpan '!X505</f>
        <v>80000</v>
      </c>
      <c r="Z506" s="9" t="str">
        <f>'shaladarpan '!Y505</f>
        <v>N</v>
      </c>
      <c r="AA506" s="9" t="str">
        <f>'shaladarpan '!Z505</f>
        <v>N</v>
      </c>
      <c r="AB506" s="9" t="str">
        <f>'shaladarpan '!AA505</f>
        <v>No</v>
      </c>
      <c r="AC506" s="9">
        <f>'shaladarpan '!AB505</f>
        <v>14</v>
      </c>
      <c r="AD506" s="9" t="str">
        <f>'shaladarpan '!AC505</f>
        <v>None</v>
      </c>
      <c r="AE506" s="9">
        <f>'shaladarpan '!AD505</f>
        <v>1</v>
      </c>
    </row>
    <row r="507" spans="1:31" ht="23.25">
      <c r="A507" s="8">
        <f>IF(F507=" "," ",ROWS($A$3:A507))</f>
        <v>505</v>
      </c>
      <c r="B507" s="9">
        <f>'shaladarpan '!A506</f>
        <v>10</v>
      </c>
      <c r="C507" s="9" t="str">
        <f>'shaladarpan '!B506</f>
        <v>B</v>
      </c>
      <c r="D507" s="9">
        <f>'shaladarpan '!C506</f>
        <v>4758</v>
      </c>
      <c r="E507" s="10">
        <f>'shaladarpan '!D506</f>
        <v>43287</v>
      </c>
      <c r="F507" s="9" t="str">
        <f>'shaladarpan '!E506</f>
        <v>manjeet505</v>
      </c>
      <c r="G507" s="10">
        <f>'shaladarpan '!F506</f>
        <v>0</v>
      </c>
      <c r="H507" s="9" t="str">
        <f>'shaladarpan '!G506</f>
        <v>vijay505</v>
      </c>
      <c r="I507" s="9" t="str">
        <f>'shaladarpan '!H506</f>
        <v>beautiful505</v>
      </c>
      <c r="J507" s="9" t="str">
        <f>'shaladarpan '!I506</f>
        <v>M</v>
      </c>
      <c r="K507" s="10">
        <f>'shaladarpan '!J506</f>
        <v>38880</v>
      </c>
      <c r="L507" s="9" t="str">
        <f>'shaladarpan '!K506</f>
        <v>yes</v>
      </c>
      <c r="M507" s="9">
        <f>'shaladarpan '!L506</f>
        <v>505</v>
      </c>
      <c r="N507" s="9">
        <f>'shaladarpan '!M506</f>
        <v>0</v>
      </c>
      <c r="O507" s="9">
        <f>'shaladarpan '!N506</f>
        <v>0</v>
      </c>
      <c r="P507" s="9" t="str">
        <f>'shaladarpan '!O506</f>
        <v>OBC</v>
      </c>
      <c r="Q507" s="9" t="str">
        <f>'shaladarpan '!P506</f>
        <v>Hindu</v>
      </c>
      <c r="R507" s="9">
        <f>'shaladarpan '!Q506</f>
        <v>0</v>
      </c>
      <c r="S507" s="9" t="str">
        <f>'shaladarpan '!R506</f>
        <v>GOVT. SENIOR SECONDARY SCHOOL ALNIYAWAS (219445)</v>
      </c>
      <c r="T507" s="9">
        <f>'shaladarpan '!S506</f>
        <v>8140200308</v>
      </c>
      <c r="U507" s="9" t="str">
        <f>'shaladarpan '!T506</f>
        <v>XXXX6622</v>
      </c>
      <c r="V507" s="9" t="str">
        <f>'shaladarpan '!U506</f>
        <v>VWHCPON</v>
      </c>
      <c r="W507" s="9">
        <f>'shaladarpan '!V506</f>
        <v>9828121201</v>
      </c>
      <c r="X507" s="9" t="str">
        <f>'shaladarpan '!W506</f>
        <v>alniyawas505</v>
      </c>
      <c r="Y507" s="9">
        <f>'shaladarpan '!X506</f>
        <v>35000</v>
      </c>
      <c r="Z507" s="9" t="str">
        <f>'shaladarpan '!Y506</f>
        <v>N</v>
      </c>
      <c r="AA507" s="9" t="str">
        <f>'shaladarpan '!Z506</f>
        <v>N</v>
      </c>
      <c r="AB507" s="9" t="str">
        <f>'shaladarpan '!AA506</f>
        <v>No</v>
      </c>
      <c r="AC507" s="9">
        <f>'shaladarpan '!AB506</f>
        <v>14</v>
      </c>
      <c r="AD507" s="9" t="str">
        <f>'shaladarpan '!AC506</f>
        <v>None</v>
      </c>
      <c r="AE507" s="9">
        <f>'shaladarpan '!AD506</f>
        <v>1</v>
      </c>
    </row>
    <row r="508" spans="1:31" ht="23.25">
      <c r="A508" s="8">
        <f>IF(F508=" "," ",ROWS($A$3:A508))</f>
        <v>506</v>
      </c>
      <c r="B508" s="9">
        <f>'shaladarpan '!A507</f>
        <v>10</v>
      </c>
      <c r="C508" s="9" t="str">
        <f>'shaladarpan '!B507</f>
        <v>B</v>
      </c>
      <c r="D508" s="9">
        <f>'shaladarpan '!C507</f>
        <v>4554</v>
      </c>
      <c r="E508" s="10">
        <f>'shaladarpan '!D507</f>
        <v>43292</v>
      </c>
      <c r="F508" s="9" t="str">
        <f>'shaladarpan '!E507</f>
        <v>manjeet506</v>
      </c>
      <c r="G508" s="10">
        <f>'shaladarpan '!F507</f>
        <v>0</v>
      </c>
      <c r="H508" s="9" t="str">
        <f>'shaladarpan '!G507</f>
        <v>vijay506</v>
      </c>
      <c r="I508" s="9" t="str">
        <f>'shaladarpan '!H507</f>
        <v>beautiful506</v>
      </c>
      <c r="J508" s="9" t="str">
        <f>'shaladarpan '!I507</f>
        <v>M</v>
      </c>
      <c r="K508" s="10">
        <f>'shaladarpan '!J507</f>
        <v>37482</v>
      </c>
      <c r="L508" s="9" t="str">
        <f>'shaladarpan '!K507</f>
        <v>yes</v>
      </c>
      <c r="M508" s="9">
        <f>'shaladarpan '!L507</f>
        <v>506</v>
      </c>
      <c r="N508" s="9">
        <f>'shaladarpan '!M507</f>
        <v>0</v>
      </c>
      <c r="O508" s="9">
        <f>'shaladarpan '!N507</f>
        <v>0</v>
      </c>
      <c r="P508" s="9" t="str">
        <f>'shaladarpan '!O507</f>
        <v>GEN</v>
      </c>
      <c r="Q508" s="9" t="str">
        <f>'shaladarpan '!P507</f>
        <v>Hindu</v>
      </c>
      <c r="R508" s="9">
        <f>'shaladarpan '!Q507</f>
        <v>0</v>
      </c>
      <c r="S508" s="9" t="str">
        <f>'shaladarpan '!R507</f>
        <v>GOVT. SENIOR SECONDARY SCHOOL ALNIYAWAS (219445)</v>
      </c>
      <c r="T508" s="9">
        <f>'shaladarpan '!S507</f>
        <v>8140200308</v>
      </c>
      <c r="U508" s="9" t="str">
        <f>'shaladarpan '!T507</f>
        <v>XXXX6463</v>
      </c>
      <c r="V508" s="9" t="str">
        <f>'shaladarpan '!U507</f>
        <v>VTVNBSN</v>
      </c>
      <c r="W508" s="9">
        <f>'shaladarpan '!V507</f>
        <v>9828121202</v>
      </c>
      <c r="X508" s="9" t="str">
        <f>'shaladarpan '!W507</f>
        <v>alniyawas506</v>
      </c>
      <c r="Y508" s="9">
        <f>'shaladarpan '!X507</f>
        <v>45000</v>
      </c>
      <c r="Z508" s="9" t="str">
        <f>'shaladarpan '!Y507</f>
        <v>N</v>
      </c>
      <c r="AA508" s="9" t="str">
        <f>'shaladarpan '!Z507</f>
        <v>N</v>
      </c>
      <c r="AB508" s="9" t="str">
        <f>'shaladarpan '!AA507</f>
        <v>No</v>
      </c>
      <c r="AC508" s="9">
        <f>'shaladarpan '!AB507</f>
        <v>18</v>
      </c>
      <c r="AD508" s="9" t="str">
        <f>'shaladarpan '!AC507</f>
        <v>None</v>
      </c>
      <c r="AE508" s="9">
        <f>'shaladarpan '!AD507</f>
        <v>1</v>
      </c>
    </row>
    <row r="509" spans="1:31" ht="23.25">
      <c r="A509" s="8">
        <f>IF(F509=" "," ",ROWS($A$3:A509))</f>
        <v>507</v>
      </c>
      <c r="B509" s="9">
        <f>'shaladarpan '!A508</f>
        <v>10</v>
      </c>
      <c r="C509" s="9" t="str">
        <f>'shaladarpan '!B508</f>
        <v>B</v>
      </c>
      <c r="D509" s="9">
        <f>'shaladarpan '!C508</f>
        <v>4575</v>
      </c>
      <c r="E509" s="10">
        <f>'shaladarpan '!D508</f>
        <v>43297</v>
      </c>
      <c r="F509" s="9" t="str">
        <f>'shaladarpan '!E508</f>
        <v>manjeet507</v>
      </c>
      <c r="G509" s="10">
        <f>'shaladarpan '!F508</f>
        <v>0</v>
      </c>
      <c r="H509" s="9" t="str">
        <f>'shaladarpan '!G508</f>
        <v>vijay507</v>
      </c>
      <c r="I509" s="9" t="str">
        <f>'shaladarpan '!H508</f>
        <v>beautiful507</v>
      </c>
      <c r="J509" s="9" t="str">
        <f>'shaladarpan '!I508</f>
        <v>M</v>
      </c>
      <c r="K509" s="10">
        <f>'shaladarpan '!J508</f>
        <v>38479</v>
      </c>
      <c r="L509" s="9" t="str">
        <f>'shaladarpan '!K508</f>
        <v>no</v>
      </c>
      <c r="M509" s="9">
        <f>'shaladarpan '!L508</f>
        <v>507</v>
      </c>
      <c r="N509" s="9">
        <f>'shaladarpan '!M508</f>
        <v>0</v>
      </c>
      <c r="O509" s="9">
        <f>'shaladarpan '!N508</f>
        <v>0</v>
      </c>
      <c r="P509" s="9" t="str">
        <f>'shaladarpan '!O508</f>
        <v>SC</v>
      </c>
      <c r="Q509" s="9" t="str">
        <f>'shaladarpan '!P508</f>
        <v>Hindu</v>
      </c>
      <c r="R509" s="9">
        <f>'shaladarpan '!Q508</f>
        <v>0</v>
      </c>
      <c r="S509" s="9" t="str">
        <f>'shaladarpan '!R508</f>
        <v>GOVT. SENIOR SECONDARY SCHOOL ALNIYAWAS (219445)</v>
      </c>
      <c r="T509" s="9">
        <f>'shaladarpan '!S508</f>
        <v>8140200308</v>
      </c>
      <c r="U509" s="9" t="str">
        <f>'shaladarpan '!T508</f>
        <v>XXXX6428</v>
      </c>
      <c r="V509" s="9">
        <f>'shaladarpan '!U508</f>
        <v>0</v>
      </c>
      <c r="W509" s="9">
        <f>'shaladarpan '!V508</f>
        <v>9828121203</v>
      </c>
      <c r="X509" s="9" t="str">
        <f>'shaladarpan '!W508</f>
        <v>alniyawas507</v>
      </c>
      <c r="Y509" s="9">
        <f>'shaladarpan '!X508</f>
        <v>40000</v>
      </c>
      <c r="Z509" s="9" t="str">
        <f>'shaladarpan '!Y508</f>
        <v>N</v>
      </c>
      <c r="AA509" s="9" t="str">
        <f>'shaladarpan '!Z508</f>
        <v>N</v>
      </c>
      <c r="AB509" s="9" t="str">
        <f>'shaladarpan '!AA508</f>
        <v>No</v>
      </c>
      <c r="AC509" s="9">
        <f>'shaladarpan '!AB508</f>
        <v>15</v>
      </c>
      <c r="AD509" s="9" t="str">
        <f>'shaladarpan '!AC508</f>
        <v>None</v>
      </c>
      <c r="AE509" s="9">
        <f>'shaladarpan '!AD508</f>
        <v>1</v>
      </c>
    </row>
    <row r="510" spans="1:31" ht="23.25">
      <c r="A510" s="8">
        <f>IF(F510=" "," ",ROWS($A$3:A510))</f>
        <v>508</v>
      </c>
      <c r="B510" s="9">
        <f>'shaladarpan '!A509</f>
        <v>10</v>
      </c>
      <c r="C510" s="9" t="str">
        <f>'shaladarpan '!B509</f>
        <v>B</v>
      </c>
      <c r="D510" s="9">
        <f>'shaladarpan '!C509</f>
        <v>4760</v>
      </c>
      <c r="E510" s="10">
        <f>'shaladarpan '!D509</f>
        <v>43668</v>
      </c>
      <c r="F510" s="9" t="str">
        <f>'shaladarpan '!E509</f>
        <v>manjeet508</v>
      </c>
      <c r="G510" s="10">
        <f>'shaladarpan '!F509</f>
        <v>0</v>
      </c>
      <c r="H510" s="9" t="str">
        <f>'shaladarpan '!G509</f>
        <v>vijay508</v>
      </c>
      <c r="I510" s="9" t="str">
        <f>'shaladarpan '!H509</f>
        <v>beautiful508</v>
      </c>
      <c r="J510" s="9" t="str">
        <f>'shaladarpan '!I509</f>
        <v>M</v>
      </c>
      <c r="K510" s="10">
        <f>'shaladarpan '!J509</f>
        <v>38142</v>
      </c>
      <c r="L510" s="9" t="str">
        <f>'shaladarpan '!K509</f>
        <v>yes</v>
      </c>
      <c r="M510" s="9">
        <f>'shaladarpan '!L509</f>
        <v>508</v>
      </c>
      <c r="N510" s="9">
        <f>'shaladarpan '!M509</f>
        <v>0</v>
      </c>
      <c r="O510" s="9">
        <f>'shaladarpan '!N509</f>
        <v>0</v>
      </c>
      <c r="P510" s="9" t="str">
        <f>'shaladarpan '!O509</f>
        <v>SBC</v>
      </c>
      <c r="Q510" s="9" t="str">
        <f>'shaladarpan '!P509</f>
        <v>Hindu</v>
      </c>
      <c r="R510" s="9">
        <f>'shaladarpan '!Q509</f>
        <v>0</v>
      </c>
      <c r="S510" s="9" t="str">
        <f>'shaladarpan '!R509</f>
        <v>GOVT. SENIOR SECONDARY SCHOOL ALNIYAWAS (219445)</v>
      </c>
      <c r="T510" s="9">
        <f>'shaladarpan '!S509</f>
        <v>8140200308</v>
      </c>
      <c r="U510" s="9" t="str">
        <f>'shaladarpan '!T509</f>
        <v>XXXX8618</v>
      </c>
      <c r="V510" s="9" t="str">
        <f>'shaladarpan '!U509</f>
        <v>YOWKWEG</v>
      </c>
      <c r="W510" s="9">
        <f>'shaladarpan '!V509</f>
        <v>9828121204</v>
      </c>
      <c r="X510" s="9" t="str">
        <f>'shaladarpan '!W509</f>
        <v>alniyawas508</v>
      </c>
      <c r="Y510" s="9">
        <f>'shaladarpan '!X509</f>
        <v>60000</v>
      </c>
      <c r="Z510" s="9" t="str">
        <f>'shaladarpan '!Y509</f>
        <v>N</v>
      </c>
      <c r="AA510" s="9" t="str">
        <f>'shaladarpan '!Z509</f>
        <v>N</v>
      </c>
      <c r="AB510" s="9" t="str">
        <f>'shaladarpan '!AA509</f>
        <v>No</v>
      </c>
      <c r="AC510" s="9">
        <f>'shaladarpan '!AB509</f>
        <v>16</v>
      </c>
      <c r="AD510" s="9" t="str">
        <f>'shaladarpan '!AC509</f>
        <v>None</v>
      </c>
      <c r="AE510" s="9">
        <f>'shaladarpan '!AD509</f>
        <v>6</v>
      </c>
    </row>
    <row r="511" spans="1:31" ht="23.25">
      <c r="A511" s="8">
        <f>IF(F511=" "," ",ROWS($A$3:A511))</f>
        <v>509</v>
      </c>
      <c r="B511" s="9">
        <f>'shaladarpan '!A510</f>
        <v>10</v>
      </c>
      <c r="C511" s="9" t="str">
        <f>'shaladarpan '!B510</f>
        <v>B</v>
      </c>
      <c r="D511" s="9">
        <f>'shaladarpan '!C510</f>
        <v>3961</v>
      </c>
      <c r="E511" s="10">
        <f>'shaladarpan '!D510</f>
        <v>42186</v>
      </c>
      <c r="F511" s="9" t="str">
        <f>'shaladarpan '!E510</f>
        <v>manjeet509</v>
      </c>
      <c r="G511" s="10">
        <f>'shaladarpan '!F510</f>
        <v>0</v>
      </c>
      <c r="H511" s="9" t="str">
        <f>'shaladarpan '!G510</f>
        <v>vijay509</v>
      </c>
      <c r="I511" s="9" t="str">
        <f>'shaladarpan '!H510</f>
        <v>beautiful509</v>
      </c>
      <c r="J511" s="9" t="str">
        <f>'shaladarpan '!I510</f>
        <v>M</v>
      </c>
      <c r="K511" s="10">
        <f>'shaladarpan '!J510</f>
        <v>39096</v>
      </c>
      <c r="L511" s="9" t="str">
        <f>'shaladarpan '!K510</f>
        <v>yes</v>
      </c>
      <c r="M511" s="9">
        <f>'shaladarpan '!L510</f>
        <v>509</v>
      </c>
      <c r="N511" s="9">
        <f>'shaladarpan '!M510</f>
        <v>0</v>
      </c>
      <c r="O511" s="9">
        <f>'shaladarpan '!N510</f>
        <v>0</v>
      </c>
      <c r="P511" s="9" t="str">
        <f>'shaladarpan '!O510</f>
        <v>OBC</v>
      </c>
      <c r="Q511" s="9" t="str">
        <f>'shaladarpan '!P510</f>
        <v>Hindu</v>
      </c>
      <c r="R511" s="9">
        <f>'shaladarpan '!Q510</f>
        <v>0</v>
      </c>
      <c r="S511" s="9" t="str">
        <f>'shaladarpan '!R510</f>
        <v>GOVT. SENIOR SECONDARY SCHOOL ALNIYAWAS (219445)</v>
      </c>
      <c r="T511" s="9">
        <f>'shaladarpan '!S510</f>
        <v>8140200308</v>
      </c>
      <c r="U511" s="9" t="str">
        <f>'shaladarpan '!T510</f>
        <v>XXXX8032</v>
      </c>
      <c r="V511" s="9" t="str">
        <f>'shaladarpan '!U510</f>
        <v>VPXVBSP</v>
      </c>
      <c r="W511" s="9">
        <f>'shaladarpan '!V510</f>
        <v>9828121205</v>
      </c>
      <c r="X511" s="9" t="str">
        <f>'shaladarpan '!W510</f>
        <v>alniyawas509</v>
      </c>
      <c r="Y511" s="9">
        <f>'shaladarpan '!X510</f>
        <v>36000</v>
      </c>
      <c r="Z511" s="9" t="str">
        <f>'shaladarpan '!Y510</f>
        <v>N</v>
      </c>
      <c r="AA511" s="9" t="str">
        <f>'shaladarpan '!Z510</f>
        <v>N</v>
      </c>
      <c r="AB511" s="9" t="str">
        <f>'shaladarpan '!AA510</f>
        <v>No</v>
      </c>
      <c r="AC511" s="9">
        <f>'shaladarpan '!AB510</f>
        <v>13</v>
      </c>
      <c r="AD511" s="9" t="str">
        <f>'shaladarpan '!AC510</f>
        <v>None</v>
      </c>
      <c r="AE511" s="9">
        <f>'shaladarpan '!AD510</f>
        <v>0</v>
      </c>
    </row>
    <row r="512" spans="1:31" ht="23.25">
      <c r="A512" s="8">
        <f>IF(F512=" "," ",ROWS($A$3:A512))</f>
        <v>510</v>
      </c>
      <c r="B512" s="9">
        <f>'shaladarpan '!A511</f>
        <v>10</v>
      </c>
      <c r="C512" s="9" t="str">
        <f>'shaladarpan '!B511</f>
        <v>B</v>
      </c>
      <c r="D512" s="9">
        <f>'shaladarpan '!C511</f>
        <v>4551</v>
      </c>
      <c r="E512" s="10">
        <f>'shaladarpan '!D511</f>
        <v>43292</v>
      </c>
      <c r="F512" s="9" t="str">
        <f>'shaladarpan '!E511</f>
        <v>manjeet510</v>
      </c>
      <c r="G512" s="10">
        <f>'shaladarpan '!F511</f>
        <v>0</v>
      </c>
      <c r="H512" s="9" t="str">
        <f>'shaladarpan '!G511</f>
        <v>vijay510</v>
      </c>
      <c r="I512" s="9" t="str">
        <f>'shaladarpan '!H511</f>
        <v>beautiful510</v>
      </c>
      <c r="J512" s="9" t="str">
        <f>'shaladarpan '!I511</f>
        <v>F</v>
      </c>
      <c r="K512" s="10">
        <f>'shaladarpan '!J511</f>
        <v>38875</v>
      </c>
      <c r="L512" s="9" t="str">
        <f>'shaladarpan '!K511</f>
        <v>no</v>
      </c>
      <c r="M512" s="9">
        <f>'shaladarpan '!L511</f>
        <v>510</v>
      </c>
      <c r="N512" s="9">
        <f>'shaladarpan '!M511</f>
        <v>0</v>
      </c>
      <c r="O512" s="9">
        <f>'shaladarpan '!N511</f>
        <v>0</v>
      </c>
      <c r="P512" s="9" t="str">
        <f>'shaladarpan '!O511</f>
        <v>GEN</v>
      </c>
      <c r="Q512" s="9" t="str">
        <f>'shaladarpan '!P511</f>
        <v>Hindu</v>
      </c>
      <c r="R512" s="9">
        <f>'shaladarpan '!Q511</f>
        <v>0</v>
      </c>
      <c r="S512" s="9" t="str">
        <f>'shaladarpan '!R511</f>
        <v>GOVT. SENIOR SECONDARY SCHOOL ALNIYAWAS (219445)</v>
      </c>
      <c r="T512" s="9">
        <f>'shaladarpan '!S511</f>
        <v>8140200308</v>
      </c>
      <c r="U512" s="9" t="str">
        <f>'shaladarpan '!T511</f>
        <v>XXXX7051</v>
      </c>
      <c r="V512" s="9" t="str">
        <f>'shaladarpan '!U511</f>
        <v>WDYEIDF</v>
      </c>
      <c r="W512" s="9">
        <f>'shaladarpan '!V511</f>
        <v>9828121206</v>
      </c>
      <c r="X512" s="9" t="str">
        <f>'shaladarpan '!W511</f>
        <v>alniyawas510</v>
      </c>
      <c r="Y512" s="9">
        <f>'shaladarpan '!X511</f>
        <v>50000</v>
      </c>
      <c r="Z512" s="9" t="str">
        <f>'shaladarpan '!Y511</f>
        <v>N</v>
      </c>
      <c r="AA512" s="9" t="str">
        <f>'shaladarpan '!Z511</f>
        <v>N</v>
      </c>
      <c r="AB512" s="9" t="str">
        <f>'shaladarpan '!AA511</f>
        <v>No</v>
      </c>
      <c r="AC512" s="9">
        <f>'shaladarpan '!AB511</f>
        <v>14</v>
      </c>
      <c r="AD512" s="9" t="str">
        <f>'shaladarpan '!AC511</f>
        <v>None</v>
      </c>
      <c r="AE512" s="9">
        <f>'shaladarpan '!AD511</f>
        <v>1</v>
      </c>
    </row>
    <row r="513" spans="1:31" ht="23.25">
      <c r="A513" s="8">
        <f>IF(F513=" "," ",ROWS($A$3:A513))</f>
        <v>511</v>
      </c>
      <c r="B513" s="9">
        <f>'shaladarpan '!A512</f>
        <v>10</v>
      </c>
      <c r="C513" s="9" t="str">
        <f>'shaladarpan '!B512</f>
        <v>B</v>
      </c>
      <c r="D513" s="9">
        <f>'shaladarpan '!C512</f>
        <v>4023</v>
      </c>
      <c r="E513" s="10">
        <f>'shaladarpan '!D512</f>
        <v>42194</v>
      </c>
      <c r="F513" s="9" t="str">
        <f>'shaladarpan '!E512</f>
        <v>manjeet511</v>
      </c>
      <c r="G513" s="10">
        <f>'shaladarpan '!F512</f>
        <v>0</v>
      </c>
      <c r="H513" s="9" t="str">
        <f>'shaladarpan '!G512</f>
        <v>vijay511</v>
      </c>
      <c r="I513" s="9" t="str">
        <f>'shaladarpan '!H512</f>
        <v>beautiful511</v>
      </c>
      <c r="J513" s="9" t="str">
        <f>'shaladarpan '!I512</f>
        <v>M</v>
      </c>
      <c r="K513" s="10">
        <f>'shaladarpan '!J512</f>
        <v>38497</v>
      </c>
      <c r="L513" s="9" t="str">
        <f>'shaladarpan '!K512</f>
        <v>yes</v>
      </c>
      <c r="M513" s="9">
        <f>'shaladarpan '!L512</f>
        <v>511</v>
      </c>
      <c r="N513" s="9">
        <f>'shaladarpan '!M512</f>
        <v>0</v>
      </c>
      <c r="O513" s="9">
        <f>'shaladarpan '!N512</f>
        <v>0</v>
      </c>
      <c r="P513" s="9" t="str">
        <f>'shaladarpan '!O512</f>
        <v>OBC</v>
      </c>
      <c r="Q513" s="9" t="str">
        <f>'shaladarpan '!P512</f>
        <v>Hindu</v>
      </c>
      <c r="R513" s="9">
        <f>'shaladarpan '!Q512</f>
        <v>0</v>
      </c>
      <c r="S513" s="9" t="str">
        <f>'shaladarpan '!R512</f>
        <v>GOVT. SENIOR SECONDARY SCHOOL ALNIYAWAS (219445)</v>
      </c>
      <c r="T513" s="9">
        <f>'shaladarpan '!S512</f>
        <v>8140200308</v>
      </c>
      <c r="U513" s="9" t="str">
        <f>'shaladarpan '!T512</f>
        <v>XXXX0740</v>
      </c>
      <c r="V513" s="9">
        <f>'shaladarpan '!U512</f>
        <v>0</v>
      </c>
      <c r="W513" s="9">
        <f>'shaladarpan '!V512</f>
        <v>9828121207</v>
      </c>
      <c r="X513" s="9" t="str">
        <f>'shaladarpan '!W512</f>
        <v>alniyawas511</v>
      </c>
      <c r="Y513" s="9">
        <f>'shaladarpan '!X512</f>
        <v>0</v>
      </c>
      <c r="Z513" s="9" t="str">
        <f>'shaladarpan '!Y512</f>
        <v>N</v>
      </c>
      <c r="AA513" s="9" t="str">
        <f>'shaladarpan '!Z512</f>
        <v>N</v>
      </c>
      <c r="AB513" s="9" t="str">
        <f>'shaladarpan '!AA512</f>
        <v>No</v>
      </c>
      <c r="AC513" s="9">
        <f>'shaladarpan '!AB512</f>
        <v>15</v>
      </c>
      <c r="AD513" s="9" t="str">
        <f>'shaladarpan '!AC512</f>
        <v>None</v>
      </c>
      <c r="AE513" s="9">
        <f>'shaladarpan '!AD512</f>
        <v>2</v>
      </c>
    </row>
    <row r="514" spans="1:31" ht="23.25">
      <c r="A514" s="8">
        <f>IF(F514=" "," ",ROWS($A$3:A514))</f>
        <v>512</v>
      </c>
      <c r="B514" s="9">
        <f>'shaladarpan '!A513</f>
        <v>10</v>
      </c>
      <c r="C514" s="9" t="str">
        <f>'shaladarpan '!B513</f>
        <v>B</v>
      </c>
      <c r="D514" s="9">
        <f>'shaladarpan '!C513</f>
        <v>4577</v>
      </c>
      <c r="E514" s="10">
        <f>'shaladarpan '!D513</f>
        <v>43297</v>
      </c>
      <c r="F514" s="9" t="str">
        <f>'shaladarpan '!E513</f>
        <v>manjeet512</v>
      </c>
      <c r="G514" s="10">
        <f>'shaladarpan '!F513</f>
        <v>0</v>
      </c>
      <c r="H514" s="9" t="str">
        <f>'shaladarpan '!G513</f>
        <v>vijay512</v>
      </c>
      <c r="I514" s="9" t="str">
        <f>'shaladarpan '!H513</f>
        <v>beautiful512</v>
      </c>
      <c r="J514" s="9" t="str">
        <f>'shaladarpan '!I513</f>
        <v>F</v>
      </c>
      <c r="K514" s="10">
        <f>'shaladarpan '!J513</f>
        <v>38900</v>
      </c>
      <c r="L514" s="9" t="str">
        <f>'shaladarpan '!K513</f>
        <v>yes</v>
      </c>
      <c r="M514" s="9">
        <f>'shaladarpan '!L513</f>
        <v>512</v>
      </c>
      <c r="N514" s="9">
        <f>'shaladarpan '!M513</f>
        <v>0</v>
      </c>
      <c r="O514" s="9">
        <f>'shaladarpan '!N513</f>
        <v>0</v>
      </c>
      <c r="P514" s="9" t="str">
        <f>'shaladarpan '!O513</f>
        <v>OBC</v>
      </c>
      <c r="Q514" s="9" t="str">
        <f>'shaladarpan '!P513</f>
        <v>Hindu</v>
      </c>
      <c r="R514" s="9">
        <f>'shaladarpan '!Q513</f>
        <v>0</v>
      </c>
      <c r="S514" s="9" t="str">
        <f>'shaladarpan '!R513</f>
        <v>GOVT. SENIOR SECONDARY SCHOOL ALNIYAWAS (219445)</v>
      </c>
      <c r="T514" s="9">
        <f>'shaladarpan '!S513</f>
        <v>8140200308</v>
      </c>
      <c r="U514" s="9" t="str">
        <f>'shaladarpan '!T513</f>
        <v>XXXX8312</v>
      </c>
      <c r="V514" s="9" t="str">
        <f>'shaladarpan '!U513</f>
        <v>YOEISWF</v>
      </c>
      <c r="W514" s="9">
        <f>'shaladarpan '!V513</f>
        <v>9828121208</v>
      </c>
      <c r="X514" s="9" t="str">
        <f>'shaladarpan '!W513</f>
        <v>alniyawas512</v>
      </c>
      <c r="Y514" s="9">
        <f>'shaladarpan '!X513</f>
        <v>42000</v>
      </c>
      <c r="Z514" s="9" t="str">
        <f>'shaladarpan '!Y513</f>
        <v>N</v>
      </c>
      <c r="AA514" s="9" t="str">
        <f>'shaladarpan '!Z513</f>
        <v>N</v>
      </c>
      <c r="AB514" s="9" t="str">
        <f>'shaladarpan '!AA513</f>
        <v>No</v>
      </c>
      <c r="AC514" s="9">
        <f>'shaladarpan '!AB513</f>
        <v>14</v>
      </c>
      <c r="AD514" s="9" t="str">
        <f>'shaladarpan '!AC513</f>
        <v>None</v>
      </c>
      <c r="AE514" s="9">
        <f>'shaladarpan '!AD513</f>
        <v>1</v>
      </c>
    </row>
    <row r="515" spans="1:31" ht="23.25">
      <c r="A515" s="8">
        <f>IF(F515=" "," ",ROWS($A$3:A515))</f>
        <v>513</v>
      </c>
      <c r="B515" s="9">
        <f>'shaladarpan '!A514</f>
        <v>10</v>
      </c>
      <c r="C515" s="9" t="str">
        <f>'shaladarpan '!B514</f>
        <v>B</v>
      </c>
      <c r="D515" s="9">
        <f>'shaladarpan '!C514</f>
        <v>3776</v>
      </c>
      <c r="E515" s="10">
        <f>'shaladarpan '!D514</f>
        <v>42654</v>
      </c>
      <c r="F515" s="9" t="str">
        <f>'shaladarpan '!E514</f>
        <v>manjeet513</v>
      </c>
      <c r="G515" s="10">
        <f>'shaladarpan '!F514</f>
        <v>0</v>
      </c>
      <c r="H515" s="9" t="str">
        <f>'shaladarpan '!G514</f>
        <v>vijay513</v>
      </c>
      <c r="I515" s="9" t="str">
        <f>'shaladarpan '!H514</f>
        <v>beautiful513</v>
      </c>
      <c r="J515" s="9" t="str">
        <f>'shaladarpan '!I514</f>
        <v>F</v>
      </c>
      <c r="K515" s="10">
        <f>'shaladarpan '!J514</f>
        <v>38482</v>
      </c>
      <c r="L515" s="9" t="str">
        <f>'shaladarpan '!K514</f>
        <v>no</v>
      </c>
      <c r="M515" s="9">
        <f>'shaladarpan '!L514</f>
        <v>513</v>
      </c>
      <c r="N515" s="9">
        <f>'shaladarpan '!M514</f>
        <v>0</v>
      </c>
      <c r="O515" s="9">
        <f>'shaladarpan '!N514</f>
        <v>0</v>
      </c>
      <c r="P515" s="9" t="str">
        <f>'shaladarpan '!O514</f>
        <v>OBC</v>
      </c>
      <c r="Q515" s="9" t="str">
        <f>'shaladarpan '!P514</f>
        <v>Hindu</v>
      </c>
      <c r="R515" s="9">
        <f>'shaladarpan '!Q514</f>
        <v>0</v>
      </c>
      <c r="S515" s="9" t="str">
        <f>'shaladarpan '!R514</f>
        <v>GOVT. SENIOR SECONDARY SCHOOL ALNIYAWAS (219445)</v>
      </c>
      <c r="T515" s="9">
        <f>'shaladarpan '!S514</f>
        <v>8140200308</v>
      </c>
      <c r="U515" s="9" t="str">
        <f>'shaladarpan '!T514</f>
        <v>XXXX2357</v>
      </c>
      <c r="V515" s="9">
        <f>'shaladarpan '!U514</f>
        <v>0</v>
      </c>
      <c r="W515" s="9">
        <f>'shaladarpan '!V514</f>
        <v>9828121209</v>
      </c>
      <c r="X515" s="9" t="str">
        <f>'shaladarpan '!W514</f>
        <v>alniyawas513</v>
      </c>
      <c r="Y515" s="9">
        <f>'shaladarpan '!X514</f>
        <v>0</v>
      </c>
      <c r="Z515" s="9" t="str">
        <f>'shaladarpan '!Y514</f>
        <v>N</v>
      </c>
      <c r="AA515" s="9" t="str">
        <f>'shaladarpan '!Z514</f>
        <v>N</v>
      </c>
      <c r="AB515" s="9" t="str">
        <f>'shaladarpan '!AA514</f>
        <v>No</v>
      </c>
      <c r="AC515" s="9">
        <f>'shaladarpan '!AB514</f>
        <v>15</v>
      </c>
      <c r="AD515" s="9" t="str">
        <f>'shaladarpan '!AC514</f>
        <v>None</v>
      </c>
      <c r="AE515" s="9">
        <f>'shaladarpan '!AD514</f>
        <v>1</v>
      </c>
    </row>
    <row r="516" spans="1:31" ht="23.25">
      <c r="A516" s="8">
        <f>IF(F516=" "," ",ROWS($A$3:A516))</f>
        <v>514</v>
      </c>
      <c r="B516" s="9">
        <f>'shaladarpan '!A515</f>
        <v>10</v>
      </c>
      <c r="C516" s="9" t="str">
        <f>'shaladarpan '!B515</f>
        <v>B</v>
      </c>
      <c r="D516" s="9">
        <f>'shaladarpan '!C515</f>
        <v>4759</v>
      </c>
      <c r="E516" s="10">
        <f>'shaladarpan '!D515</f>
        <v>43668</v>
      </c>
      <c r="F516" s="9" t="str">
        <f>'shaladarpan '!E515</f>
        <v>manjeet514</v>
      </c>
      <c r="G516" s="10">
        <f>'shaladarpan '!F515</f>
        <v>0</v>
      </c>
      <c r="H516" s="9" t="str">
        <f>'shaladarpan '!G515</f>
        <v>vijay514</v>
      </c>
      <c r="I516" s="9" t="str">
        <f>'shaladarpan '!H515</f>
        <v>beautiful514</v>
      </c>
      <c r="J516" s="9" t="str">
        <f>'shaladarpan '!I515</f>
        <v>M</v>
      </c>
      <c r="K516" s="10">
        <f>'shaladarpan '!J515</f>
        <v>38905</v>
      </c>
      <c r="L516" s="9" t="str">
        <f>'shaladarpan '!K515</f>
        <v>yes</v>
      </c>
      <c r="M516" s="9">
        <f>'shaladarpan '!L515</f>
        <v>514</v>
      </c>
      <c r="N516" s="9">
        <f>'shaladarpan '!M515</f>
        <v>0</v>
      </c>
      <c r="O516" s="9">
        <f>'shaladarpan '!N515</f>
        <v>0</v>
      </c>
      <c r="P516" s="9" t="str">
        <f>'shaladarpan '!O515</f>
        <v>OBC</v>
      </c>
      <c r="Q516" s="9" t="str">
        <f>'shaladarpan '!P515</f>
        <v>Hindu</v>
      </c>
      <c r="R516" s="9">
        <f>'shaladarpan '!Q515</f>
        <v>0</v>
      </c>
      <c r="S516" s="9" t="str">
        <f>'shaladarpan '!R515</f>
        <v>GOVT. SENIOR SECONDARY SCHOOL ALNIYAWAS (219445)</v>
      </c>
      <c r="T516" s="9">
        <f>'shaladarpan '!S515</f>
        <v>8140200308</v>
      </c>
      <c r="U516" s="9" t="str">
        <f>'shaladarpan '!T515</f>
        <v>XXXX5144</v>
      </c>
      <c r="V516" s="9" t="str">
        <f>'shaladarpan '!U515</f>
        <v>YMEDWQO</v>
      </c>
      <c r="W516" s="9">
        <f>'shaladarpan '!V515</f>
        <v>9828121210</v>
      </c>
      <c r="X516" s="9" t="str">
        <f>'shaladarpan '!W515</f>
        <v>alniyawas514</v>
      </c>
      <c r="Y516" s="9">
        <f>'shaladarpan '!X515</f>
        <v>60000</v>
      </c>
      <c r="Z516" s="9" t="str">
        <f>'shaladarpan '!Y515</f>
        <v>N</v>
      </c>
      <c r="AA516" s="9" t="str">
        <f>'shaladarpan '!Z515</f>
        <v>N</v>
      </c>
      <c r="AB516" s="9" t="str">
        <f>'shaladarpan '!AA515</f>
        <v>No</v>
      </c>
      <c r="AC516" s="9">
        <f>'shaladarpan '!AB515</f>
        <v>14</v>
      </c>
      <c r="AD516" s="9" t="str">
        <f>'shaladarpan '!AC515</f>
        <v>None</v>
      </c>
      <c r="AE516" s="9">
        <f>'shaladarpan '!AD515</f>
        <v>0</v>
      </c>
    </row>
    <row r="517" spans="1:31" ht="23.25">
      <c r="A517" s="8">
        <f>IF(F517=" "," ",ROWS($A$3:A517))</f>
        <v>515</v>
      </c>
      <c r="B517" s="9">
        <f>'shaladarpan '!A516</f>
        <v>10</v>
      </c>
      <c r="C517" s="9" t="str">
        <f>'shaladarpan '!B516</f>
        <v>B</v>
      </c>
      <c r="D517" s="9">
        <f>'shaladarpan '!C516</f>
        <v>4687</v>
      </c>
      <c r="E517" s="10">
        <f>'shaladarpan '!D516</f>
        <v>43655</v>
      </c>
      <c r="F517" s="9" t="str">
        <f>'shaladarpan '!E516</f>
        <v>manjeet515</v>
      </c>
      <c r="G517" s="10">
        <f>'shaladarpan '!F516</f>
        <v>0</v>
      </c>
      <c r="H517" s="9" t="str">
        <f>'shaladarpan '!G516</f>
        <v>vijay515</v>
      </c>
      <c r="I517" s="9" t="str">
        <f>'shaladarpan '!H516</f>
        <v>beautiful515</v>
      </c>
      <c r="J517" s="9" t="str">
        <f>'shaladarpan '!I516</f>
        <v>F</v>
      </c>
      <c r="K517" s="10">
        <f>'shaladarpan '!J516</f>
        <v>38870</v>
      </c>
      <c r="L517" s="9" t="str">
        <f>'shaladarpan '!K516</f>
        <v>yes</v>
      </c>
      <c r="M517" s="9">
        <f>'shaladarpan '!L516</f>
        <v>515</v>
      </c>
      <c r="N517" s="9">
        <f>'shaladarpan '!M516</f>
        <v>0</v>
      </c>
      <c r="O517" s="9">
        <f>'shaladarpan '!N516</f>
        <v>0</v>
      </c>
      <c r="P517" s="9" t="str">
        <f>'shaladarpan '!O516</f>
        <v>SC</v>
      </c>
      <c r="Q517" s="9" t="str">
        <f>'shaladarpan '!P516</f>
        <v>Hindu</v>
      </c>
      <c r="R517" s="9">
        <f>'shaladarpan '!Q516</f>
        <v>0</v>
      </c>
      <c r="S517" s="9" t="str">
        <f>'shaladarpan '!R516</f>
        <v>GOVT. SENIOR SECONDARY SCHOOL ALNIYAWAS (219445)</v>
      </c>
      <c r="T517" s="9">
        <f>'shaladarpan '!S516</f>
        <v>8140200308</v>
      </c>
      <c r="U517" s="9">
        <f>'shaladarpan '!T516</f>
        <v>0</v>
      </c>
      <c r="V517" s="9" t="str">
        <f>'shaladarpan '!U516</f>
        <v>YBDDDAC</v>
      </c>
      <c r="W517" s="9">
        <f>'shaladarpan '!V516</f>
        <v>9828121211</v>
      </c>
      <c r="X517" s="9" t="str">
        <f>'shaladarpan '!W516</f>
        <v>alniyawas515</v>
      </c>
      <c r="Y517" s="9">
        <f>'shaladarpan '!X516</f>
        <v>50000</v>
      </c>
      <c r="Z517" s="9" t="str">
        <f>'shaladarpan '!Y516</f>
        <v>N</v>
      </c>
      <c r="AA517" s="9" t="str">
        <f>'shaladarpan '!Z516</f>
        <v>N</v>
      </c>
      <c r="AB517" s="9" t="str">
        <f>'shaladarpan '!AA516</f>
        <v>No</v>
      </c>
      <c r="AC517" s="9">
        <f>'shaladarpan '!AB516</f>
        <v>14</v>
      </c>
      <c r="AD517" s="9" t="str">
        <f>'shaladarpan '!AC516</f>
        <v>None</v>
      </c>
      <c r="AE517" s="9">
        <f>'shaladarpan '!AD516</f>
        <v>1</v>
      </c>
    </row>
    <row r="518" spans="1:31" ht="23.25">
      <c r="A518" s="8">
        <f>IF(F518=" "," ",ROWS($A$3:A518))</f>
        <v>516</v>
      </c>
      <c r="B518" s="9">
        <f>'shaladarpan '!A517</f>
        <v>10</v>
      </c>
      <c r="C518" s="9" t="str">
        <f>'shaladarpan '!B517</f>
        <v>B</v>
      </c>
      <c r="D518" s="9">
        <f>'shaladarpan '!C517</f>
        <v>4686</v>
      </c>
      <c r="E518" s="10">
        <f>'shaladarpan '!D517</f>
        <v>40738</v>
      </c>
      <c r="F518" s="9" t="str">
        <f>'shaladarpan '!E517</f>
        <v>manjeet516</v>
      </c>
      <c r="G518" s="10">
        <f>'shaladarpan '!F517</f>
        <v>0</v>
      </c>
      <c r="H518" s="9" t="str">
        <f>'shaladarpan '!G517</f>
        <v>vijay516</v>
      </c>
      <c r="I518" s="9" t="str">
        <f>'shaladarpan '!H517</f>
        <v>beautiful516</v>
      </c>
      <c r="J518" s="9" t="str">
        <f>'shaladarpan '!I517</f>
        <v>F</v>
      </c>
      <c r="K518" s="10">
        <f>'shaladarpan '!J517</f>
        <v>38937</v>
      </c>
      <c r="L518" s="9" t="str">
        <f>'shaladarpan '!K517</f>
        <v>no</v>
      </c>
      <c r="M518" s="9">
        <f>'shaladarpan '!L517</f>
        <v>516</v>
      </c>
      <c r="N518" s="9">
        <f>'shaladarpan '!M517</f>
        <v>0</v>
      </c>
      <c r="O518" s="9">
        <f>'shaladarpan '!N517</f>
        <v>0</v>
      </c>
      <c r="P518" s="9" t="str">
        <f>'shaladarpan '!O517</f>
        <v>SC</v>
      </c>
      <c r="Q518" s="9" t="str">
        <f>'shaladarpan '!P517</f>
        <v>Hindu</v>
      </c>
      <c r="R518" s="9">
        <f>'shaladarpan '!Q517</f>
        <v>0</v>
      </c>
      <c r="S518" s="9" t="str">
        <f>'shaladarpan '!R517</f>
        <v>GOVT. SENIOR SECONDARY SCHOOL ALNIYAWAS (219445)</v>
      </c>
      <c r="T518" s="9">
        <f>'shaladarpan '!S517</f>
        <v>8140200308</v>
      </c>
      <c r="U518" s="9" t="str">
        <f>'shaladarpan '!T517</f>
        <v>XXXX7646</v>
      </c>
      <c r="V518" s="9">
        <f>'shaladarpan '!U517</f>
        <v>0</v>
      </c>
      <c r="W518" s="9">
        <f>'shaladarpan '!V517</f>
        <v>9828121212</v>
      </c>
      <c r="X518" s="9" t="str">
        <f>'shaladarpan '!W517</f>
        <v>alniyawas516</v>
      </c>
      <c r="Y518" s="9">
        <f>'shaladarpan '!X517</f>
        <v>40000</v>
      </c>
      <c r="Z518" s="9" t="str">
        <f>'shaladarpan '!Y517</f>
        <v>N</v>
      </c>
      <c r="AA518" s="9" t="str">
        <f>'shaladarpan '!Z517</f>
        <v>N</v>
      </c>
      <c r="AB518" s="9" t="str">
        <f>'shaladarpan '!AA517</f>
        <v>No</v>
      </c>
      <c r="AC518" s="9">
        <f>'shaladarpan '!AB517</f>
        <v>14</v>
      </c>
      <c r="AD518" s="9" t="str">
        <f>'shaladarpan '!AC517</f>
        <v>None</v>
      </c>
      <c r="AE518" s="9">
        <f>'shaladarpan '!AD517</f>
        <v>1</v>
      </c>
    </row>
    <row r="519" spans="1:31" ht="23.25">
      <c r="A519" s="8">
        <f>IF(F519=" "," ",ROWS($A$3:A519))</f>
        <v>517</v>
      </c>
      <c r="B519" s="9">
        <f>'shaladarpan '!A518</f>
        <v>10</v>
      </c>
      <c r="C519" s="9" t="str">
        <f>'shaladarpan '!B518</f>
        <v>B</v>
      </c>
      <c r="D519" s="9">
        <f>'shaladarpan '!C518</f>
        <v>4177</v>
      </c>
      <c r="E519" s="10">
        <f>'shaladarpan '!D518</f>
        <v>42557</v>
      </c>
      <c r="F519" s="9" t="str">
        <f>'shaladarpan '!E518</f>
        <v>manjeet517</v>
      </c>
      <c r="G519" s="10">
        <f>'shaladarpan '!F518</f>
        <v>0</v>
      </c>
      <c r="H519" s="9" t="str">
        <f>'shaladarpan '!G518</f>
        <v>vijay517</v>
      </c>
      <c r="I519" s="9" t="str">
        <f>'shaladarpan '!H518</f>
        <v>beautiful517</v>
      </c>
      <c r="J519" s="9" t="str">
        <f>'shaladarpan '!I518</f>
        <v>M</v>
      </c>
      <c r="K519" s="10">
        <f>'shaladarpan '!J518</f>
        <v>39630</v>
      </c>
      <c r="L519" s="9" t="str">
        <f>'shaladarpan '!K518</f>
        <v>yes</v>
      </c>
      <c r="M519" s="9">
        <f>'shaladarpan '!L518</f>
        <v>517</v>
      </c>
      <c r="N519" s="9">
        <f>'shaladarpan '!M518</f>
        <v>0</v>
      </c>
      <c r="O519" s="9">
        <f>'shaladarpan '!N518</f>
        <v>0</v>
      </c>
      <c r="P519" s="9" t="str">
        <f>'shaladarpan '!O518</f>
        <v>OBC</v>
      </c>
      <c r="Q519" s="9">
        <f>'shaladarpan '!P518</f>
        <v>0</v>
      </c>
      <c r="R519" s="9">
        <f>'shaladarpan '!Q518</f>
        <v>0</v>
      </c>
      <c r="S519" s="9" t="str">
        <f>'shaladarpan '!R518</f>
        <v>GOVT. SENIOR SECONDARY SCHOOL ALNIYAWAS (219445)</v>
      </c>
      <c r="T519" s="9">
        <f>'shaladarpan '!S518</f>
        <v>8140200308</v>
      </c>
      <c r="U519" s="9" t="str">
        <f>'shaladarpan '!T518</f>
        <v>XXXX2056</v>
      </c>
      <c r="V519" s="9">
        <f>'shaladarpan '!U518</f>
        <v>0</v>
      </c>
      <c r="W519" s="9">
        <f>'shaladarpan '!V518</f>
        <v>9828121213</v>
      </c>
      <c r="X519" s="9" t="str">
        <f>'shaladarpan '!W518</f>
        <v>alniyawas517</v>
      </c>
      <c r="Y519" s="9">
        <f>'shaladarpan '!X518</f>
        <v>0</v>
      </c>
      <c r="Z519" s="9" t="str">
        <f>'shaladarpan '!Y518</f>
        <v>N</v>
      </c>
      <c r="AA519" s="9" t="str">
        <f>'shaladarpan '!Z518</f>
        <v>N</v>
      </c>
      <c r="AB519" s="9">
        <f>'shaladarpan '!AA518</f>
        <v>0</v>
      </c>
      <c r="AC519" s="9">
        <f>'shaladarpan '!AB518</f>
        <v>12</v>
      </c>
      <c r="AD519" s="9" t="str">
        <f>'shaladarpan '!AC518</f>
        <v>None</v>
      </c>
      <c r="AE519" s="9">
        <f>'shaladarpan '!AD518</f>
        <v>2</v>
      </c>
    </row>
    <row r="520" spans="1:31" ht="23.25">
      <c r="A520" s="8">
        <f>IF(F520=" "," ",ROWS($A$3:A520))</f>
        <v>518</v>
      </c>
      <c r="B520" s="9">
        <f>'shaladarpan '!A519</f>
        <v>10</v>
      </c>
      <c r="C520" s="9" t="str">
        <f>'shaladarpan '!B519</f>
        <v>B</v>
      </c>
      <c r="D520" s="9">
        <f>'shaladarpan '!C519</f>
        <v>4707</v>
      </c>
      <c r="E520" s="10">
        <f>'shaladarpan '!D519</f>
        <v>43656</v>
      </c>
      <c r="F520" s="9" t="str">
        <f>'shaladarpan '!E519</f>
        <v>manjeet518</v>
      </c>
      <c r="G520" s="10">
        <f>'shaladarpan '!F519</f>
        <v>0</v>
      </c>
      <c r="H520" s="9" t="str">
        <f>'shaladarpan '!G519</f>
        <v>vijay518</v>
      </c>
      <c r="I520" s="9" t="str">
        <f>'shaladarpan '!H519</f>
        <v>beautiful518</v>
      </c>
      <c r="J520" s="9" t="str">
        <f>'shaladarpan '!I519</f>
        <v>F</v>
      </c>
      <c r="K520" s="10">
        <f>'shaladarpan '!J519</f>
        <v>38939</v>
      </c>
      <c r="L520" s="9" t="str">
        <f>'shaladarpan '!K519</f>
        <v>yes</v>
      </c>
      <c r="M520" s="9">
        <f>'shaladarpan '!L519</f>
        <v>518</v>
      </c>
      <c r="N520" s="9">
        <f>'shaladarpan '!M519</f>
        <v>0</v>
      </c>
      <c r="O520" s="9">
        <f>'shaladarpan '!N519</f>
        <v>0</v>
      </c>
      <c r="P520" s="9" t="str">
        <f>'shaladarpan '!O519</f>
        <v>SBC</v>
      </c>
      <c r="Q520" s="9" t="str">
        <f>'shaladarpan '!P519</f>
        <v>Hindu</v>
      </c>
      <c r="R520" s="9">
        <f>'shaladarpan '!Q519</f>
        <v>0</v>
      </c>
      <c r="S520" s="9" t="str">
        <f>'shaladarpan '!R519</f>
        <v>GOVT. SENIOR SECONDARY SCHOOL ALNIYAWAS (219445)</v>
      </c>
      <c r="T520" s="9">
        <f>'shaladarpan '!S519</f>
        <v>8140200308</v>
      </c>
      <c r="U520" s="9" t="str">
        <f>'shaladarpan '!T519</f>
        <v>XXXX4055</v>
      </c>
      <c r="V520" s="9" t="str">
        <f>'shaladarpan '!U519</f>
        <v>VORPHKN</v>
      </c>
      <c r="W520" s="9">
        <f>'shaladarpan '!V519</f>
        <v>9828121214</v>
      </c>
      <c r="X520" s="9" t="str">
        <f>'shaladarpan '!W519</f>
        <v>alniyawas518</v>
      </c>
      <c r="Y520" s="9">
        <f>'shaladarpan '!X519</f>
        <v>80000</v>
      </c>
      <c r="Z520" s="9" t="str">
        <f>'shaladarpan '!Y519</f>
        <v>N</v>
      </c>
      <c r="AA520" s="9" t="str">
        <f>'shaladarpan '!Z519</f>
        <v>N</v>
      </c>
      <c r="AB520" s="9" t="str">
        <f>'shaladarpan '!AA519</f>
        <v>No</v>
      </c>
      <c r="AC520" s="9">
        <f>'shaladarpan '!AB519</f>
        <v>14</v>
      </c>
      <c r="AD520" s="9" t="str">
        <f>'shaladarpan '!AC519</f>
        <v>None</v>
      </c>
      <c r="AE520" s="9">
        <f>'shaladarpan '!AD519</f>
        <v>1</v>
      </c>
    </row>
    <row r="521" spans="1:31" ht="23.25">
      <c r="A521" s="8">
        <f>IF(F521=" "," ",ROWS($A$3:A521))</f>
        <v>519</v>
      </c>
      <c r="B521" s="9">
        <f>'shaladarpan '!A520</f>
        <v>10</v>
      </c>
      <c r="C521" s="9" t="str">
        <f>'shaladarpan '!B520</f>
        <v>B</v>
      </c>
      <c r="D521" s="9">
        <f>'shaladarpan '!C520</f>
        <v>4663</v>
      </c>
      <c r="E521" s="10">
        <f>'shaladarpan '!D520</f>
        <v>43652</v>
      </c>
      <c r="F521" s="9" t="str">
        <f>'shaladarpan '!E520</f>
        <v>manjeet519</v>
      </c>
      <c r="G521" s="10">
        <f>'shaladarpan '!F520</f>
        <v>0</v>
      </c>
      <c r="H521" s="9" t="str">
        <f>'shaladarpan '!G520</f>
        <v>vijay519</v>
      </c>
      <c r="I521" s="9" t="str">
        <f>'shaladarpan '!H520</f>
        <v>beautiful519</v>
      </c>
      <c r="J521" s="9" t="str">
        <f>'shaladarpan '!I520</f>
        <v>M</v>
      </c>
      <c r="K521" s="10">
        <f>'shaladarpan '!J520</f>
        <v>38732</v>
      </c>
      <c r="L521" s="9" t="str">
        <f>'shaladarpan '!K520</f>
        <v>no</v>
      </c>
      <c r="M521" s="9">
        <f>'shaladarpan '!L520</f>
        <v>519</v>
      </c>
      <c r="N521" s="9">
        <f>'shaladarpan '!M520</f>
        <v>0</v>
      </c>
      <c r="O521" s="9">
        <f>'shaladarpan '!N520</f>
        <v>0</v>
      </c>
      <c r="P521" s="9" t="str">
        <f>'shaladarpan '!O520</f>
        <v>OBC</v>
      </c>
      <c r="Q521" s="9" t="str">
        <f>'shaladarpan '!P520</f>
        <v>Hindu</v>
      </c>
      <c r="R521" s="9">
        <f>'shaladarpan '!Q520</f>
        <v>0</v>
      </c>
      <c r="S521" s="9" t="str">
        <f>'shaladarpan '!R520</f>
        <v>GOVT. SENIOR SECONDARY SCHOOL ALNIYAWAS (219445)</v>
      </c>
      <c r="T521" s="9">
        <f>'shaladarpan '!S520</f>
        <v>8140200308</v>
      </c>
      <c r="U521" s="9" t="str">
        <f>'shaladarpan '!T520</f>
        <v>XXXX7686</v>
      </c>
      <c r="V521" s="9" t="str">
        <f>'shaladarpan '!U520</f>
        <v>vpnhtgx</v>
      </c>
      <c r="W521" s="9">
        <f>'shaladarpan '!V520</f>
        <v>9828121215</v>
      </c>
      <c r="X521" s="9" t="str">
        <f>'shaladarpan '!W520</f>
        <v>alniyawas519</v>
      </c>
      <c r="Y521" s="9">
        <f>'shaladarpan '!X520</f>
        <v>80000</v>
      </c>
      <c r="Z521" s="9" t="str">
        <f>'shaladarpan '!Y520</f>
        <v>N</v>
      </c>
      <c r="AA521" s="9" t="str">
        <f>'shaladarpan '!Z520</f>
        <v>N</v>
      </c>
      <c r="AB521" s="9" t="str">
        <f>'shaladarpan '!AA520</f>
        <v>No</v>
      </c>
      <c r="AC521" s="9">
        <f>'shaladarpan '!AB520</f>
        <v>14</v>
      </c>
      <c r="AD521" s="9" t="str">
        <f>'shaladarpan '!AC520</f>
        <v>None</v>
      </c>
      <c r="AE521" s="9">
        <f>'shaladarpan '!AD520</f>
        <v>1</v>
      </c>
    </row>
    <row r="522" spans="1:31" ht="23.25">
      <c r="A522" s="8">
        <f>IF(F522=" "," ",ROWS($A$3:A522))</f>
        <v>520</v>
      </c>
      <c r="B522" s="9">
        <f>'shaladarpan '!A521</f>
        <v>10</v>
      </c>
      <c r="C522" s="9" t="str">
        <f>'shaladarpan '!B521</f>
        <v>B</v>
      </c>
      <c r="D522" s="9">
        <f>'shaladarpan '!C521</f>
        <v>4612</v>
      </c>
      <c r="E522" s="10">
        <f>'shaladarpan '!D521</f>
        <v>43320</v>
      </c>
      <c r="F522" s="9" t="str">
        <f>'shaladarpan '!E521</f>
        <v>manjeet520</v>
      </c>
      <c r="G522" s="10">
        <f>'shaladarpan '!F521</f>
        <v>0</v>
      </c>
      <c r="H522" s="9" t="str">
        <f>'shaladarpan '!G521</f>
        <v>vijay520</v>
      </c>
      <c r="I522" s="9" t="str">
        <f>'shaladarpan '!H521</f>
        <v>beautiful520</v>
      </c>
      <c r="J522" s="9" t="str">
        <f>'shaladarpan '!I521</f>
        <v>M</v>
      </c>
      <c r="K522" s="10">
        <f>'shaladarpan '!J521</f>
        <v>39031</v>
      </c>
      <c r="L522" s="9" t="str">
        <f>'shaladarpan '!K521</f>
        <v>yes</v>
      </c>
      <c r="M522" s="9">
        <f>'shaladarpan '!L521</f>
        <v>520</v>
      </c>
      <c r="N522" s="9">
        <f>'shaladarpan '!M521</f>
        <v>0</v>
      </c>
      <c r="O522" s="9">
        <f>'shaladarpan '!N521</f>
        <v>0</v>
      </c>
      <c r="P522" s="9" t="str">
        <f>'shaladarpan '!O521</f>
        <v>SC</v>
      </c>
      <c r="Q522" s="9" t="str">
        <f>'shaladarpan '!P521</f>
        <v>Hindu</v>
      </c>
      <c r="R522" s="9">
        <f>'shaladarpan '!Q521</f>
        <v>0</v>
      </c>
      <c r="S522" s="9" t="str">
        <f>'shaladarpan '!R521</f>
        <v>GOVT. SENIOR SECONDARY SCHOOL ALNIYAWAS (219445)</v>
      </c>
      <c r="T522" s="9">
        <f>'shaladarpan '!S521</f>
        <v>8140200308</v>
      </c>
      <c r="U522" s="9" t="str">
        <f>'shaladarpan '!T521</f>
        <v>XXXX6475</v>
      </c>
      <c r="V522" s="9">
        <f>'shaladarpan '!U521</f>
        <v>0</v>
      </c>
      <c r="W522" s="9">
        <f>'shaladarpan '!V521</f>
        <v>9828121216</v>
      </c>
      <c r="X522" s="9" t="str">
        <f>'shaladarpan '!W521</f>
        <v>alniyawas520</v>
      </c>
      <c r="Y522" s="9">
        <f>'shaladarpan '!X521</f>
        <v>45000</v>
      </c>
      <c r="Z522" s="9" t="str">
        <f>'shaladarpan '!Y521</f>
        <v>N</v>
      </c>
      <c r="AA522" s="9" t="str">
        <f>'shaladarpan '!Z521</f>
        <v>N</v>
      </c>
      <c r="AB522" s="9" t="str">
        <f>'shaladarpan '!AA521</f>
        <v>No</v>
      </c>
      <c r="AC522" s="9">
        <f>'shaladarpan '!AB521</f>
        <v>14</v>
      </c>
      <c r="AD522" s="9" t="str">
        <f>'shaladarpan '!AC521</f>
        <v>None</v>
      </c>
      <c r="AE522" s="9">
        <f>'shaladarpan '!AD521</f>
        <v>0</v>
      </c>
    </row>
    <row r="523" spans="1:31" ht="23.25">
      <c r="A523" s="8">
        <f>IF(F523=" "," ",ROWS($A$3:A523))</f>
        <v>521</v>
      </c>
      <c r="B523" s="9">
        <f>'shaladarpan '!A522</f>
        <v>10</v>
      </c>
      <c r="C523" s="9" t="str">
        <f>'shaladarpan '!B522</f>
        <v>B</v>
      </c>
      <c r="D523" s="9">
        <f>'shaladarpan '!C522</f>
        <v>4671</v>
      </c>
      <c r="E523" s="10">
        <f>'shaladarpan '!D522</f>
        <v>43654</v>
      </c>
      <c r="F523" s="9" t="str">
        <f>'shaladarpan '!E522</f>
        <v>manjeet521</v>
      </c>
      <c r="G523" s="10">
        <f>'shaladarpan '!F522</f>
        <v>0</v>
      </c>
      <c r="H523" s="9" t="str">
        <f>'shaladarpan '!G522</f>
        <v>vijay521</v>
      </c>
      <c r="I523" s="9" t="str">
        <f>'shaladarpan '!H522</f>
        <v>beautiful521</v>
      </c>
      <c r="J523" s="9" t="str">
        <f>'shaladarpan '!I522</f>
        <v>M</v>
      </c>
      <c r="K523" s="10">
        <f>'shaladarpan '!J522</f>
        <v>38446</v>
      </c>
      <c r="L523" s="9" t="str">
        <f>'shaladarpan '!K522</f>
        <v>yes</v>
      </c>
      <c r="M523" s="9">
        <f>'shaladarpan '!L522</f>
        <v>521</v>
      </c>
      <c r="N523" s="9">
        <f>'shaladarpan '!M522</f>
        <v>0</v>
      </c>
      <c r="O523" s="9">
        <f>'shaladarpan '!N522</f>
        <v>0</v>
      </c>
      <c r="P523" s="9" t="str">
        <f>'shaladarpan '!O522</f>
        <v>SC</v>
      </c>
      <c r="Q523" s="9" t="str">
        <f>'shaladarpan '!P522</f>
        <v>Hindu</v>
      </c>
      <c r="R523" s="9">
        <f>'shaladarpan '!Q522</f>
        <v>0</v>
      </c>
      <c r="S523" s="9" t="str">
        <f>'shaladarpan '!R522</f>
        <v>GOVT. SENIOR SECONDARY SCHOOL ALNIYAWAS (219445)</v>
      </c>
      <c r="T523" s="9">
        <f>'shaladarpan '!S522</f>
        <v>8140200308</v>
      </c>
      <c r="U523" s="9" t="str">
        <f>'shaladarpan '!T522</f>
        <v>XXXX9165</v>
      </c>
      <c r="V523" s="9">
        <f>'shaladarpan '!U522</f>
        <v>0</v>
      </c>
      <c r="W523" s="9">
        <f>'shaladarpan '!V522</f>
        <v>9828121217</v>
      </c>
      <c r="X523" s="9" t="str">
        <f>'shaladarpan '!W522</f>
        <v>alniyawas521</v>
      </c>
      <c r="Y523" s="9">
        <f>'shaladarpan '!X522</f>
        <v>60000</v>
      </c>
      <c r="Z523" s="9" t="str">
        <f>'shaladarpan '!Y522</f>
        <v>N</v>
      </c>
      <c r="AA523" s="9" t="str">
        <f>'shaladarpan '!Z522</f>
        <v>N</v>
      </c>
      <c r="AB523" s="9" t="str">
        <f>'shaladarpan '!AA522</f>
        <v>No</v>
      </c>
      <c r="AC523" s="9">
        <f>'shaladarpan '!AB522</f>
        <v>15</v>
      </c>
      <c r="AD523" s="9" t="str">
        <f>'shaladarpan '!AC522</f>
        <v>None</v>
      </c>
      <c r="AE523" s="9">
        <f>'shaladarpan '!AD522</f>
        <v>0</v>
      </c>
    </row>
    <row r="524" spans="1:31" ht="23.25">
      <c r="A524" s="8">
        <f>IF(F524=" "," ",ROWS($A$3:A524))</f>
        <v>522</v>
      </c>
      <c r="B524" s="9">
        <f>'shaladarpan '!A523</f>
        <v>10</v>
      </c>
      <c r="C524" s="9" t="str">
        <f>'shaladarpan '!B523</f>
        <v>B</v>
      </c>
      <c r="D524" s="9">
        <f>'shaladarpan '!C523</f>
        <v>4646</v>
      </c>
      <c r="E524" s="10">
        <f>'shaladarpan '!D523</f>
        <v>43650</v>
      </c>
      <c r="F524" s="9" t="str">
        <f>'shaladarpan '!E523</f>
        <v>manjeet522</v>
      </c>
      <c r="G524" s="10">
        <f>'shaladarpan '!F523</f>
        <v>0</v>
      </c>
      <c r="H524" s="9" t="str">
        <f>'shaladarpan '!G523</f>
        <v>vijay522</v>
      </c>
      <c r="I524" s="9" t="str">
        <f>'shaladarpan '!H523</f>
        <v>beautiful522</v>
      </c>
      <c r="J524" s="9" t="str">
        <f>'shaladarpan '!I523</f>
        <v>M</v>
      </c>
      <c r="K524" s="10">
        <f>'shaladarpan '!J523</f>
        <v>38309</v>
      </c>
      <c r="L524" s="9" t="str">
        <f>'shaladarpan '!K523</f>
        <v>no</v>
      </c>
      <c r="M524" s="9">
        <f>'shaladarpan '!L523</f>
        <v>522</v>
      </c>
      <c r="N524" s="9">
        <f>'shaladarpan '!M523</f>
        <v>0</v>
      </c>
      <c r="O524" s="9">
        <f>'shaladarpan '!N523</f>
        <v>0</v>
      </c>
      <c r="P524" s="9" t="str">
        <f>'shaladarpan '!O523</f>
        <v>OBC</v>
      </c>
      <c r="Q524" s="9" t="str">
        <f>'shaladarpan '!P523</f>
        <v>Hindu</v>
      </c>
      <c r="R524" s="9">
        <f>'shaladarpan '!Q523</f>
        <v>0</v>
      </c>
      <c r="S524" s="9" t="str">
        <f>'shaladarpan '!R523</f>
        <v>GOVT. SENIOR SECONDARY SCHOOL ALNIYAWAS (219445)</v>
      </c>
      <c r="T524" s="9">
        <f>'shaladarpan '!S523</f>
        <v>8140200308</v>
      </c>
      <c r="U524" s="9" t="str">
        <f>'shaladarpan '!T523</f>
        <v>XXXX2037</v>
      </c>
      <c r="V524" s="9" t="str">
        <f>'shaladarpan '!U523</f>
        <v>ykikifk</v>
      </c>
      <c r="W524" s="9">
        <f>'shaladarpan '!V523</f>
        <v>9828121218</v>
      </c>
      <c r="X524" s="9" t="str">
        <f>'shaladarpan '!W523</f>
        <v>alniyawas522</v>
      </c>
      <c r="Y524" s="9">
        <f>'shaladarpan '!X523</f>
        <v>60000</v>
      </c>
      <c r="Z524" s="9" t="str">
        <f>'shaladarpan '!Y523</f>
        <v>N</v>
      </c>
      <c r="AA524" s="9" t="str">
        <f>'shaladarpan '!Z523</f>
        <v>N</v>
      </c>
      <c r="AB524" s="9" t="str">
        <f>'shaladarpan '!AA523</f>
        <v>No</v>
      </c>
      <c r="AC524" s="9">
        <f>'shaladarpan '!AB523</f>
        <v>16</v>
      </c>
      <c r="AD524" s="9" t="str">
        <f>'shaladarpan '!AC523</f>
        <v>None</v>
      </c>
      <c r="AE524" s="9">
        <f>'shaladarpan '!AD523</f>
        <v>0</v>
      </c>
    </row>
    <row r="525" spans="1:31" ht="23.25">
      <c r="A525" s="8">
        <f>IF(F525=" "," ",ROWS($A$3:A525))</f>
        <v>523</v>
      </c>
      <c r="B525" s="9">
        <f>'shaladarpan '!A524</f>
        <v>10</v>
      </c>
      <c r="C525" s="9" t="str">
        <f>'shaladarpan '!B524</f>
        <v>B</v>
      </c>
      <c r="D525" s="9">
        <f>'shaladarpan '!C524</f>
        <v>4483</v>
      </c>
      <c r="E525" s="10">
        <f>'shaladarpan '!D524</f>
        <v>43285</v>
      </c>
      <c r="F525" s="9" t="str">
        <f>'shaladarpan '!E524</f>
        <v>manjeet523</v>
      </c>
      <c r="G525" s="10">
        <f>'shaladarpan '!F524</f>
        <v>0</v>
      </c>
      <c r="H525" s="9" t="str">
        <f>'shaladarpan '!G524</f>
        <v>vijay523</v>
      </c>
      <c r="I525" s="9" t="str">
        <f>'shaladarpan '!H524</f>
        <v>beautiful523</v>
      </c>
      <c r="J525" s="9" t="str">
        <f>'shaladarpan '!I524</f>
        <v>M</v>
      </c>
      <c r="K525" s="10">
        <f>'shaladarpan '!J524</f>
        <v>38304</v>
      </c>
      <c r="L525" s="9" t="str">
        <f>'shaladarpan '!K524</f>
        <v>yes</v>
      </c>
      <c r="M525" s="9">
        <f>'shaladarpan '!L524</f>
        <v>523</v>
      </c>
      <c r="N525" s="9">
        <f>'shaladarpan '!M524</f>
        <v>0</v>
      </c>
      <c r="O525" s="9">
        <f>'shaladarpan '!N524</f>
        <v>0</v>
      </c>
      <c r="P525" s="9" t="str">
        <f>'shaladarpan '!O524</f>
        <v>OBC</v>
      </c>
      <c r="Q525" s="9" t="str">
        <f>'shaladarpan '!P524</f>
        <v>Muslim</v>
      </c>
      <c r="R525" s="9">
        <f>'shaladarpan '!Q524</f>
        <v>0</v>
      </c>
      <c r="S525" s="9" t="str">
        <f>'shaladarpan '!R524</f>
        <v>GOVT. SENIOR SECONDARY SCHOOL ALNIYAWAS (219445)</v>
      </c>
      <c r="T525" s="9">
        <f>'shaladarpan '!S524</f>
        <v>8140200308</v>
      </c>
      <c r="U525" s="9" t="str">
        <f>'shaladarpan '!T524</f>
        <v>XXXX4380</v>
      </c>
      <c r="V525" s="9">
        <f>'shaladarpan '!U524</f>
        <v>0</v>
      </c>
      <c r="W525" s="9">
        <f>'shaladarpan '!V524</f>
        <v>9828121219</v>
      </c>
      <c r="X525" s="9" t="str">
        <f>'shaladarpan '!W524</f>
        <v>alniyawas523</v>
      </c>
      <c r="Y525" s="9">
        <f>'shaladarpan '!X524</f>
        <v>45000</v>
      </c>
      <c r="Z525" s="9" t="str">
        <f>'shaladarpan '!Y524</f>
        <v>N</v>
      </c>
      <c r="AA525" s="9" t="str">
        <f>'shaladarpan '!Z524</f>
        <v>N</v>
      </c>
      <c r="AB525" s="9" t="str">
        <f>'shaladarpan '!AA524</f>
        <v>Yes</v>
      </c>
      <c r="AC525" s="9">
        <f>'shaladarpan '!AB524</f>
        <v>16</v>
      </c>
      <c r="AD525" s="9" t="str">
        <f>'shaladarpan '!AC524</f>
        <v>None</v>
      </c>
      <c r="AE525" s="9">
        <f>'shaladarpan '!AD524</f>
        <v>1</v>
      </c>
    </row>
    <row r="526" spans="1:31" ht="23.25">
      <c r="A526" s="8">
        <f>IF(F526=" "," ",ROWS($A$3:A526))</f>
        <v>524</v>
      </c>
      <c r="B526" s="9">
        <f>'shaladarpan '!A525</f>
        <v>10</v>
      </c>
      <c r="C526" s="9" t="str">
        <f>'shaladarpan '!B525</f>
        <v>B</v>
      </c>
      <c r="D526" s="9">
        <f>'shaladarpan '!C525</f>
        <v>4531</v>
      </c>
      <c r="E526" s="10">
        <f>'shaladarpan '!D525</f>
        <v>43288</v>
      </c>
      <c r="F526" s="9" t="str">
        <f>'shaladarpan '!E525</f>
        <v>manjeet524</v>
      </c>
      <c r="G526" s="10">
        <f>'shaladarpan '!F525</f>
        <v>0</v>
      </c>
      <c r="H526" s="9" t="str">
        <f>'shaladarpan '!G525</f>
        <v>vijay524</v>
      </c>
      <c r="I526" s="9" t="str">
        <f>'shaladarpan '!H525</f>
        <v>beautiful524</v>
      </c>
      <c r="J526" s="9" t="str">
        <f>'shaladarpan '!I525</f>
        <v>F</v>
      </c>
      <c r="K526" s="10">
        <f>'shaladarpan '!J525</f>
        <v>38821</v>
      </c>
      <c r="L526" s="9" t="str">
        <f>'shaladarpan '!K525</f>
        <v>yes</v>
      </c>
      <c r="M526" s="9">
        <f>'shaladarpan '!L525</f>
        <v>524</v>
      </c>
      <c r="N526" s="9">
        <f>'shaladarpan '!M525</f>
        <v>0</v>
      </c>
      <c r="O526" s="9">
        <f>'shaladarpan '!N525</f>
        <v>0</v>
      </c>
      <c r="P526" s="9" t="str">
        <f>'shaladarpan '!O525</f>
        <v>OBC</v>
      </c>
      <c r="Q526" s="9" t="str">
        <f>'shaladarpan '!P525</f>
        <v>Hindu</v>
      </c>
      <c r="R526" s="9">
        <f>'shaladarpan '!Q525</f>
        <v>0</v>
      </c>
      <c r="S526" s="9" t="str">
        <f>'shaladarpan '!R525</f>
        <v>GOVT. SENIOR SECONDARY SCHOOL ALNIYAWAS (219445)</v>
      </c>
      <c r="T526" s="9">
        <f>'shaladarpan '!S525</f>
        <v>8140200308</v>
      </c>
      <c r="U526" s="9" t="str">
        <f>'shaladarpan '!T525</f>
        <v>XXXX6006</v>
      </c>
      <c r="V526" s="9" t="str">
        <f>'shaladarpan '!U525</f>
        <v>VWCPHHP</v>
      </c>
      <c r="W526" s="9">
        <f>'shaladarpan '!V525</f>
        <v>9828121220</v>
      </c>
      <c r="X526" s="9" t="str">
        <f>'shaladarpan '!W525</f>
        <v>alniyawas524</v>
      </c>
      <c r="Y526" s="9">
        <f>'shaladarpan '!X525</f>
        <v>100000</v>
      </c>
      <c r="Z526" s="9" t="str">
        <f>'shaladarpan '!Y525</f>
        <v>N</v>
      </c>
      <c r="AA526" s="9" t="str">
        <f>'shaladarpan '!Z525</f>
        <v>N</v>
      </c>
      <c r="AB526" s="9" t="str">
        <f>'shaladarpan '!AA525</f>
        <v>No</v>
      </c>
      <c r="AC526" s="9">
        <f>'shaladarpan '!AB525</f>
        <v>14</v>
      </c>
      <c r="AD526" s="9" t="str">
        <f>'shaladarpan '!AC525</f>
        <v>None</v>
      </c>
      <c r="AE526" s="9">
        <f>'shaladarpan '!AD525</f>
        <v>1</v>
      </c>
    </row>
    <row r="527" spans="1:31" ht="23.25">
      <c r="A527" s="8">
        <f>IF(F527=" "," ",ROWS($A$3:A527))</f>
        <v>525</v>
      </c>
      <c r="B527" s="9">
        <f>'shaladarpan '!A526</f>
        <v>10</v>
      </c>
      <c r="C527" s="9" t="str">
        <f>'shaladarpan '!B526</f>
        <v>B</v>
      </c>
      <c r="D527" s="9">
        <f>'shaladarpan '!C526</f>
        <v>4660</v>
      </c>
      <c r="E527" s="10">
        <f>'shaladarpan '!D526</f>
        <v>43652</v>
      </c>
      <c r="F527" s="9" t="str">
        <f>'shaladarpan '!E526</f>
        <v>manjeet525</v>
      </c>
      <c r="G527" s="10">
        <f>'shaladarpan '!F526</f>
        <v>0</v>
      </c>
      <c r="H527" s="9" t="str">
        <f>'shaladarpan '!G526</f>
        <v>vijay525</v>
      </c>
      <c r="I527" s="9" t="str">
        <f>'shaladarpan '!H526</f>
        <v>beautiful525</v>
      </c>
      <c r="J527" s="9" t="str">
        <f>'shaladarpan '!I526</f>
        <v>F</v>
      </c>
      <c r="K527" s="10">
        <f>'shaladarpan '!J526</f>
        <v>38808</v>
      </c>
      <c r="L527" s="9" t="str">
        <f>'shaladarpan '!K526</f>
        <v>no</v>
      </c>
      <c r="M527" s="9">
        <f>'shaladarpan '!L526</f>
        <v>525</v>
      </c>
      <c r="N527" s="9">
        <f>'shaladarpan '!M526</f>
        <v>0</v>
      </c>
      <c r="O527" s="9">
        <f>'shaladarpan '!N526</f>
        <v>0</v>
      </c>
      <c r="P527" s="9" t="str">
        <f>'shaladarpan '!O526</f>
        <v>OBC</v>
      </c>
      <c r="Q527" s="9" t="str">
        <f>'shaladarpan '!P526</f>
        <v>Hindu</v>
      </c>
      <c r="R527" s="9">
        <f>'shaladarpan '!Q526</f>
        <v>0</v>
      </c>
      <c r="S527" s="9" t="str">
        <f>'shaladarpan '!R526</f>
        <v>GOVT. SENIOR SECONDARY SCHOOL ALNIYAWAS (219445)</v>
      </c>
      <c r="T527" s="9">
        <f>'shaladarpan '!S526</f>
        <v>8140200308</v>
      </c>
      <c r="U527" s="9" t="str">
        <f>'shaladarpan '!T526</f>
        <v>XXXX4090</v>
      </c>
      <c r="V527" s="9" t="str">
        <f>'shaladarpan '!U526</f>
        <v>yoiysgs</v>
      </c>
      <c r="W527" s="9">
        <f>'shaladarpan '!V526</f>
        <v>9828121221</v>
      </c>
      <c r="X527" s="9" t="str">
        <f>'shaladarpan '!W526</f>
        <v>alniyawas525</v>
      </c>
      <c r="Y527" s="9">
        <f>'shaladarpan '!X526</f>
        <v>60000</v>
      </c>
      <c r="Z527" s="9" t="str">
        <f>'shaladarpan '!Y526</f>
        <v>N</v>
      </c>
      <c r="AA527" s="9" t="str">
        <f>'shaladarpan '!Z526</f>
        <v>N</v>
      </c>
      <c r="AB527" s="9" t="str">
        <f>'shaladarpan '!AA526</f>
        <v>No</v>
      </c>
      <c r="AC527" s="9">
        <f>'shaladarpan '!AB526</f>
        <v>14</v>
      </c>
      <c r="AD527" s="9" t="str">
        <f>'shaladarpan '!AC526</f>
        <v>None</v>
      </c>
      <c r="AE527" s="9">
        <f>'shaladarpan '!AD526</f>
        <v>2</v>
      </c>
    </row>
    <row r="528" spans="1:31" ht="23.25">
      <c r="A528" s="8">
        <f>IF(F528=" "," ",ROWS($A$3:A528))</f>
        <v>526</v>
      </c>
      <c r="B528" s="9">
        <f>'shaladarpan '!A527</f>
        <v>10</v>
      </c>
      <c r="C528" s="9" t="str">
        <f>'shaladarpan '!B527</f>
        <v>B</v>
      </c>
      <c r="D528" s="9">
        <f>'shaladarpan '!C527</f>
        <v>4838</v>
      </c>
      <c r="E528" s="10">
        <f>'shaladarpan '!D527</f>
        <v>42944</v>
      </c>
      <c r="F528" s="9" t="str">
        <f>'shaladarpan '!E527</f>
        <v>manjeet526</v>
      </c>
      <c r="G528" s="10">
        <f>'shaladarpan '!F527</f>
        <v>0</v>
      </c>
      <c r="H528" s="9" t="str">
        <f>'shaladarpan '!G527</f>
        <v>vijay526</v>
      </c>
      <c r="I528" s="9" t="str">
        <f>'shaladarpan '!H527</f>
        <v>beautiful526</v>
      </c>
      <c r="J528" s="9" t="str">
        <f>'shaladarpan '!I527</f>
        <v>F</v>
      </c>
      <c r="K528" s="10">
        <f>'shaladarpan '!J527</f>
        <v>38513</v>
      </c>
      <c r="L528" s="9" t="str">
        <f>'shaladarpan '!K527</f>
        <v>yes</v>
      </c>
      <c r="M528" s="9">
        <f>'shaladarpan '!L527</f>
        <v>526</v>
      </c>
      <c r="N528" s="9">
        <f>'shaladarpan '!M527</f>
        <v>0</v>
      </c>
      <c r="O528" s="9">
        <f>'shaladarpan '!N527</f>
        <v>0</v>
      </c>
      <c r="P528" s="9" t="str">
        <f>'shaladarpan '!O527</f>
        <v>OBC</v>
      </c>
      <c r="Q528" s="9" t="str">
        <f>'shaladarpan '!P527</f>
        <v>Muslim</v>
      </c>
      <c r="R528" s="9">
        <f>'shaladarpan '!Q527</f>
        <v>0</v>
      </c>
      <c r="S528" s="9" t="str">
        <f>'shaladarpan '!R527</f>
        <v>GOVT. SENIOR SECONDARY SCHOOL ALNIYAWAS (219445)</v>
      </c>
      <c r="T528" s="9">
        <f>'shaladarpan '!S527</f>
        <v>8140200308</v>
      </c>
      <c r="U528" s="9" t="str">
        <f>'shaladarpan '!T527</f>
        <v>XXXX7869</v>
      </c>
      <c r="V528" s="9" t="str">
        <f>'shaladarpan '!U527</f>
        <v>VOCOCXR</v>
      </c>
      <c r="W528" s="9">
        <f>'shaladarpan '!V527</f>
        <v>9828121222</v>
      </c>
      <c r="X528" s="9" t="str">
        <f>'shaladarpan '!W527</f>
        <v>alniyawas526</v>
      </c>
      <c r="Y528" s="9">
        <f>'shaladarpan '!X527</f>
        <v>0</v>
      </c>
      <c r="Z528" s="9" t="str">
        <f>'shaladarpan '!Y527</f>
        <v>N</v>
      </c>
      <c r="AA528" s="9" t="str">
        <f>'shaladarpan '!Z527</f>
        <v>N</v>
      </c>
      <c r="AB528" s="9" t="str">
        <f>'shaladarpan '!AA527</f>
        <v>Yes</v>
      </c>
      <c r="AC528" s="9">
        <f>'shaladarpan '!AB527</f>
        <v>15</v>
      </c>
      <c r="AD528" s="9" t="str">
        <f>'shaladarpan '!AC527</f>
        <v>None</v>
      </c>
      <c r="AE528" s="9">
        <f>'shaladarpan '!AD527</f>
        <v>1</v>
      </c>
    </row>
    <row r="529" spans="1:31" ht="23.25">
      <c r="A529" s="8">
        <f>IF(F529=" "," ",ROWS($A$3:A529))</f>
        <v>527</v>
      </c>
      <c r="B529" s="9">
        <f>'shaladarpan '!A528</f>
        <v>10</v>
      </c>
      <c r="C529" s="9" t="str">
        <f>'shaladarpan '!B528</f>
        <v>B</v>
      </c>
      <c r="D529" s="9">
        <f>'shaladarpan '!C528</f>
        <v>4662</v>
      </c>
      <c r="E529" s="10">
        <f>'shaladarpan '!D528</f>
        <v>43297</v>
      </c>
      <c r="F529" s="9" t="str">
        <f>'shaladarpan '!E528</f>
        <v>manjeet527</v>
      </c>
      <c r="G529" s="10">
        <f>'shaladarpan '!F528</f>
        <v>0</v>
      </c>
      <c r="H529" s="9" t="str">
        <f>'shaladarpan '!G528</f>
        <v>vijay527</v>
      </c>
      <c r="I529" s="9" t="str">
        <f>'shaladarpan '!H528</f>
        <v>beautiful527</v>
      </c>
      <c r="J529" s="9" t="str">
        <f>'shaladarpan '!I528</f>
        <v>F</v>
      </c>
      <c r="K529" s="10">
        <f>'shaladarpan '!J528</f>
        <v>38718</v>
      </c>
      <c r="L529" s="9" t="str">
        <f>'shaladarpan '!K528</f>
        <v>yes</v>
      </c>
      <c r="M529" s="9">
        <f>'shaladarpan '!L528</f>
        <v>527</v>
      </c>
      <c r="N529" s="9">
        <f>'shaladarpan '!M528</f>
        <v>0</v>
      </c>
      <c r="O529" s="9">
        <f>'shaladarpan '!N528</f>
        <v>0</v>
      </c>
      <c r="P529" s="9" t="str">
        <f>'shaladarpan '!O528</f>
        <v>OBC</v>
      </c>
      <c r="Q529" s="9" t="str">
        <f>'shaladarpan '!P528</f>
        <v>Muslim</v>
      </c>
      <c r="R529" s="9">
        <f>'shaladarpan '!Q528</f>
        <v>0</v>
      </c>
      <c r="S529" s="9" t="str">
        <f>'shaladarpan '!R528</f>
        <v>GOVT. SENIOR SECONDARY SCHOOL ALNIYAWAS (219445)</v>
      </c>
      <c r="T529" s="9">
        <f>'shaladarpan '!S528</f>
        <v>8140200308</v>
      </c>
      <c r="U529" s="9" t="str">
        <f>'shaladarpan '!T528</f>
        <v>XXXX8352</v>
      </c>
      <c r="V529" s="9">
        <f>'shaladarpan '!U528</f>
        <v>0</v>
      </c>
      <c r="W529" s="9">
        <f>'shaladarpan '!V528</f>
        <v>9828121223</v>
      </c>
      <c r="X529" s="9" t="str">
        <f>'shaladarpan '!W528</f>
        <v>alniyawas527</v>
      </c>
      <c r="Y529" s="9">
        <f>'shaladarpan '!X528</f>
        <v>60000</v>
      </c>
      <c r="Z529" s="9" t="str">
        <f>'shaladarpan '!Y528</f>
        <v>N</v>
      </c>
      <c r="AA529" s="9" t="str">
        <f>'shaladarpan '!Z528</f>
        <v>N</v>
      </c>
      <c r="AB529" s="9" t="str">
        <f>'shaladarpan '!AA528</f>
        <v>Yes</v>
      </c>
      <c r="AC529" s="9">
        <f>'shaladarpan '!AB528</f>
        <v>14</v>
      </c>
      <c r="AD529" s="9" t="str">
        <f>'shaladarpan '!AC528</f>
        <v>None</v>
      </c>
      <c r="AE529" s="9">
        <f>'shaladarpan '!AD528</f>
        <v>0</v>
      </c>
    </row>
    <row r="530" spans="1:31" ht="23.25">
      <c r="A530" s="8">
        <f>IF(F530=" "," ",ROWS($A$3:A530))</f>
        <v>528</v>
      </c>
      <c r="B530" s="9">
        <f>'shaladarpan '!A529</f>
        <v>10</v>
      </c>
      <c r="C530" s="9" t="str">
        <f>'shaladarpan '!B529</f>
        <v>B</v>
      </c>
      <c r="D530" s="9">
        <f>'shaladarpan '!C529</f>
        <v>3572</v>
      </c>
      <c r="E530" s="10">
        <f>'shaladarpan '!D529</f>
        <v>41772</v>
      </c>
      <c r="F530" s="9" t="str">
        <f>'shaladarpan '!E529</f>
        <v>manjeet528</v>
      </c>
      <c r="G530" s="10">
        <f>'shaladarpan '!F529</f>
        <v>0</v>
      </c>
      <c r="H530" s="9" t="str">
        <f>'shaladarpan '!G529</f>
        <v>vijay528</v>
      </c>
      <c r="I530" s="9" t="str">
        <f>'shaladarpan '!H529</f>
        <v>beautiful528</v>
      </c>
      <c r="J530" s="9" t="str">
        <f>'shaladarpan '!I529</f>
        <v>F</v>
      </c>
      <c r="K530" s="10">
        <f>'shaladarpan '!J529</f>
        <v>38117</v>
      </c>
      <c r="L530" s="9" t="str">
        <f>'shaladarpan '!K529</f>
        <v>no</v>
      </c>
      <c r="M530" s="9">
        <f>'shaladarpan '!L529</f>
        <v>528</v>
      </c>
      <c r="N530" s="9">
        <f>'shaladarpan '!M529</f>
        <v>0</v>
      </c>
      <c r="O530" s="9">
        <f>'shaladarpan '!N529</f>
        <v>0</v>
      </c>
      <c r="P530" s="9" t="str">
        <f>'shaladarpan '!O529</f>
        <v>OBC</v>
      </c>
      <c r="Q530" s="9" t="str">
        <f>'shaladarpan '!P529</f>
        <v>Muslim</v>
      </c>
      <c r="R530" s="9">
        <f>'shaladarpan '!Q529</f>
        <v>0</v>
      </c>
      <c r="S530" s="9" t="str">
        <f>'shaladarpan '!R529</f>
        <v>GOVT. SENIOR SECONDARY SCHOOL ALNIYAWAS (219445)</v>
      </c>
      <c r="T530" s="9">
        <f>'shaladarpan '!S529</f>
        <v>8140200308</v>
      </c>
      <c r="U530" s="9" t="str">
        <f>'shaladarpan '!T529</f>
        <v>XXXX0545</v>
      </c>
      <c r="V530" s="9">
        <f>'shaladarpan '!U529</f>
        <v>0</v>
      </c>
      <c r="W530" s="9">
        <f>'shaladarpan '!V529</f>
        <v>9828121224</v>
      </c>
      <c r="X530" s="9" t="str">
        <f>'shaladarpan '!W529</f>
        <v>alniyawas528</v>
      </c>
      <c r="Y530" s="9">
        <f>'shaladarpan '!X529</f>
        <v>14000</v>
      </c>
      <c r="Z530" s="9" t="str">
        <f>'shaladarpan '!Y529</f>
        <v>N</v>
      </c>
      <c r="AA530" s="9" t="str">
        <f>'shaladarpan '!Z529</f>
        <v>N</v>
      </c>
      <c r="AB530" s="9" t="str">
        <f>'shaladarpan '!AA529</f>
        <v>Yes</v>
      </c>
      <c r="AC530" s="9">
        <f>'shaladarpan '!AB529</f>
        <v>16</v>
      </c>
      <c r="AD530" s="9" t="str">
        <f>'shaladarpan '!AC529</f>
        <v>None</v>
      </c>
      <c r="AE530" s="9">
        <f>'shaladarpan '!AD529</f>
        <v>1</v>
      </c>
    </row>
    <row r="531" spans="1:31" ht="23.25">
      <c r="A531" s="8">
        <f>IF(F531=" "," ",ROWS($A$3:A531))</f>
        <v>529</v>
      </c>
      <c r="B531" s="9">
        <f>'shaladarpan '!A530</f>
        <v>10</v>
      </c>
      <c r="C531" s="9" t="str">
        <f>'shaladarpan '!B530</f>
        <v>B</v>
      </c>
      <c r="D531" s="9">
        <f>'shaladarpan '!C530</f>
        <v>4655</v>
      </c>
      <c r="E531" s="10">
        <f>'shaladarpan '!D530</f>
        <v>43651</v>
      </c>
      <c r="F531" s="9" t="str">
        <f>'shaladarpan '!E530</f>
        <v>manjeet529</v>
      </c>
      <c r="G531" s="10">
        <f>'shaladarpan '!F530</f>
        <v>0</v>
      </c>
      <c r="H531" s="9" t="str">
        <f>'shaladarpan '!G530</f>
        <v>vijay529</v>
      </c>
      <c r="I531" s="9" t="str">
        <f>'shaladarpan '!H530</f>
        <v>beautiful529</v>
      </c>
      <c r="J531" s="9" t="str">
        <f>'shaladarpan '!I530</f>
        <v>F</v>
      </c>
      <c r="K531" s="10">
        <f>'shaladarpan '!J530</f>
        <v>38547</v>
      </c>
      <c r="L531" s="9" t="str">
        <f>'shaladarpan '!K530</f>
        <v>yes</v>
      </c>
      <c r="M531" s="9">
        <f>'shaladarpan '!L530</f>
        <v>529</v>
      </c>
      <c r="N531" s="9">
        <f>'shaladarpan '!M530</f>
        <v>0</v>
      </c>
      <c r="O531" s="9">
        <f>'shaladarpan '!N530</f>
        <v>0</v>
      </c>
      <c r="P531" s="9" t="str">
        <f>'shaladarpan '!O530</f>
        <v>OBC</v>
      </c>
      <c r="Q531" s="9" t="str">
        <f>'shaladarpan '!P530</f>
        <v>Hindu</v>
      </c>
      <c r="R531" s="9">
        <f>'shaladarpan '!Q530</f>
        <v>0</v>
      </c>
      <c r="S531" s="9" t="str">
        <f>'shaladarpan '!R530</f>
        <v>GOVT. SENIOR SECONDARY SCHOOL ALNIYAWAS (219445)</v>
      </c>
      <c r="T531" s="9">
        <f>'shaladarpan '!S530</f>
        <v>8140200308</v>
      </c>
      <c r="U531" s="9" t="str">
        <f>'shaladarpan '!T530</f>
        <v>XXXX7867</v>
      </c>
      <c r="V531" s="9" t="str">
        <f>'shaladarpan '!U530</f>
        <v>vpgwcnj</v>
      </c>
      <c r="W531" s="9">
        <f>'shaladarpan '!V530</f>
        <v>9828121225</v>
      </c>
      <c r="X531" s="9" t="str">
        <f>'shaladarpan '!W530</f>
        <v>alniyawas529</v>
      </c>
      <c r="Y531" s="9">
        <f>'shaladarpan '!X530</f>
        <v>60000</v>
      </c>
      <c r="Z531" s="9" t="str">
        <f>'shaladarpan '!Y530</f>
        <v>N</v>
      </c>
      <c r="AA531" s="9" t="str">
        <f>'shaladarpan '!Z530</f>
        <v>N</v>
      </c>
      <c r="AB531" s="9" t="str">
        <f>'shaladarpan '!AA530</f>
        <v>No</v>
      </c>
      <c r="AC531" s="9">
        <f>'shaladarpan '!AB530</f>
        <v>15</v>
      </c>
      <c r="AD531" s="9" t="str">
        <f>'shaladarpan '!AC530</f>
        <v>None</v>
      </c>
      <c r="AE531" s="9">
        <f>'shaladarpan '!AD530</f>
        <v>1</v>
      </c>
    </row>
    <row r="532" spans="1:31" ht="23.25">
      <c r="A532" s="8">
        <f>IF(F532=" "," ",ROWS($A$3:A532))</f>
        <v>530</v>
      </c>
      <c r="B532" s="9">
        <f>'shaladarpan '!A531</f>
        <v>10</v>
      </c>
      <c r="C532" s="9" t="str">
        <f>'shaladarpan '!B531</f>
        <v>B</v>
      </c>
      <c r="D532" s="9">
        <f>'shaladarpan '!C531</f>
        <v>4732</v>
      </c>
      <c r="E532" s="10">
        <f>'shaladarpan '!D531</f>
        <v>43661</v>
      </c>
      <c r="F532" s="9" t="str">
        <f>'shaladarpan '!E531</f>
        <v>manjeet530</v>
      </c>
      <c r="G532" s="10">
        <f>'shaladarpan '!F531</f>
        <v>0</v>
      </c>
      <c r="H532" s="9" t="str">
        <f>'shaladarpan '!G531</f>
        <v>vijay530</v>
      </c>
      <c r="I532" s="9" t="str">
        <f>'shaladarpan '!H531</f>
        <v>beautiful530</v>
      </c>
      <c r="J532" s="9" t="str">
        <f>'shaladarpan '!I531</f>
        <v>F</v>
      </c>
      <c r="K532" s="10">
        <f>'shaladarpan '!J531</f>
        <v>39050</v>
      </c>
      <c r="L532" s="9" t="str">
        <f>'shaladarpan '!K531</f>
        <v>yes</v>
      </c>
      <c r="M532" s="9">
        <f>'shaladarpan '!L531</f>
        <v>530</v>
      </c>
      <c r="N532" s="9">
        <f>'shaladarpan '!M531</f>
        <v>0</v>
      </c>
      <c r="O532" s="9">
        <f>'shaladarpan '!N531</f>
        <v>0</v>
      </c>
      <c r="P532" s="9" t="str">
        <f>'shaladarpan '!O531</f>
        <v>OBC</v>
      </c>
      <c r="Q532" s="9" t="str">
        <f>'shaladarpan '!P531</f>
        <v>Hindu</v>
      </c>
      <c r="R532" s="9">
        <f>'shaladarpan '!Q531</f>
        <v>0</v>
      </c>
      <c r="S532" s="9" t="str">
        <f>'shaladarpan '!R531</f>
        <v>GOVT. SENIOR SECONDARY SCHOOL ALNIYAWAS (219445)</v>
      </c>
      <c r="T532" s="9">
        <f>'shaladarpan '!S531</f>
        <v>8140200308</v>
      </c>
      <c r="U532" s="9" t="str">
        <f>'shaladarpan '!T531</f>
        <v>XXXX8859</v>
      </c>
      <c r="V532" s="9" t="str">
        <f>'shaladarpan '!U531</f>
        <v>yobydgo</v>
      </c>
      <c r="W532" s="9">
        <f>'shaladarpan '!V531</f>
        <v>9828121226</v>
      </c>
      <c r="X532" s="9" t="str">
        <f>'shaladarpan '!W531</f>
        <v>alniyawas530</v>
      </c>
      <c r="Y532" s="9">
        <f>'shaladarpan '!X531</f>
        <v>60000</v>
      </c>
      <c r="Z532" s="9" t="str">
        <f>'shaladarpan '!Y531</f>
        <v>N</v>
      </c>
      <c r="AA532" s="9" t="str">
        <f>'shaladarpan '!Z531</f>
        <v>N</v>
      </c>
      <c r="AB532" s="9" t="str">
        <f>'shaladarpan '!AA531</f>
        <v>No</v>
      </c>
      <c r="AC532" s="9">
        <f>'shaladarpan '!AB531</f>
        <v>14</v>
      </c>
      <c r="AD532" s="9" t="str">
        <f>'shaladarpan '!AC531</f>
        <v>None</v>
      </c>
      <c r="AE532" s="9">
        <f>'shaladarpan '!AD531</f>
        <v>3</v>
      </c>
    </row>
    <row r="533" spans="1:31" ht="23.25">
      <c r="A533" s="8">
        <f>IF(F533=" "," ",ROWS($A$3:A533))</f>
        <v>531</v>
      </c>
      <c r="B533" s="9">
        <f>'shaladarpan '!A532</f>
        <v>10</v>
      </c>
      <c r="C533" s="9" t="str">
        <f>'shaladarpan '!B532</f>
        <v>B</v>
      </c>
      <c r="D533" s="9">
        <f>'shaladarpan '!C532</f>
        <v>4557</v>
      </c>
      <c r="E533" s="10">
        <f>'shaladarpan '!D532</f>
        <v>43293</v>
      </c>
      <c r="F533" s="9" t="str">
        <f>'shaladarpan '!E532</f>
        <v>manjeet531</v>
      </c>
      <c r="G533" s="10">
        <f>'shaladarpan '!F532</f>
        <v>0</v>
      </c>
      <c r="H533" s="9" t="str">
        <f>'shaladarpan '!G532</f>
        <v>vijay531</v>
      </c>
      <c r="I533" s="9" t="str">
        <f>'shaladarpan '!H532</f>
        <v>beautiful531</v>
      </c>
      <c r="J533" s="9" t="str">
        <f>'shaladarpan '!I532</f>
        <v>M</v>
      </c>
      <c r="K533" s="10">
        <f>'shaladarpan '!J532</f>
        <v>38362</v>
      </c>
      <c r="L533" s="9" t="str">
        <f>'shaladarpan '!K532</f>
        <v>no</v>
      </c>
      <c r="M533" s="9">
        <f>'shaladarpan '!L532</f>
        <v>531</v>
      </c>
      <c r="N533" s="9">
        <f>'shaladarpan '!M532</f>
        <v>0</v>
      </c>
      <c r="O533" s="9">
        <f>'shaladarpan '!N532</f>
        <v>0</v>
      </c>
      <c r="P533" s="9" t="str">
        <f>'shaladarpan '!O532</f>
        <v>OBC</v>
      </c>
      <c r="Q533" s="9" t="str">
        <f>'shaladarpan '!P532</f>
        <v>Hindu</v>
      </c>
      <c r="R533" s="9">
        <f>'shaladarpan '!Q532</f>
        <v>0</v>
      </c>
      <c r="S533" s="9" t="str">
        <f>'shaladarpan '!R532</f>
        <v>GOVT. SENIOR SECONDARY SCHOOL ALNIYAWAS (219445)</v>
      </c>
      <c r="T533" s="9">
        <f>'shaladarpan '!S532</f>
        <v>8140200308</v>
      </c>
      <c r="U533" s="9" t="str">
        <f>'shaladarpan '!T532</f>
        <v>XXXX9502</v>
      </c>
      <c r="V533" s="9" t="str">
        <f>'shaladarpan '!U532</f>
        <v>VVGOPGT</v>
      </c>
      <c r="W533" s="9">
        <f>'shaladarpan '!V532</f>
        <v>9828121227</v>
      </c>
      <c r="X533" s="9" t="str">
        <f>'shaladarpan '!W532</f>
        <v>alniyawas531</v>
      </c>
      <c r="Y533" s="9">
        <f>'shaladarpan '!X532</f>
        <v>60000</v>
      </c>
      <c r="Z533" s="9" t="str">
        <f>'shaladarpan '!Y532</f>
        <v>N</v>
      </c>
      <c r="AA533" s="9" t="str">
        <f>'shaladarpan '!Z532</f>
        <v>N</v>
      </c>
      <c r="AB533" s="9" t="str">
        <f>'shaladarpan '!AA532</f>
        <v>No</v>
      </c>
      <c r="AC533" s="9">
        <f>'shaladarpan '!AB532</f>
        <v>15</v>
      </c>
      <c r="AD533" s="9" t="str">
        <f>'shaladarpan '!AC532</f>
        <v>None</v>
      </c>
      <c r="AE533" s="9">
        <f>'shaladarpan '!AD532</f>
        <v>1</v>
      </c>
    </row>
    <row r="534" spans="1:31" ht="23.25">
      <c r="A534" s="8">
        <f>IF(F534=" "," ",ROWS($A$3:A534))</f>
        <v>532</v>
      </c>
      <c r="B534" s="9">
        <f>'shaladarpan '!A533</f>
        <v>10</v>
      </c>
      <c r="C534" s="9" t="str">
        <f>'shaladarpan '!B533</f>
        <v>B</v>
      </c>
      <c r="D534" s="9">
        <f>'shaladarpan '!C533</f>
        <v>4314</v>
      </c>
      <c r="E534" s="10">
        <f>'shaladarpan '!D533</f>
        <v>42920</v>
      </c>
      <c r="F534" s="9" t="str">
        <f>'shaladarpan '!E533</f>
        <v>manjeet532</v>
      </c>
      <c r="G534" s="10">
        <f>'shaladarpan '!F533</f>
        <v>0</v>
      </c>
      <c r="H534" s="9" t="str">
        <f>'shaladarpan '!G533</f>
        <v>vijay532</v>
      </c>
      <c r="I534" s="9" t="str">
        <f>'shaladarpan '!H533</f>
        <v>beautiful532</v>
      </c>
      <c r="J534" s="9" t="str">
        <f>'shaladarpan '!I533</f>
        <v>M</v>
      </c>
      <c r="K534" s="10">
        <f>'shaladarpan '!J533</f>
        <v>38357</v>
      </c>
      <c r="L534" s="9" t="str">
        <f>'shaladarpan '!K533</f>
        <v>yes</v>
      </c>
      <c r="M534" s="9">
        <f>'shaladarpan '!L533</f>
        <v>532</v>
      </c>
      <c r="N534" s="9">
        <f>'shaladarpan '!M533</f>
        <v>0</v>
      </c>
      <c r="O534" s="9">
        <f>'shaladarpan '!N533</f>
        <v>0</v>
      </c>
      <c r="P534" s="9" t="str">
        <f>'shaladarpan '!O533</f>
        <v>OBC</v>
      </c>
      <c r="Q534" s="9" t="str">
        <f>'shaladarpan '!P533</f>
        <v>Hindu</v>
      </c>
      <c r="R534" s="9">
        <f>'shaladarpan '!Q533</f>
        <v>0</v>
      </c>
      <c r="S534" s="9" t="str">
        <f>'shaladarpan '!R533</f>
        <v>GOVT. SENIOR SECONDARY SCHOOL ALNIYAWAS (219445)</v>
      </c>
      <c r="T534" s="9">
        <f>'shaladarpan '!S533</f>
        <v>8140200308</v>
      </c>
      <c r="U534" s="9" t="str">
        <f>'shaladarpan '!T533</f>
        <v>XXXX8406</v>
      </c>
      <c r="V534" s="9">
        <f>'shaladarpan '!U533</f>
        <v>0</v>
      </c>
      <c r="W534" s="9">
        <f>'shaladarpan '!V533</f>
        <v>9828121228</v>
      </c>
      <c r="X534" s="9" t="str">
        <f>'shaladarpan '!W533</f>
        <v>alniyawas532</v>
      </c>
      <c r="Y534" s="9">
        <f>'shaladarpan '!X533</f>
        <v>0</v>
      </c>
      <c r="Z534" s="9" t="str">
        <f>'shaladarpan '!Y533</f>
        <v>N</v>
      </c>
      <c r="AA534" s="9" t="str">
        <f>'shaladarpan '!Z533</f>
        <v>N</v>
      </c>
      <c r="AB534" s="9" t="str">
        <f>'shaladarpan '!AA533</f>
        <v>No</v>
      </c>
      <c r="AC534" s="9">
        <f>'shaladarpan '!AB533</f>
        <v>15</v>
      </c>
      <c r="AD534" s="9" t="str">
        <f>'shaladarpan '!AC533</f>
        <v>None</v>
      </c>
      <c r="AE534" s="9">
        <f>'shaladarpan '!AD533</f>
        <v>1</v>
      </c>
    </row>
    <row r="535" spans="1:31" ht="23.25">
      <c r="A535" s="8">
        <f>IF(F535=" "," ",ROWS($A$3:A535))</f>
        <v>533</v>
      </c>
      <c r="B535" s="9">
        <f>'shaladarpan '!A534</f>
        <v>10</v>
      </c>
      <c r="C535" s="9" t="str">
        <f>'shaladarpan '!B534</f>
        <v>B</v>
      </c>
      <c r="D535" s="9">
        <f>'shaladarpan '!C534</f>
        <v>4504</v>
      </c>
      <c r="E535" s="10">
        <f>'shaladarpan '!D534</f>
        <v>43287</v>
      </c>
      <c r="F535" s="9" t="str">
        <f>'shaladarpan '!E534</f>
        <v>manjeet533</v>
      </c>
      <c r="G535" s="10">
        <f>'shaladarpan '!F534</f>
        <v>0</v>
      </c>
      <c r="H535" s="9" t="str">
        <f>'shaladarpan '!G534</f>
        <v>vijay533</v>
      </c>
      <c r="I535" s="9" t="str">
        <f>'shaladarpan '!H534</f>
        <v>beautiful533</v>
      </c>
      <c r="J535" s="9" t="str">
        <f>'shaladarpan '!I534</f>
        <v>M</v>
      </c>
      <c r="K535" s="10">
        <f>'shaladarpan '!J534</f>
        <v>37795</v>
      </c>
      <c r="L535" s="9" t="str">
        <f>'shaladarpan '!K534</f>
        <v>yes</v>
      </c>
      <c r="M535" s="9">
        <f>'shaladarpan '!L534</f>
        <v>533</v>
      </c>
      <c r="N535" s="9">
        <f>'shaladarpan '!M534</f>
        <v>0</v>
      </c>
      <c r="O535" s="9">
        <f>'shaladarpan '!N534</f>
        <v>0</v>
      </c>
      <c r="P535" s="9" t="str">
        <f>'shaladarpan '!O534</f>
        <v>OBC</v>
      </c>
      <c r="Q535" s="9" t="str">
        <f>'shaladarpan '!P534</f>
        <v>Hindu</v>
      </c>
      <c r="R535" s="9">
        <f>'shaladarpan '!Q534</f>
        <v>0</v>
      </c>
      <c r="S535" s="9" t="str">
        <f>'shaladarpan '!R534</f>
        <v>GOVT. SENIOR SECONDARY SCHOOL ALNIYAWAS (219445)</v>
      </c>
      <c r="T535" s="9">
        <f>'shaladarpan '!S534</f>
        <v>8140200308</v>
      </c>
      <c r="U535" s="9" t="str">
        <f>'shaladarpan '!T534</f>
        <v>XXXX9939</v>
      </c>
      <c r="V535" s="9">
        <f>'shaladarpan '!U534</f>
        <v>0</v>
      </c>
      <c r="W535" s="9">
        <f>'shaladarpan '!V534</f>
        <v>9828121229</v>
      </c>
      <c r="X535" s="9" t="str">
        <f>'shaladarpan '!W534</f>
        <v>alniyawas533</v>
      </c>
      <c r="Y535" s="9">
        <f>'shaladarpan '!X534</f>
        <v>50000</v>
      </c>
      <c r="Z535" s="9" t="str">
        <f>'shaladarpan '!Y534</f>
        <v>N</v>
      </c>
      <c r="AA535" s="9" t="str">
        <f>'shaladarpan '!Z534</f>
        <v>N</v>
      </c>
      <c r="AB535" s="9" t="str">
        <f>'shaladarpan '!AA534</f>
        <v>No</v>
      </c>
      <c r="AC535" s="9">
        <f>'shaladarpan '!AB534</f>
        <v>17</v>
      </c>
      <c r="AD535" s="9" t="str">
        <f>'shaladarpan '!AC534</f>
        <v>None</v>
      </c>
      <c r="AE535" s="9">
        <f>'shaladarpan '!AD534</f>
        <v>1</v>
      </c>
    </row>
    <row r="536" spans="1:31" ht="23.25">
      <c r="A536" s="8">
        <f>IF(F536=" "," ",ROWS($A$3:A536))</f>
        <v>534</v>
      </c>
      <c r="B536" s="9">
        <f>'shaladarpan '!A535</f>
        <v>10</v>
      </c>
      <c r="C536" s="9" t="str">
        <f>'shaladarpan '!B535</f>
        <v>B</v>
      </c>
      <c r="D536" s="9">
        <f>'shaladarpan '!C535</f>
        <v>4683</v>
      </c>
      <c r="E536" s="10">
        <f>'shaladarpan '!D535</f>
        <v>40374</v>
      </c>
      <c r="F536" s="9" t="str">
        <f>'shaladarpan '!E535</f>
        <v>manjeet534</v>
      </c>
      <c r="G536" s="10">
        <f>'shaladarpan '!F535</f>
        <v>0</v>
      </c>
      <c r="H536" s="9" t="str">
        <f>'shaladarpan '!G535</f>
        <v>vijay534</v>
      </c>
      <c r="I536" s="9" t="str">
        <f>'shaladarpan '!H535</f>
        <v>beautiful534</v>
      </c>
      <c r="J536" s="9" t="str">
        <f>'shaladarpan '!I535</f>
        <v>F</v>
      </c>
      <c r="K536" s="10">
        <f>'shaladarpan '!J535</f>
        <v>38457</v>
      </c>
      <c r="L536" s="9" t="str">
        <f>'shaladarpan '!K535</f>
        <v>no</v>
      </c>
      <c r="M536" s="9">
        <f>'shaladarpan '!L535</f>
        <v>534</v>
      </c>
      <c r="N536" s="9">
        <f>'shaladarpan '!M535</f>
        <v>0</v>
      </c>
      <c r="O536" s="9">
        <f>'shaladarpan '!N535</f>
        <v>0</v>
      </c>
      <c r="P536" s="9" t="str">
        <f>'shaladarpan '!O535</f>
        <v>OBC</v>
      </c>
      <c r="Q536" s="9" t="str">
        <f>'shaladarpan '!P535</f>
        <v>Hindu</v>
      </c>
      <c r="R536" s="9">
        <f>'shaladarpan '!Q535</f>
        <v>0</v>
      </c>
      <c r="S536" s="9" t="str">
        <f>'shaladarpan '!R535</f>
        <v>GOVT. SENIOR SECONDARY SCHOOL ALNIYAWAS (219445)</v>
      </c>
      <c r="T536" s="9">
        <f>'shaladarpan '!S535</f>
        <v>8140200308</v>
      </c>
      <c r="U536" s="9" t="str">
        <f>'shaladarpan '!T535</f>
        <v>XXXX7355</v>
      </c>
      <c r="V536" s="9">
        <f>'shaladarpan '!U535</f>
        <v>0</v>
      </c>
      <c r="W536" s="9">
        <f>'shaladarpan '!V535</f>
        <v>9828121230</v>
      </c>
      <c r="X536" s="9" t="str">
        <f>'shaladarpan '!W535</f>
        <v>alniyawas534</v>
      </c>
      <c r="Y536" s="9">
        <f>'shaladarpan '!X535</f>
        <v>65000</v>
      </c>
      <c r="Z536" s="9" t="str">
        <f>'shaladarpan '!Y535</f>
        <v>N</v>
      </c>
      <c r="AA536" s="9" t="str">
        <f>'shaladarpan '!Z535</f>
        <v>N</v>
      </c>
      <c r="AB536" s="9" t="str">
        <f>'shaladarpan '!AA535</f>
        <v>No</v>
      </c>
      <c r="AC536" s="9">
        <f>'shaladarpan '!AB535</f>
        <v>15</v>
      </c>
      <c r="AD536" s="9" t="str">
        <f>'shaladarpan '!AC535</f>
        <v>None</v>
      </c>
      <c r="AE536" s="9">
        <f>'shaladarpan '!AD535</f>
        <v>3</v>
      </c>
    </row>
    <row r="537" spans="1:31" ht="23.25">
      <c r="A537" s="8">
        <f>IF(F537=" "," ",ROWS($A$3:A537))</f>
        <v>535</v>
      </c>
      <c r="B537" s="9">
        <f>'shaladarpan '!A536</f>
        <v>10</v>
      </c>
      <c r="C537" s="9" t="str">
        <f>'shaladarpan '!B536</f>
        <v>B</v>
      </c>
      <c r="D537" s="9">
        <f>'shaladarpan '!C536</f>
        <v>4524</v>
      </c>
      <c r="E537" s="10">
        <f>'shaladarpan '!D536</f>
        <v>43288</v>
      </c>
      <c r="F537" s="9" t="str">
        <f>'shaladarpan '!E536</f>
        <v>manjeet535</v>
      </c>
      <c r="G537" s="10">
        <f>'shaladarpan '!F536</f>
        <v>0</v>
      </c>
      <c r="H537" s="9" t="str">
        <f>'shaladarpan '!G536</f>
        <v>vijay535</v>
      </c>
      <c r="I537" s="9" t="str">
        <f>'shaladarpan '!H536</f>
        <v>beautiful535</v>
      </c>
      <c r="J537" s="9" t="str">
        <f>'shaladarpan '!I536</f>
        <v>F</v>
      </c>
      <c r="K537" s="10">
        <f>'shaladarpan '!J536</f>
        <v>38980</v>
      </c>
      <c r="L537" s="9" t="str">
        <f>'shaladarpan '!K536</f>
        <v>yes</v>
      </c>
      <c r="M537" s="9">
        <f>'shaladarpan '!L536</f>
        <v>535</v>
      </c>
      <c r="N537" s="9">
        <f>'shaladarpan '!M536</f>
        <v>0</v>
      </c>
      <c r="O537" s="9">
        <f>'shaladarpan '!N536</f>
        <v>0</v>
      </c>
      <c r="P537" s="9" t="str">
        <f>'shaladarpan '!O536</f>
        <v>OBC</v>
      </c>
      <c r="Q537" s="9" t="str">
        <f>'shaladarpan '!P536</f>
        <v>Hindu</v>
      </c>
      <c r="R537" s="9">
        <f>'shaladarpan '!Q536</f>
        <v>0</v>
      </c>
      <c r="S537" s="9" t="str">
        <f>'shaladarpan '!R536</f>
        <v>GOVT. SENIOR SECONDARY SCHOOL ALNIYAWAS (219445)</v>
      </c>
      <c r="T537" s="9">
        <f>'shaladarpan '!S536</f>
        <v>8140200308</v>
      </c>
      <c r="U537" s="9" t="str">
        <f>'shaladarpan '!T536</f>
        <v>XXXX8483</v>
      </c>
      <c r="V537" s="9" t="str">
        <f>'shaladarpan '!U536</f>
        <v>VHTZJWJ</v>
      </c>
      <c r="W537" s="9">
        <f>'shaladarpan '!V536</f>
        <v>9828121231</v>
      </c>
      <c r="X537" s="9" t="str">
        <f>'shaladarpan '!W536</f>
        <v>alniyawas535</v>
      </c>
      <c r="Y537" s="9">
        <f>'shaladarpan '!X536</f>
        <v>36000</v>
      </c>
      <c r="Z537" s="9" t="str">
        <f>'shaladarpan '!Y536</f>
        <v>N</v>
      </c>
      <c r="AA537" s="9" t="str">
        <f>'shaladarpan '!Z536</f>
        <v>N</v>
      </c>
      <c r="AB537" s="9" t="str">
        <f>'shaladarpan '!AA536</f>
        <v>No</v>
      </c>
      <c r="AC537" s="9">
        <f>'shaladarpan '!AB536</f>
        <v>14</v>
      </c>
      <c r="AD537" s="9" t="str">
        <f>'shaladarpan '!AC536</f>
        <v>None</v>
      </c>
      <c r="AE537" s="9">
        <f>'shaladarpan '!AD536</f>
        <v>4</v>
      </c>
    </row>
    <row r="538" spans="1:31" ht="23.25">
      <c r="A538" s="8">
        <f>IF(F538=" "," ",ROWS($A$3:A538))</f>
        <v>536</v>
      </c>
      <c r="B538" s="9">
        <f>'shaladarpan '!A537</f>
        <v>10</v>
      </c>
      <c r="C538" s="9" t="str">
        <f>'shaladarpan '!B537</f>
        <v>B</v>
      </c>
      <c r="D538" s="9">
        <f>'shaladarpan '!C537</f>
        <v>4164</v>
      </c>
      <c r="E538" s="10">
        <f>'shaladarpan '!D537</f>
        <v>42555</v>
      </c>
      <c r="F538" s="9" t="str">
        <f>'shaladarpan '!E537</f>
        <v>manjeet536</v>
      </c>
      <c r="G538" s="10">
        <f>'shaladarpan '!F537</f>
        <v>0</v>
      </c>
      <c r="H538" s="9" t="str">
        <f>'shaladarpan '!G537</f>
        <v>vijay536</v>
      </c>
      <c r="I538" s="9" t="str">
        <f>'shaladarpan '!H537</f>
        <v>beautiful536</v>
      </c>
      <c r="J538" s="9" t="str">
        <f>'shaladarpan '!I537</f>
        <v>F</v>
      </c>
      <c r="K538" s="10">
        <f>'shaladarpan '!J537</f>
        <v>38430</v>
      </c>
      <c r="L538" s="9" t="str">
        <f>'shaladarpan '!K537</f>
        <v>yes</v>
      </c>
      <c r="M538" s="9">
        <f>'shaladarpan '!L537</f>
        <v>536</v>
      </c>
      <c r="N538" s="9">
        <f>'shaladarpan '!M537</f>
        <v>0</v>
      </c>
      <c r="O538" s="9">
        <f>'shaladarpan '!N537</f>
        <v>0</v>
      </c>
      <c r="P538" s="9" t="str">
        <f>'shaladarpan '!O537</f>
        <v>GEN</v>
      </c>
      <c r="Q538" s="9" t="str">
        <f>'shaladarpan '!P537</f>
        <v>Hindu</v>
      </c>
      <c r="R538" s="9">
        <f>'shaladarpan '!Q537</f>
        <v>0</v>
      </c>
      <c r="S538" s="9" t="str">
        <f>'shaladarpan '!R537</f>
        <v>GOVT. SENIOR SECONDARY SCHOOL ALNIYAWAS (219445)</v>
      </c>
      <c r="T538" s="9">
        <f>'shaladarpan '!S537</f>
        <v>8140200308</v>
      </c>
      <c r="U538" s="9" t="str">
        <f>'shaladarpan '!T537</f>
        <v>XXXX5228</v>
      </c>
      <c r="V538" s="9">
        <f>'shaladarpan '!U537</f>
        <v>0</v>
      </c>
      <c r="W538" s="9">
        <f>'shaladarpan '!V537</f>
        <v>9828121232</v>
      </c>
      <c r="X538" s="9" t="str">
        <f>'shaladarpan '!W537</f>
        <v>alniyawas536</v>
      </c>
      <c r="Y538" s="9">
        <f>'shaladarpan '!X537</f>
        <v>0</v>
      </c>
      <c r="Z538" s="9" t="str">
        <f>'shaladarpan '!Y537</f>
        <v>N</v>
      </c>
      <c r="AA538" s="9" t="str">
        <f>'shaladarpan '!Z537</f>
        <v>N</v>
      </c>
      <c r="AB538" s="9" t="str">
        <f>'shaladarpan '!AA537</f>
        <v>No</v>
      </c>
      <c r="AC538" s="9">
        <f>'shaladarpan '!AB537</f>
        <v>15</v>
      </c>
      <c r="AD538" s="9" t="str">
        <f>'shaladarpan '!AC537</f>
        <v>None</v>
      </c>
      <c r="AE538" s="9">
        <f>'shaladarpan '!AD537</f>
        <v>2</v>
      </c>
    </row>
    <row r="539" spans="1:31" ht="23.25">
      <c r="A539" s="8">
        <f>IF(F539=" "," ",ROWS($A$3:A539))</f>
        <v>537</v>
      </c>
      <c r="B539" s="9">
        <f>'shaladarpan '!A538</f>
        <v>10</v>
      </c>
      <c r="C539" s="9" t="str">
        <f>'shaladarpan '!B538</f>
        <v>B</v>
      </c>
      <c r="D539" s="9">
        <f>'shaladarpan '!C538</f>
        <v>4731</v>
      </c>
      <c r="E539" s="10">
        <f>'shaladarpan '!D538</f>
        <v>43661</v>
      </c>
      <c r="F539" s="9" t="str">
        <f>'shaladarpan '!E538</f>
        <v>manjeet537</v>
      </c>
      <c r="G539" s="10">
        <f>'shaladarpan '!F538</f>
        <v>0</v>
      </c>
      <c r="H539" s="9" t="str">
        <f>'shaladarpan '!G538</f>
        <v>vijay537</v>
      </c>
      <c r="I539" s="9" t="str">
        <f>'shaladarpan '!H538</f>
        <v>beautiful537</v>
      </c>
      <c r="J539" s="9" t="str">
        <f>'shaladarpan '!I538</f>
        <v>F</v>
      </c>
      <c r="K539" s="10">
        <f>'shaladarpan '!J538</f>
        <v>38598</v>
      </c>
      <c r="L539" s="9" t="str">
        <f>'shaladarpan '!K538</f>
        <v>no</v>
      </c>
      <c r="M539" s="9">
        <f>'shaladarpan '!L538</f>
        <v>537</v>
      </c>
      <c r="N539" s="9">
        <f>'shaladarpan '!M538</f>
        <v>0</v>
      </c>
      <c r="O539" s="9">
        <f>'shaladarpan '!N538</f>
        <v>0</v>
      </c>
      <c r="P539" s="9" t="str">
        <f>'shaladarpan '!O538</f>
        <v>SC</v>
      </c>
      <c r="Q539" s="9" t="str">
        <f>'shaladarpan '!P538</f>
        <v>Hindu</v>
      </c>
      <c r="R539" s="9">
        <f>'shaladarpan '!Q538</f>
        <v>0</v>
      </c>
      <c r="S539" s="9" t="str">
        <f>'shaladarpan '!R538</f>
        <v>GOVT. SENIOR SECONDARY SCHOOL ALNIYAWAS (219445)</v>
      </c>
      <c r="T539" s="9">
        <f>'shaladarpan '!S538</f>
        <v>8140200308</v>
      </c>
      <c r="U539" s="9" t="str">
        <f>'shaladarpan '!T538</f>
        <v>XXXX9105</v>
      </c>
      <c r="V539" s="9">
        <f>'shaladarpan '!U538</f>
        <v>0</v>
      </c>
      <c r="W539" s="9">
        <f>'shaladarpan '!V538</f>
        <v>9828121233</v>
      </c>
      <c r="X539" s="9" t="str">
        <f>'shaladarpan '!W538</f>
        <v>alniyawas537</v>
      </c>
      <c r="Y539" s="9">
        <f>'shaladarpan '!X538</f>
        <v>80000</v>
      </c>
      <c r="Z539" s="9" t="str">
        <f>'shaladarpan '!Y538</f>
        <v>N</v>
      </c>
      <c r="AA539" s="9" t="str">
        <f>'shaladarpan '!Z538</f>
        <v>N</v>
      </c>
      <c r="AB539" s="9" t="str">
        <f>'shaladarpan '!AA538</f>
        <v>No</v>
      </c>
      <c r="AC539" s="9">
        <f>'shaladarpan '!AB538</f>
        <v>15</v>
      </c>
      <c r="AD539" s="9" t="str">
        <f>'shaladarpan '!AC538</f>
        <v>None</v>
      </c>
      <c r="AE539" s="9">
        <f>'shaladarpan '!AD538</f>
        <v>3</v>
      </c>
    </row>
    <row r="540" spans="1:31" ht="23.25">
      <c r="A540" s="8">
        <f>IF(F540=" "," ",ROWS($A$3:A540))</f>
        <v>538</v>
      </c>
      <c r="B540" s="9">
        <f>'shaladarpan '!A539</f>
        <v>10</v>
      </c>
      <c r="C540" s="9" t="str">
        <f>'shaladarpan '!B539</f>
        <v>B</v>
      </c>
      <c r="D540" s="9">
        <f>'shaladarpan '!C539</f>
        <v>4597</v>
      </c>
      <c r="E540" s="10">
        <f>'shaladarpan '!D539</f>
        <v>43221</v>
      </c>
      <c r="F540" s="9" t="str">
        <f>'shaladarpan '!E539</f>
        <v>manjeet538</v>
      </c>
      <c r="G540" s="10">
        <f>'shaladarpan '!F539</f>
        <v>0</v>
      </c>
      <c r="H540" s="9" t="str">
        <f>'shaladarpan '!G539</f>
        <v>vijay538</v>
      </c>
      <c r="I540" s="9" t="str">
        <f>'shaladarpan '!H539</f>
        <v>beautiful538</v>
      </c>
      <c r="J540" s="9" t="str">
        <f>'shaladarpan '!I539</f>
        <v>M</v>
      </c>
      <c r="K540" s="10">
        <f>'shaladarpan '!J539</f>
        <v>38485</v>
      </c>
      <c r="L540" s="9" t="str">
        <f>'shaladarpan '!K539</f>
        <v>yes</v>
      </c>
      <c r="M540" s="9">
        <f>'shaladarpan '!L539</f>
        <v>538</v>
      </c>
      <c r="N540" s="9">
        <f>'shaladarpan '!M539</f>
        <v>0</v>
      </c>
      <c r="O540" s="9">
        <f>'shaladarpan '!N539</f>
        <v>0</v>
      </c>
      <c r="P540" s="9" t="str">
        <f>'shaladarpan '!O539</f>
        <v>SC</v>
      </c>
      <c r="Q540" s="9" t="str">
        <f>'shaladarpan '!P539</f>
        <v>Hindu</v>
      </c>
      <c r="R540" s="9">
        <f>'shaladarpan '!Q539</f>
        <v>0</v>
      </c>
      <c r="S540" s="9" t="str">
        <f>'shaladarpan '!R539</f>
        <v>GOVT. SENIOR SECONDARY SCHOOL ALNIYAWAS (219445)</v>
      </c>
      <c r="T540" s="9">
        <f>'shaladarpan '!S539</f>
        <v>8140200308</v>
      </c>
      <c r="U540" s="9" t="str">
        <f>'shaladarpan '!T539</f>
        <v>XXXX5910</v>
      </c>
      <c r="V540" s="9">
        <f>'shaladarpan '!U539</f>
        <v>0</v>
      </c>
      <c r="W540" s="9">
        <f>'shaladarpan '!V539</f>
        <v>9828121234</v>
      </c>
      <c r="X540" s="9" t="str">
        <f>'shaladarpan '!W539</f>
        <v>alniyawas538</v>
      </c>
      <c r="Y540" s="9">
        <f>'shaladarpan '!X539</f>
        <v>45000</v>
      </c>
      <c r="Z540" s="9" t="str">
        <f>'shaladarpan '!Y539</f>
        <v>N</v>
      </c>
      <c r="AA540" s="9" t="str">
        <f>'shaladarpan '!Z539</f>
        <v>N</v>
      </c>
      <c r="AB540" s="9" t="str">
        <f>'shaladarpan '!AA539</f>
        <v>No</v>
      </c>
      <c r="AC540" s="9">
        <f>'shaladarpan '!AB539</f>
        <v>15</v>
      </c>
      <c r="AD540" s="9" t="str">
        <f>'shaladarpan '!AC539</f>
        <v>None</v>
      </c>
      <c r="AE540" s="9">
        <f>'shaladarpan '!AD539</f>
        <v>1</v>
      </c>
    </row>
    <row r="541" spans="1:31" ht="23.25">
      <c r="A541" s="8">
        <f>IF(F541=" "," ",ROWS($A$3:A541))</f>
        <v>539</v>
      </c>
      <c r="B541" s="9">
        <f>'shaladarpan '!A540</f>
        <v>10</v>
      </c>
      <c r="C541" s="9" t="str">
        <f>'shaladarpan '!B540</f>
        <v>B</v>
      </c>
      <c r="D541" s="9">
        <f>'shaladarpan '!C540</f>
        <v>4292</v>
      </c>
      <c r="E541" s="10">
        <f>'shaladarpan '!D540</f>
        <v>42916</v>
      </c>
      <c r="F541" s="9" t="str">
        <f>'shaladarpan '!E540</f>
        <v>manjeet539</v>
      </c>
      <c r="G541" s="10">
        <f>'shaladarpan '!F540</f>
        <v>0</v>
      </c>
      <c r="H541" s="9" t="str">
        <f>'shaladarpan '!G540</f>
        <v>vijay539</v>
      </c>
      <c r="I541" s="9" t="str">
        <f>'shaladarpan '!H540</f>
        <v>beautiful539</v>
      </c>
      <c r="J541" s="9" t="str">
        <f>'shaladarpan '!I540</f>
        <v>F</v>
      </c>
      <c r="K541" s="10">
        <f>'shaladarpan '!J540</f>
        <v>38706</v>
      </c>
      <c r="L541" s="9" t="str">
        <f>'shaladarpan '!K540</f>
        <v>yes</v>
      </c>
      <c r="M541" s="9">
        <f>'shaladarpan '!L540</f>
        <v>539</v>
      </c>
      <c r="N541" s="9">
        <f>'shaladarpan '!M540</f>
        <v>0</v>
      </c>
      <c r="O541" s="9">
        <f>'shaladarpan '!N540</f>
        <v>0</v>
      </c>
      <c r="P541" s="9" t="str">
        <f>'shaladarpan '!O540</f>
        <v>GEN</v>
      </c>
      <c r="Q541" s="9" t="str">
        <f>'shaladarpan '!P540</f>
        <v>Hindu</v>
      </c>
      <c r="R541" s="9">
        <f>'shaladarpan '!Q540</f>
        <v>0</v>
      </c>
      <c r="S541" s="9" t="str">
        <f>'shaladarpan '!R540</f>
        <v>GOVT. SENIOR SECONDARY SCHOOL ALNIYAWAS (219445)</v>
      </c>
      <c r="T541" s="9">
        <f>'shaladarpan '!S540</f>
        <v>8140200308</v>
      </c>
      <c r="U541" s="9" t="str">
        <f>'shaladarpan '!T540</f>
        <v>XXXX3612</v>
      </c>
      <c r="V541" s="9">
        <f>'shaladarpan '!U540</f>
        <v>0</v>
      </c>
      <c r="W541" s="9">
        <f>'shaladarpan '!V540</f>
        <v>9828121235</v>
      </c>
      <c r="X541" s="9" t="str">
        <f>'shaladarpan '!W540</f>
        <v>alniyawas539</v>
      </c>
      <c r="Y541" s="9">
        <f>'shaladarpan '!X540</f>
        <v>0</v>
      </c>
      <c r="Z541" s="9" t="str">
        <f>'shaladarpan '!Y540</f>
        <v>N</v>
      </c>
      <c r="AA541" s="9" t="str">
        <f>'shaladarpan '!Z540</f>
        <v>N</v>
      </c>
      <c r="AB541" s="9" t="str">
        <f>'shaladarpan '!AA540</f>
        <v>No</v>
      </c>
      <c r="AC541" s="9">
        <f>'shaladarpan '!AB540</f>
        <v>15</v>
      </c>
      <c r="AD541" s="9" t="str">
        <f>'shaladarpan '!AC540</f>
        <v>None</v>
      </c>
      <c r="AE541" s="9">
        <f>'shaladarpan '!AD540</f>
        <v>1</v>
      </c>
    </row>
    <row r="542" spans="1:31" ht="23.25">
      <c r="A542" s="8">
        <f>IF(F542=" "," ",ROWS($A$3:A542))</f>
        <v>540</v>
      </c>
      <c r="B542" s="9">
        <f>'shaladarpan '!A541</f>
        <v>10</v>
      </c>
      <c r="C542" s="9" t="str">
        <f>'shaladarpan '!B541</f>
        <v>B</v>
      </c>
      <c r="D542" s="9">
        <f>'shaladarpan '!C541</f>
        <v>3788</v>
      </c>
      <c r="E542" s="10">
        <f>'shaladarpan '!D541</f>
        <v>42135</v>
      </c>
      <c r="F542" s="9" t="str">
        <f>'shaladarpan '!E541</f>
        <v>manjeet540</v>
      </c>
      <c r="G542" s="10">
        <f>'shaladarpan '!F541</f>
        <v>0</v>
      </c>
      <c r="H542" s="9" t="str">
        <f>'shaladarpan '!G541</f>
        <v>vijay540</v>
      </c>
      <c r="I542" s="9" t="str">
        <f>'shaladarpan '!H541</f>
        <v>beautiful540</v>
      </c>
      <c r="J542" s="9" t="str">
        <f>'shaladarpan '!I541</f>
        <v>F</v>
      </c>
      <c r="K542" s="10">
        <f>'shaladarpan '!J541</f>
        <v>38479</v>
      </c>
      <c r="L542" s="9" t="str">
        <f>'shaladarpan '!K541</f>
        <v>no</v>
      </c>
      <c r="M542" s="9">
        <f>'shaladarpan '!L541</f>
        <v>540</v>
      </c>
      <c r="N542" s="9">
        <f>'shaladarpan '!M541</f>
        <v>0</v>
      </c>
      <c r="O542" s="9">
        <f>'shaladarpan '!N541</f>
        <v>0</v>
      </c>
      <c r="P542" s="9" t="str">
        <f>'shaladarpan '!O541</f>
        <v>OBC</v>
      </c>
      <c r="Q542" s="9" t="str">
        <f>'shaladarpan '!P541</f>
        <v>Muslim</v>
      </c>
      <c r="R542" s="9">
        <f>'shaladarpan '!Q541</f>
        <v>0</v>
      </c>
      <c r="S542" s="9" t="str">
        <f>'shaladarpan '!R541</f>
        <v>GOVT. SENIOR SECONDARY SCHOOL ALNIYAWAS (219445)</v>
      </c>
      <c r="T542" s="9">
        <f>'shaladarpan '!S541</f>
        <v>8140200308</v>
      </c>
      <c r="U542" s="9" t="str">
        <f>'shaladarpan '!T541</f>
        <v>XXXX4244</v>
      </c>
      <c r="V542" s="9">
        <f>'shaladarpan '!U541</f>
        <v>0</v>
      </c>
      <c r="W542" s="9">
        <f>'shaladarpan '!V541</f>
        <v>9828121236</v>
      </c>
      <c r="X542" s="9" t="str">
        <f>'shaladarpan '!W541</f>
        <v>alniyawas540</v>
      </c>
      <c r="Y542" s="9">
        <f>'shaladarpan '!X541</f>
        <v>0</v>
      </c>
      <c r="Z542" s="9" t="str">
        <f>'shaladarpan '!Y541</f>
        <v>N</v>
      </c>
      <c r="AA542" s="9" t="str">
        <f>'shaladarpan '!Z541</f>
        <v>N</v>
      </c>
      <c r="AB542" s="9" t="str">
        <f>'shaladarpan '!AA541</f>
        <v>Yes</v>
      </c>
      <c r="AC542" s="9">
        <f>'shaladarpan '!AB541</f>
        <v>15</v>
      </c>
      <c r="AD542" s="9" t="str">
        <f>'shaladarpan '!AC541</f>
        <v>None</v>
      </c>
      <c r="AE542" s="9">
        <f>'shaladarpan '!AD541</f>
        <v>1</v>
      </c>
    </row>
    <row r="543" spans="1:31" ht="23.25">
      <c r="A543" s="8">
        <f>IF(F543=" "," ",ROWS($A$3:A543))</f>
        <v>541</v>
      </c>
      <c r="B543" s="9">
        <f>'shaladarpan '!A542</f>
        <v>10</v>
      </c>
      <c r="C543" s="9" t="str">
        <f>'shaladarpan '!B542</f>
        <v>B</v>
      </c>
      <c r="D543" s="9">
        <f>'shaladarpan '!C542</f>
        <v>4701</v>
      </c>
      <c r="E543" s="10">
        <f>'shaladarpan '!D542</f>
        <v>40725</v>
      </c>
      <c r="F543" s="9" t="str">
        <f>'shaladarpan '!E542</f>
        <v>manjeet541</v>
      </c>
      <c r="G543" s="10">
        <f>'shaladarpan '!F542</f>
        <v>0</v>
      </c>
      <c r="H543" s="9" t="str">
        <f>'shaladarpan '!G542</f>
        <v>vijay541</v>
      </c>
      <c r="I543" s="9" t="str">
        <f>'shaladarpan '!H542</f>
        <v>beautiful541</v>
      </c>
      <c r="J543" s="9" t="str">
        <f>'shaladarpan '!I542</f>
        <v>M</v>
      </c>
      <c r="K543" s="10">
        <f>'shaladarpan '!J542</f>
        <v>38571</v>
      </c>
      <c r="L543" s="9" t="str">
        <f>'shaladarpan '!K542</f>
        <v>yes</v>
      </c>
      <c r="M543" s="9">
        <f>'shaladarpan '!L542</f>
        <v>541</v>
      </c>
      <c r="N543" s="9">
        <f>'shaladarpan '!M542</f>
        <v>0</v>
      </c>
      <c r="O543" s="9">
        <f>'shaladarpan '!N542</f>
        <v>0</v>
      </c>
      <c r="P543" s="9" t="str">
        <f>'shaladarpan '!O542</f>
        <v>OBC</v>
      </c>
      <c r="Q543" s="9" t="str">
        <f>'shaladarpan '!P542</f>
        <v>Hindu</v>
      </c>
      <c r="R543" s="9">
        <f>'shaladarpan '!Q542</f>
        <v>0</v>
      </c>
      <c r="S543" s="9" t="str">
        <f>'shaladarpan '!R542</f>
        <v>GOVT. SENIOR SECONDARY SCHOOL ALNIYAWAS (219445)</v>
      </c>
      <c r="T543" s="9">
        <f>'shaladarpan '!S542</f>
        <v>8140200308</v>
      </c>
      <c r="U543" s="9" t="str">
        <f>'shaladarpan '!T542</f>
        <v>XXXX0050</v>
      </c>
      <c r="V543" s="9" t="str">
        <f>'shaladarpan '!U542</f>
        <v>VNNNTOV</v>
      </c>
      <c r="W543" s="9">
        <f>'shaladarpan '!V542</f>
        <v>9828121237</v>
      </c>
      <c r="X543" s="9" t="str">
        <f>'shaladarpan '!W542</f>
        <v>alniyawas541</v>
      </c>
      <c r="Y543" s="9">
        <f>'shaladarpan '!X542</f>
        <v>60000</v>
      </c>
      <c r="Z543" s="9" t="str">
        <f>'shaladarpan '!Y542</f>
        <v>N</v>
      </c>
      <c r="AA543" s="9" t="str">
        <f>'shaladarpan '!Z542</f>
        <v>N</v>
      </c>
      <c r="AB543" s="9" t="str">
        <f>'shaladarpan '!AA542</f>
        <v>No</v>
      </c>
      <c r="AC543" s="9">
        <f>'shaladarpan '!AB542</f>
        <v>15</v>
      </c>
      <c r="AD543" s="9" t="str">
        <f>'shaladarpan '!AC542</f>
        <v>None</v>
      </c>
      <c r="AE543" s="9">
        <f>'shaladarpan '!AD542</f>
        <v>0</v>
      </c>
    </row>
    <row r="544" spans="1:31" ht="23.25">
      <c r="A544" s="8">
        <f>IF(F544=" "," ",ROWS($A$3:A544))</f>
        <v>542</v>
      </c>
      <c r="B544" s="9">
        <f>'shaladarpan '!A543</f>
        <v>10</v>
      </c>
      <c r="C544" s="9" t="str">
        <f>'shaladarpan '!B543</f>
        <v>B</v>
      </c>
      <c r="D544" s="9">
        <f>'shaladarpan '!C543</f>
        <v>4453</v>
      </c>
      <c r="E544" s="10">
        <f>'shaladarpan '!D543</f>
        <v>43283</v>
      </c>
      <c r="F544" s="9" t="str">
        <f>'shaladarpan '!E543</f>
        <v>manjeet542</v>
      </c>
      <c r="G544" s="10">
        <f>'shaladarpan '!F543</f>
        <v>0</v>
      </c>
      <c r="H544" s="9" t="str">
        <f>'shaladarpan '!G543</f>
        <v>vijay542</v>
      </c>
      <c r="I544" s="9" t="str">
        <f>'shaladarpan '!H543</f>
        <v>beautiful542</v>
      </c>
      <c r="J544" s="9" t="str">
        <f>'shaladarpan '!I543</f>
        <v>M</v>
      </c>
      <c r="K544" s="10">
        <f>'shaladarpan '!J543</f>
        <v>38598</v>
      </c>
      <c r="L544" s="9" t="str">
        <f>'shaladarpan '!K543</f>
        <v>yes</v>
      </c>
      <c r="M544" s="9">
        <f>'shaladarpan '!L543</f>
        <v>542</v>
      </c>
      <c r="N544" s="9">
        <f>'shaladarpan '!M543</f>
        <v>0</v>
      </c>
      <c r="O544" s="9">
        <f>'shaladarpan '!N543</f>
        <v>0</v>
      </c>
      <c r="P544" s="9" t="str">
        <f>'shaladarpan '!O543</f>
        <v>GEN</v>
      </c>
      <c r="Q544" s="9" t="str">
        <f>'shaladarpan '!P543</f>
        <v>Hindu</v>
      </c>
      <c r="R544" s="9">
        <f>'shaladarpan '!Q543</f>
        <v>0</v>
      </c>
      <c r="S544" s="9" t="str">
        <f>'shaladarpan '!R543</f>
        <v>GOVT. SENIOR SECONDARY SCHOOL ALNIYAWAS (219445)</v>
      </c>
      <c r="T544" s="9">
        <f>'shaladarpan '!S543</f>
        <v>8140200308</v>
      </c>
      <c r="U544" s="9" t="str">
        <f>'shaladarpan '!T543</f>
        <v>XXXX6995</v>
      </c>
      <c r="V544" s="9" t="str">
        <f>'shaladarpan '!U543</f>
        <v>VHJRXSR</v>
      </c>
      <c r="W544" s="9">
        <f>'shaladarpan '!V543</f>
        <v>9828121238</v>
      </c>
      <c r="X544" s="9" t="str">
        <f>'shaladarpan '!W543</f>
        <v>alniyawas542</v>
      </c>
      <c r="Y544" s="9">
        <f>'shaladarpan '!X543</f>
        <v>45000</v>
      </c>
      <c r="Z544" s="9" t="str">
        <f>'shaladarpan '!Y543</f>
        <v>N</v>
      </c>
      <c r="AA544" s="9" t="str">
        <f>'shaladarpan '!Z543</f>
        <v>N</v>
      </c>
      <c r="AB544" s="9" t="str">
        <f>'shaladarpan '!AA543</f>
        <v>No</v>
      </c>
      <c r="AC544" s="9">
        <f>'shaladarpan '!AB543</f>
        <v>15</v>
      </c>
      <c r="AD544" s="9" t="str">
        <f>'shaladarpan '!AC543</f>
        <v>None</v>
      </c>
      <c r="AE544" s="9">
        <f>'shaladarpan '!AD543</f>
        <v>3</v>
      </c>
    </row>
    <row r="545" spans="1:31" ht="23.25">
      <c r="A545" s="8">
        <f>IF(F545=" "," ",ROWS($A$3:A545))</f>
        <v>543</v>
      </c>
      <c r="B545" s="9">
        <f>'shaladarpan '!A544</f>
        <v>10</v>
      </c>
      <c r="C545" s="9" t="str">
        <f>'shaladarpan '!B544</f>
        <v>B</v>
      </c>
      <c r="D545" s="9">
        <f>'shaladarpan '!C544</f>
        <v>4331</v>
      </c>
      <c r="E545" s="10">
        <f>'shaladarpan '!D544</f>
        <v>42920</v>
      </c>
      <c r="F545" s="9" t="str">
        <f>'shaladarpan '!E544</f>
        <v>manjeet543</v>
      </c>
      <c r="G545" s="10">
        <f>'shaladarpan '!F544</f>
        <v>0</v>
      </c>
      <c r="H545" s="9" t="str">
        <f>'shaladarpan '!G544</f>
        <v>vijay543</v>
      </c>
      <c r="I545" s="9" t="str">
        <f>'shaladarpan '!H544</f>
        <v>beautiful543</v>
      </c>
      <c r="J545" s="9" t="str">
        <f>'shaladarpan '!I544</f>
        <v>F</v>
      </c>
      <c r="K545" s="10">
        <f>'shaladarpan '!J544</f>
        <v>38536</v>
      </c>
      <c r="L545" s="9" t="str">
        <f>'shaladarpan '!K544</f>
        <v>no</v>
      </c>
      <c r="M545" s="9">
        <f>'shaladarpan '!L544</f>
        <v>543</v>
      </c>
      <c r="N545" s="9">
        <f>'shaladarpan '!M544</f>
        <v>0</v>
      </c>
      <c r="O545" s="9">
        <f>'shaladarpan '!N544</f>
        <v>0</v>
      </c>
      <c r="P545" s="9" t="str">
        <f>'shaladarpan '!O544</f>
        <v>OBC</v>
      </c>
      <c r="Q545" s="9" t="str">
        <f>'shaladarpan '!P544</f>
        <v>Hindu</v>
      </c>
      <c r="R545" s="9">
        <f>'shaladarpan '!Q544</f>
        <v>0</v>
      </c>
      <c r="S545" s="9" t="str">
        <f>'shaladarpan '!R544</f>
        <v>GOVT. SENIOR SECONDARY SCHOOL ALNIYAWAS (219445)</v>
      </c>
      <c r="T545" s="9">
        <f>'shaladarpan '!S544</f>
        <v>8140200308</v>
      </c>
      <c r="U545" s="9" t="str">
        <f>'shaladarpan '!T544</f>
        <v>XXXX0939</v>
      </c>
      <c r="V545" s="9" t="str">
        <f>'shaladarpan '!U544</f>
        <v>VXPKBPX</v>
      </c>
      <c r="W545" s="9">
        <f>'shaladarpan '!V544</f>
        <v>9828121239</v>
      </c>
      <c r="X545" s="9" t="str">
        <f>'shaladarpan '!W544</f>
        <v>alniyawas543</v>
      </c>
      <c r="Y545" s="9">
        <f>'shaladarpan '!X544</f>
        <v>100000</v>
      </c>
      <c r="Z545" s="9" t="str">
        <f>'shaladarpan '!Y544</f>
        <v>N</v>
      </c>
      <c r="AA545" s="9" t="str">
        <f>'shaladarpan '!Z544</f>
        <v>N</v>
      </c>
      <c r="AB545" s="9" t="str">
        <f>'shaladarpan '!AA544</f>
        <v>No</v>
      </c>
      <c r="AC545" s="9">
        <f>'shaladarpan '!AB544</f>
        <v>15</v>
      </c>
      <c r="AD545" s="9" t="str">
        <f>'shaladarpan '!AC544</f>
        <v>None</v>
      </c>
      <c r="AE545" s="9">
        <f>'shaladarpan '!AD544</f>
        <v>1</v>
      </c>
    </row>
    <row r="546" spans="1:31" ht="23.25">
      <c r="A546" s="8">
        <f>IF(F546=" "," ",ROWS($A$3:A546))</f>
        <v>544</v>
      </c>
      <c r="B546" s="9">
        <f>'shaladarpan '!A545</f>
        <v>10</v>
      </c>
      <c r="C546" s="9" t="str">
        <f>'shaladarpan '!B545</f>
        <v>B</v>
      </c>
      <c r="D546" s="9">
        <f>'shaladarpan '!C545</f>
        <v>4682</v>
      </c>
      <c r="E546" s="10">
        <f>'shaladarpan '!D545</f>
        <v>43384</v>
      </c>
      <c r="F546" s="9" t="str">
        <f>'shaladarpan '!E545</f>
        <v>manjeet544</v>
      </c>
      <c r="G546" s="10">
        <f>'shaladarpan '!F545</f>
        <v>0</v>
      </c>
      <c r="H546" s="9" t="str">
        <f>'shaladarpan '!G545</f>
        <v>vijay544</v>
      </c>
      <c r="I546" s="9" t="str">
        <f>'shaladarpan '!H545</f>
        <v>beautiful544</v>
      </c>
      <c r="J546" s="9" t="str">
        <f>'shaladarpan '!I545</f>
        <v>M</v>
      </c>
      <c r="K546" s="10">
        <f>'shaladarpan '!J545</f>
        <v>37909</v>
      </c>
      <c r="L546" s="9" t="str">
        <f>'shaladarpan '!K545</f>
        <v>yes</v>
      </c>
      <c r="M546" s="9">
        <f>'shaladarpan '!L545</f>
        <v>544</v>
      </c>
      <c r="N546" s="9">
        <f>'shaladarpan '!M545</f>
        <v>0</v>
      </c>
      <c r="O546" s="9">
        <f>'shaladarpan '!N545</f>
        <v>0</v>
      </c>
      <c r="P546" s="9" t="str">
        <f>'shaladarpan '!O545</f>
        <v>SBC</v>
      </c>
      <c r="Q546" s="9" t="str">
        <f>'shaladarpan '!P545</f>
        <v>Hindu</v>
      </c>
      <c r="R546" s="9">
        <f>'shaladarpan '!Q545</f>
        <v>0</v>
      </c>
      <c r="S546" s="9" t="str">
        <f>'shaladarpan '!R545</f>
        <v>GOVT. SENIOR SECONDARY SCHOOL ALNIYAWAS (219445)</v>
      </c>
      <c r="T546" s="9">
        <f>'shaladarpan '!S545</f>
        <v>8140200308</v>
      </c>
      <c r="U546" s="9" t="str">
        <f>'shaladarpan '!T545</f>
        <v>XXXX6725</v>
      </c>
      <c r="V546" s="9" t="str">
        <f>'shaladarpan '!U545</f>
        <v>YUCBOCB</v>
      </c>
      <c r="W546" s="9">
        <f>'shaladarpan '!V545</f>
        <v>9828121240</v>
      </c>
      <c r="X546" s="9" t="str">
        <f>'shaladarpan '!W545</f>
        <v>alniyawas544</v>
      </c>
      <c r="Y546" s="9">
        <f>'shaladarpan '!X545</f>
        <v>60000</v>
      </c>
      <c r="Z546" s="9" t="str">
        <f>'shaladarpan '!Y545</f>
        <v>N</v>
      </c>
      <c r="AA546" s="9" t="str">
        <f>'shaladarpan '!Z545</f>
        <v>N</v>
      </c>
      <c r="AB546" s="9" t="str">
        <f>'shaladarpan '!AA545</f>
        <v>No</v>
      </c>
      <c r="AC546" s="9">
        <f>'shaladarpan '!AB545</f>
        <v>17</v>
      </c>
      <c r="AD546" s="9" t="str">
        <f>'shaladarpan '!AC545</f>
        <v>None</v>
      </c>
      <c r="AE546" s="9">
        <f>'shaladarpan '!AD545</f>
        <v>3</v>
      </c>
    </row>
    <row r="547" spans="1:31" ht="23.25">
      <c r="A547" s="8">
        <f>IF(F547=" "," ",ROWS($A$3:A547))</f>
        <v>545</v>
      </c>
      <c r="B547" s="9">
        <f>'shaladarpan '!A546</f>
        <v>10</v>
      </c>
      <c r="C547" s="9" t="str">
        <f>'shaladarpan '!B546</f>
        <v>B</v>
      </c>
      <c r="D547" s="9">
        <f>'shaladarpan '!C546</f>
        <v>4458</v>
      </c>
      <c r="E547" s="10">
        <f>'shaladarpan '!D546</f>
        <v>43284</v>
      </c>
      <c r="F547" s="9" t="str">
        <f>'shaladarpan '!E546</f>
        <v>manjeet545</v>
      </c>
      <c r="G547" s="10">
        <f>'shaladarpan '!F546</f>
        <v>0</v>
      </c>
      <c r="H547" s="9" t="str">
        <f>'shaladarpan '!G546</f>
        <v>vijay545</v>
      </c>
      <c r="I547" s="9" t="str">
        <f>'shaladarpan '!H546</f>
        <v>beautiful545</v>
      </c>
      <c r="J547" s="9" t="str">
        <f>'shaladarpan '!I546</f>
        <v>F</v>
      </c>
      <c r="K547" s="10">
        <f>'shaladarpan '!J546</f>
        <v>37783</v>
      </c>
      <c r="L547" s="9" t="str">
        <f>'shaladarpan '!K546</f>
        <v>yes</v>
      </c>
      <c r="M547" s="9">
        <f>'shaladarpan '!L546</f>
        <v>545</v>
      </c>
      <c r="N547" s="9">
        <f>'shaladarpan '!M546</f>
        <v>0</v>
      </c>
      <c r="O547" s="9">
        <f>'shaladarpan '!N546</f>
        <v>0</v>
      </c>
      <c r="P547" s="9" t="str">
        <f>'shaladarpan '!O546</f>
        <v>OBC</v>
      </c>
      <c r="Q547" s="9" t="str">
        <f>'shaladarpan '!P546</f>
        <v>Hindu</v>
      </c>
      <c r="R547" s="9">
        <f>'shaladarpan '!Q546</f>
        <v>0</v>
      </c>
      <c r="S547" s="9" t="str">
        <f>'shaladarpan '!R546</f>
        <v>GOVT. SENIOR SECONDARY SCHOOL ALNIYAWAS (219445)</v>
      </c>
      <c r="T547" s="9">
        <f>'shaladarpan '!S546</f>
        <v>8140200308</v>
      </c>
      <c r="U547" s="9" t="str">
        <f>'shaladarpan '!T546</f>
        <v>XXXX4333</v>
      </c>
      <c r="V547" s="9" t="str">
        <f>'shaladarpan '!U546</f>
        <v>ymiauic</v>
      </c>
      <c r="W547" s="9">
        <f>'shaladarpan '!V546</f>
        <v>9828121241</v>
      </c>
      <c r="X547" s="9" t="str">
        <f>'shaladarpan '!W546</f>
        <v>alniyawas545</v>
      </c>
      <c r="Y547" s="9">
        <f>'shaladarpan '!X546</f>
        <v>36000</v>
      </c>
      <c r="Z547" s="9" t="str">
        <f>'shaladarpan '!Y546</f>
        <v>N</v>
      </c>
      <c r="AA547" s="9" t="str">
        <f>'shaladarpan '!Z546</f>
        <v>N</v>
      </c>
      <c r="AB547" s="9" t="str">
        <f>'shaladarpan '!AA546</f>
        <v>No</v>
      </c>
      <c r="AC547" s="9">
        <f>'shaladarpan '!AB546</f>
        <v>17</v>
      </c>
      <c r="AD547" s="9" t="str">
        <f>'shaladarpan '!AC546</f>
        <v>None</v>
      </c>
      <c r="AE547" s="9">
        <f>'shaladarpan '!AD546</f>
        <v>5</v>
      </c>
    </row>
    <row r="548" spans="1:31" ht="23.25">
      <c r="A548" s="8">
        <f>IF(F548=" "," ",ROWS($A$3:A548))</f>
        <v>546</v>
      </c>
      <c r="B548" s="9">
        <f>'shaladarpan '!A547</f>
        <v>10</v>
      </c>
      <c r="C548" s="9" t="str">
        <f>'shaladarpan '!B547</f>
        <v>B</v>
      </c>
      <c r="D548" s="9">
        <f>'shaladarpan '!C547</f>
        <v>4653</v>
      </c>
      <c r="E548" s="10">
        <f>'shaladarpan '!D547</f>
        <v>43651</v>
      </c>
      <c r="F548" s="9" t="str">
        <f>'shaladarpan '!E547</f>
        <v>manjeet546</v>
      </c>
      <c r="G548" s="10">
        <f>'shaladarpan '!F547</f>
        <v>0</v>
      </c>
      <c r="H548" s="9" t="str">
        <f>'shaladarpan '!G547</f>
        <v>vijay546</v>
      </c>
      <c r="I548" s="9" t="str">
        <f>'shaladarpan '!H547</f>
        <v>beautiful546</v>
      </c>
      <c r="J548" s="9" t="str">
        <f>'shaladarpan '!I547</f>
        <v>F</v>
      </c>
      <c r="K548" s="10">
        <f>'shaladarpan '!J547</f>
        <v>38119</v>
      </c>
      <c r="L548" s="9" t="str">
        <f>'shaladarpan '!K547</f>
        <v>no</v>
      </c>
      <c r="M548" s="9">
        <f>'shaladarpan '!L547</f>
        <v>546</v>
      </c>
      <c r="N548" s="9">
        <f>'shaladarpan '!M547</f>
        <v>0</v>
      </c>
      <c r="O548" s="9">
        <f>'shaladarpan '!N547</f>
        <v>0</v>
      </c>
      <c r="P548" s="9" t="str">
        <f>'shaladarpan '!O547</f>
        <v>OBC</v>
      </c>
      <c r="Q548" s="9" t="str">
        <f>'shaladarpan '!P547</f>
        <v>Muslim</v>
      </c>
      <c r="R548" s="9">
        <f>'shaladarpan '!Q547</f>
        <v>0</v>
      </c>
      <c r="S548" s="9" t="str">
        <f>'shaladarpan '!R547</f>
        <v>GOVT. SENIOR SECONDARY SCHOOL ALNIYAWAS (219445)</v>
      </c>
      <c r="T548" s="9">
        <f>'shaladarpan '!S547</f>
        <v>8140200308</v>
      </c>
      <c r="U548" s="9" t="str">
        <f>'shaladarpan '!T547</f>
        <v>XXXX0246</v>
      </c>
      <c r="V548" s="9" t="str">
        <f>'shaladarpan '!U547</f>
        <v>WXVJCZT</v>
      </c>
      <c r="W548" s="9">
        <f>'shaladarpan '!V547</f>
        <v>9828121242</v>
      </c>
      <c r="X548" s="9" t="str">
        <f>'shaladarpan '!W547</f>
        <v>alniyawas546</v>
      </c>
      <c r="Y548" s="9">
        <f>'shaladarpan '!X547</f>
        <v>60000</v>
      </c>
      <c r="Z548" s="9" t="str">
        <f>'shaladarpan '!Y547</f>
        <v>Y</v>
      </c>
      <c r="AA548" s="9" t="str">
        <f>'shaladarpan '!Z547</f>
        <v>N</v>
      </c>
      <c r="AB548" s="9" t="str">
        <f>'shaladarpan '!AA547</f>
        <v>Yes</v>
      </c>
      <c r="AC548" s="9">
        <f>'shaladarpan '!AB547</f>
        <v>16</v>
      </c>
      <c r="AD548" s="9" t="str">
        <f>'shaladarpan '!AC547</f>
        <v>None</v>
      </c>
      <c r="AE548" s="9">
        <f>'shaladarpan '!AD547</f>
        <v>0</v>
      </c>
    </row>
    <row r="549" spans="1:31" ht="23.25">
      <c r="A549" s="8">
        <f>IF(F549=" "," ",ROWS($A$3:A549))</f>
        <v>547</v>
      </c>
      <c r="B549" s="9">
        <f>'shaladarpan '!A548</f>
        <v>10</v>
      </c>
      <c r="C549" s="9" t="str">
        <f>'shaladarpan '!B548</f>
        <v>B</v>
      </c>
      <c r="D549" s="9">
        <f>'shaladarpan '!C548</f>
        <v>4509</v>
      </c>
      <c r="E549" s="10">
        <f>'shaladarpan '!D548</f>
        <v>43287</v>
      </c>
      <c r="F549" s="9" t="str">
        <f>'shaladarpan '!E548</f>
        <v>manjeet547</v>
      </c>
      <c r="G549" s="10">
        <f>'shaladarpan '!F548</f>
        <v>0</v>
      </c>
      <c r="H549" s="9" t="str">
        <f>'shaladarpan '!G548</f>
        <v>vijay547</v>
      </c>
      <c r="I549" s="9" t="str">
        <f>'shaladarpan '!H548</f>
        <v>beautiful547</v>
      </c>
      <c r="J549" s="9" t="str">
        <f>'shaladarpan '!I548</f>
        <v>M</v>
      </c>
      <c r="K549" s="10">
        <f>'shaladarpan '!J548</f>
        <v>38002</v>
      </c>
      <c r="L549" s="9" t="str">
        <f>'shaladarpan '!K548</f>
        <v>yes</v>
      </c>
      <c r="M549" s="9">
        <f>'shaladarpan '!L548</f>
        <v>547</v>
      </c>
      <c r="N549" s="9">
        <f>'shaladarpan '!M548</f>
        <v>0</v>
      </c>
      <c r="O549" s="9">
        <f>'shaladarpan '!N548</f>
        <v>0</v>
      </c>
      <c r="P549" s="9" t="str">
        <f>'shaladarpan '!O548</f>
        <v>OBC</v>
      </c>
      <c r="Q549" s="9" t="str">
        <f>'shaladarpan '!P548</f>
        <v>Hindu</v>
      </c>
      <c r="R549" s="9">
        <f>'shaladarpan '!Q548</f>
        <v>0</v>
      </c>
      <c r="S549" s="9" t="str">
        <f>'shaladarpan '!R548</f>
        <v>GOVT. SENIOR SECONDARY SCHOOL ALNIYAWAS (219445)</v>
      </c>
      <c r="T549" s="9">
        <f>'shaladarpan '!S548</f>
        <v>8140200308</v>
      </c>
      <c r="U549" s="9" t="str">
        <f>'shaladarpan '!T548</f>
        <v>XXXX7326</v>
      </c>
      <c r="V549" s="9" t="str">
        <f>'shaladarpan '!U548</f>
        <v>VOJVXST</v>
      </c>
      <c r="W549" s="9">
        <f>'shaladarpan '!V548</f>
        <v>9828121243</v>
      </c>
      <c r="X549" s="9" t="str">
        <f>'shaladarpan '!W548</f>
        <v>alniyawas547</v>
      </c>
      <c r="Y549" s="9">
        <f>'shaladarpan '!X548</f>
        <v>45000</v>
      </c>
      <c r="Z549" s="9" t="str">
        <f>'shaladarpan '!Y548</f>
        <v>N</v>
      </c>
      <c r="AA549" s="9" t="str">
        <f>'shaladarpan '!Z548</f>
        <v>N</v>
      </c>
      <c r="AB549" s="9" t="str">
        <f>'shaladarpan '!AA548</f>
        <v>No</v>
      </c>
      <c r="AC549" s="9">
        <f>'shaladarpan '!AB548</f>
        <v>16</v>
      </c>
      <c r="AD549" s="9" t="str">
        <f>'shaladarpan '!AC548</f>
        <v>None</v>
      </c>
      <c r="AE549" s="9">
        <f>'shaladarpan '!AD548</f>
        <v>1</v>
      </c>
    </row>
    <row r="550" spans="1:31" ht="23.25">
      <c r="A550" s="8">
        <f>IF(F550=" "," ",ROWS($A$3:A550))</f>
        <v>548</v>
      </c>
      <c r="B550" s="9">
        <f>'shaladarpan '!A549</f>
        <v>10</v>
      </c>
      <c r="C550" s="9" t="str">
        <f>'shaladarpan '!B549</f>
        <v>B</v>
      </c>
      <c r="D550" s="9">
        <f>'shaladarpan '!C549</f>
        <v>4702</v>
      </c>
      <c r="E550" s="10">
        <f>'shaladarpan '!D549</f>
        <v>43656</v>
      </c>
      <c r="F550" s="9" t="str">
        <f>'shaladarpan '!E549</f>
        <v>manjeet548</v>
      </c>
      <c r="G550" s="10">
        <f>'shaladarpan '!F549</f>
        <v>0</v>
      </c>
      <c r="H550" s="9" t="str">
        <f>'shaladarpan '!G549</f>
        <v>vijay548</v>
      </c>
      <c r="I550" s="9" t="str">
        <f>'shaladarpan '!H549</f>
        <v>beautiful548</v>
      </c>
      <c r="J550" s="9" t="str">
        <f>'shaladarpan '!I549</f>
        <v>F</v>
      </c>
      <c r="K550" s="10">
        <f>'shaladarpan '!J549</f>
        <v>38627</v>
      </c>
      <c r="L550" s="9" t="str">
        <f>'shaladarpan '!K549</f>
        <v>yes</v>
      </c>
      <c r="M550" s="9">
        <f>'shaladarpan '!L549</f>
        <v>548</v>
      </c>
      <c r="N550" s="9">
        <f>'shaladarpan '!M549</f>
        <v>0</v>
      </c>
      <c r="O550" s="9">
        <f>'shaladarpan '!N549</f>
        <v>0</v>
      </c>
      <c r="P550" s="9" t="str">
        <f>'shaladarpan '!O549</f>
        <v>OBC</v>
      </c>
      <c r="Q550" s="9" t="str">
        <f>'shaladarpan '!P549</f>
        <v>Muslim</v>
      </c>
      <c r="R550" s="9">
        <f>'shaladarpan '!Q549</f>
        <v>0</v>
      </c>
      <c r="S550" s="9" t="str">
        <f>'shaladarpan '!R549</f>
        <v>GOVT. SENIOR SECONDARY SCHOOL ALNIYAWAS (219445)</v>
      </c>
      <c r="T550" s="9">
        <f>'shaladarpan '!S549</f>
        <v>8140200308</v>
      </c>
      <c r="U550" s="9" t="str">
        <f>'shaladarpan '!T549</f>
        <v>XXXX0907</v>
      </c>
      <c r="V550" s="9" t="str">
        <f>'shaladarpan '!U549</f>
        <v>YOBYYOO</v>
      </c>
      <c r="W550" s="9">
        <f>'shaladarpan '!V549</f>
        <v>9828121244</v>
      </c>
      <c r="X550" s="9" t="str">
        <f>'shaladarpan '!W549</f>
        <v>alniyawas548</v>
      </c>
      <c r="Y550" s="9">
        <f>'shaladarpan '!X549</f>
        <v>50000</v>
      </c>
      <c r="Z550" s="9" t="str">
        <f>'shaladarpan '!Y549</f>
        <v>N</v>
      </c>
      <c r="AA550" s="9" t="str">
        <f>'shaladarpan '!Z549</f>
        <v>N</v>
      </c>
      <c r="AB550" s="9" t="str">
        <f>'shaladarpan '!AA549</f>
        <v>Yes</v>
      </c>
      <c r="AC550" s="9">
        <f>'shaladarpan '!AB549</f>
        <v>15</v>
      </c>
      <c r="AD550" s="9" t="str">
        <f>'shaladarpan '!AC549</f>
        <v>None</v>
      </c>
      <c r="AE550" s="9">
        <f>'shaladarpan '!AD549</f>
        <v>0</v>
      </c>
    </row>
    <row r="551" spans="1:31" ht="23.25">
      <c r="A551" s="8">
        <f>IF(F551=" "," ",ROWS($A$3:A551))</f>
        <v>549</v>
      </c>
      <c r="B551" s="9">
        <f>'shaladarpan '!A550</f>
        <v>10</v>
      </c>
      <c r="C551" s="9" t="str">
        <f>'shaladarpan '!B550</f>
        <v>B</v>
      </c>
      <c r="D551" s="9">
        <f>'shaladarpan '!C550</f>
        <v>4189</v>
      </c>
      <c r="E551" s="10">
        <f>'shaladarpan '!D550</f>
        <v>42562</v>
      </c>
      <c r="F551" s="9" t="str">
        <f>'shaladarpan '!E550</f>
        <v>manjeet549</v>
      </c>
      <c r="G551" s="10">
        <f>'shaladarpan '!F550</f>
        <v>0</v>
      </c>
      <c r="H551" s="9" t="str">
        <f>'shaladarpan '!G550</f>
        <v>vijay549</v>
      </c>
      <c r="I551" s="9" t="str">
        <f>'shaladarpan '!H550</f>
        <v>beautiful549</v>
      </c>
      <c r="J551" s="9" t="str">
        <f>'shaladarpan '!I550</f>
        <v>M</v>
      </c>
      <c r="K551" s="10">
        <f>'shaladarpan '!J550</f>
        <v>38599</v>
      </c>
      <c r="L551" s="9" t="str">
        <f>'shaladarpan '!K550</f>
        <v>no</v>
      </c>
      <c r="M551" s="9">
        <f>'shaladarpan '!L550</f>
        <v>549</v>
      </c>
      <c r="N551" s="9">
        <f>'shaladarpan '!M550</f>
        <v>0</v>
      </c>
      <c r="O551" s="9">
        <f>'shaladarpan '!N550</f>
        <v>0</v>
      </c>
      <c r="P551" s="9" t="str">
        <f>'shaladarpan '!O550</f>
        <v>OBC</v>
      </c>
      <c r="Q551" s="9" t="str">
        <f>'shaladarpan '!P550</f>
        <v>Muslim</v>
      </c>
      <c r="R551" s="9">
        <f>'shaladarpan '!Q550</f>
        <v>0</v>
      </c>
      <c r="S551" s="9" t="str">
        <f>'shaladarpan '!R550</f>
        <v>GOVT. SENIOR SECONDARY SCHOOL ALNIYAWAS (219445)</v>
      </c>
      <c r="T551" s="9">
        <f>'shaladarpan '!S550</f>
        <v>8140200308</v>
      </c>
      <c r="U551" s="9" t="str">
        <f>'shaladarpan '!T550</f>
        <v>XXXX8958</v>
      </c>
      <c r="V551" s="9">
        <f>'shaladarpan '!U550</f>
        <v>0</v>
      </c>
      <c r="W551" s="9">
        <f>'shaladarpan '!V550</f>
        <v>9828121245</v>
      </c>
      <c r="X551" s="9" t="str">
        <f>'shaladarpan '!W550</f>
        <v>alniyawas549</v>
      </c>
      <c r="Y551" s="9">
        <f>'shaladarpan '!X550</f>
        <v>0</v>
      </c>
      <c r="Z551" s="9" t="str">
        <f>'shaladarpan '!Y550</f>
        <v>N</v>
      </c>
      <c r="AA551" s="9" t="str">
        <f>'shaladarpan '!Z550</f>
        <v>N</v>
      </c>
      <c r="AB551" s="9" t="str">
        <f>'shaladarpan '!AA550</f>
        <v>Yes</v>
      </c>
      <c r="AC551" s="9">
        <f>'shaladarpan '!AB550</f>
        <v>15</v>
      </c>
      <c r="AD551" s="9" t="str">
        <f>'shaladarpan '!AC550</f>
        <v>None</v>
      </c>
      <c r="AE551" s="9">
        <f>'shaladarpan '!AD550</f>
        <v>1</v>
      </c>
    </row>
    <row r="552" spans="1:31" ht="23.25">
      <c r="A552" s="8">
        <f>IF(F552=" "," ",ROWS($A$3:A552))</f>
        <v>550</v>
      </c>
      <c r="B552" s="9">
        <f>'shaladarpan '!A551</f>
        <v>10</v>
      </c>
      <c r="C552" s="9" t="str">
        <f>'shaladarpan '!B551</f>
        <v>B</v>
      </c>
      <c r="D552" s="9">
        <f>'shaladarpan '!C551</f>
        <v>3801</v>
      </c>
      <c r="E552" s="10">
        <f>'shaladarpan '!D551</f>
        <v>42135</v>
      </c>
      <c r="F552" s="9" t="str">
        <f>'shaladarpan '!E551</f>
        <v>manjeet550</v>
      </c>
      <c r="G552" s="10">
        <f>'shaladarpan '!F551</f>
        <v>0</v>
      </c>
      <c r="H552" s="9" t="str">
        <f>'shaladarpan '!G551</f>
        <v>vijay550</v>
      </c>
      <c r="I552" s="9" t="str">
        <f>'shaladarpan '!H551</f>
        <v>beautiful550</v>
      </c>
      <c r="J552" s="9" t="str">
        <f>'shaladarpan '!I551</f>
        <v>F</v>
      </c>
      <c r="K552" s="10">
        <f>'shaladarpan '!J551</f>
        <v>38661</v>
      </c>
      <c r="L552" s="9" t="str">
        <f>'shaladarpan '!K551</f>
        <v>yes</v>
      </c>
      <c r="M552" s="9">
        <f>'shaladarpan '!L551</f>
        <v>550</v>
      </c>
      <c r="N552" s="9">
        <f>'shaladarpan '!M551</f>
        <v>0</v>
      </c>
      <c r="O552" s="9">
        <f>'shaladarpan '!N551</f>
        <v>0</v>
      </c>
      <c r="P552" s="9" t="str">
        <f>'shaladarpan '!O551</f>
        <v>OBC</v>
      </c>
      <c r="Q552" s="9" t="str">
        <f>'shaladarpan '!P551</f>
        <v>Muslim</v>
      </c>
      <c r="R552" s="9">
        <f>'shaladarpan '!Q551</f>
        <v>0</v>
      </c>
      <c r="S552" s="9" t="str">
        <f>'shaladarpan '!R551</f>
        <v>GOVT. SENIOR SECONDARY SCHOOL ALNIYAWAS (219445)</v>
      </c>
      <c r="T552" s="9">
        <f>'shaladarpan '!S551</f>
        <v>8140200308</v>
      </c>
      <c r="U552" s="9" t="str">
        <f>'shaladarpan '!T551</f>
        <v>XXXX1867</v>
      </c>
      <c r="V552" s="9">
        <f>'shaladarpan '!U551</f>
        <v>0</v>
      </c>
      <c r="W552" s="9">
        <f>'shaladarpan '!V551</f>
        <v>9828121246</v>
      </c>
      <c r="X552" s="9" t="str">
        <f>'shaladarpan '!W551</f>
        <v>alniyawas550</v>
      </c>
      <c r="Y552" s="9">
        <f>'shaladarpan '!X551</f>
        <v>80000</v>
      </c>
      <c r="Z552" s="9" t="str">
        <f>'shaladarpan '!Y551</f>
        <v>N</v>
      </c>
      <c r="AA552" s="9" t="str">
        <f>'shaladarpan '!Z551</f>
        <v>N</v>
      </c>
      <c r="AB552" s="9" t="str">
        <f>'shaladarpan '!AA551</f>
        <v>Yes</v>
      </c>
      <c r="AC552" s="9">
        <f>'shaladarpan '!AB551</f>
        <v>15</v>
      </c>
      <c r="AD552" s="9" t="str">
        <f>'shaladarpan '!AC551</f>
        <v>None</v>
      </c>
      <c r="AE552" s="9">
        <f>'shaladarpan '!AD551</f>
        <v>1</v>
      </c>
    </row>
    <row r="553" spans="1:31" ht="23.25">
      <c r="A553" s="8">
        <f>IF(F553=" "," ",ROWS($A$3:A553))</f>
        <v>551</v>
      </c>
      <c r="B553" s="9">
        <f>'shaladarpan '!A552</f>
        <v>10</v>
      </c>
      <c r="C553" s="9" t="str">
        <f>'shaladarpan '!B552</f>
        <v>B</v>
      </c>
      <c r="D553" s="9">
        <f>'shaladarpan '!C552</f>
        <v>4678</v>
      </c>
      <c r="E553" s="10">
        <f>'shaladarpan '!D552</f>
        <v>43655</v>
      </c>
      <c r="F553" s="9" t="str">
        <f>'shaladarpan '!E552</f>
        <v>manjeet551</v>
      </c>
      <c r="G553" s="10">
        <f>'shaladarpan '!F552</f>
        <v>0</v>
      </c>
      <c r="H553" s="9" t="str">
        <f>'shaladarpan '!G552</f>
        <v>vijay551</v>
      </c>
      <c r="I553" s="9" t="str">
        <f>'shaladarpan '!H552</f>
        <v>beautiful551</v>
      </c>
      <c r="J553" s="9" t="str">
        <f>'shaladarpan '!I552</f>
        <v>F</v>
      </c>
      <c r="K553" s="10">
        <f>'shaladarpan '!J552</f>
        <v>38534</v>
      </c>
      <c r="L553" s="9" t="str">
        <f>'shaladarpan '!K552</f>
        <v>yes</v>
      </c>
      <c r="M553" s="9">
        <f>'shaladarpan '!L552</f>
        <v>551</v>
      </c>
      <c r="N553" s="9">
        <f>'shaladarpan '!M552</f>
        <v>0</v>
      </c>
      <c r="O553" s="9">
        <f>'shaladarpan '!N552</f>
        <v>0</v>
      </c>
      <c r="P553" s="9" t="str">
        <f>'shaladarpan '!O552</f>
        <v>OBC</v>
      </c>
      <c r="Q553" s="9" t="str">
        <f>'shaladarpan '!P552</f>
        <v>Hindu</v>
      </c>
      <c r="R553" s="9">
        <f>'shaladarpan '!Q552</f>
        <v>0</v>
      </c>
      <c r="S553" s="9" t="str">
        <f>'shaladarpan '!R552</f>
        <v>GOVT. SENIOR SECONDARY SCHOOL ALNIYAWAS (219445)</v>
      </c>
      <c r="T553" s="9">
        <f>'shaladarpan '!S552</f>
        <v>8140200308</v>
      </c>
      <c r="U553" s="9">
        <f>'shaladarpan '!T552</f>
        <v>0</v>
      </c>
      <c r="V553" s="9">
        <f>'shaladarpan '!U552</f>
        <v>0</v>
      </c>
      <c r="W553" s="9">
        <f>'shaladarpan '!V552</f>
        <v>9828121247</v>
      </c>
      <c r="X553" s="9" t="str">
        <f>'shaladarpan '!W552</f>
        <v>alniyawas551</v>
      </c>
      <c r="Y553" s="9">
        <f>'shaladarpan '!X552</f>
        <v>80000</v>
      </c>
      <c r="Z553" s="9" t="str">
        <f>'shaladarpan '!Y552</f>
        <v>N</v>
      </c>
      <c r="AA553" s="9" t="str">
        <f>'shaladarpan '!Z552</f>
        <v>N</v>
      </c>
      <c r="AB553" s="9" t="str">
        <f>'shaladarpan '!AA552</f>
        <v>No</v>
      </c>
      <c r="AC553" s="9">
        <f>'shaladarpan '!AB552</f>
        <v>15</v>
      </c>
      <c r="AD553" s="9" t="str">
        <f>'shaladarpan '!AC552</f>
        <v>None</v>
      </c>
      <c r="AE553" s="9">
        <f>'shaladarpan '!AD552</f>
        <v>1</v>
      </c>
    </row>
    <row r="554" spans="1:31" ht="23.25">
      <c r="A554" s="8">
        <f>IF(F554=" "," ",ROWS($A$3:A554))</f>
        <v>552</v>
      </c>
      <c r="B554" s="9">
        <f>'shaladarpan '!A553</f>
        <v>10</v>
      </c>
      <c r="C554" s="9" t="str">
        <f>'shaladarpan '!B553</f>
        <v>B</v>
      </c>
      <c r="D554" s="9">
        <f>'shaladarpan '!C553</f>
        <v>4146</v>
      </c>
      <c r="E554" s="10">
        <f>'shaladarpan '!D553</f>
        <v>42553</v>
      </c>
      <c r="F554" s="9" t="str">
        <f>'shaladarpan '!E553</f>
        <v>manjeet552</v>
      </c>
      <c r="G554" s="10">
        <f>'shaladarpan '!F553</f>
        <v>0</v>
      </c>
      <c r="H554" s="9" t="str">
        <f>'shaladarpan '!G553</f>
        <v>vijay552</v>
      </c>
      <c r="I554" s="9" t="str">
        <f>'shaladarpan '!H553</f>
        <v>beautiful552</v>
      </c>
      <c r="J554" s="9" t="str">
        <f>'shaladarpan '!I553</f>
        <v>F</v>
      </c>
      <c r="K554" s="10">
        <f>'shaladarpan '!J553</f>
        <v>38732</v>
      </c>
      <c r="L554" s="9" t="str">
        <f>'shaladarpan '!K553</f>
        <v>no</v>
      </c>
      <c r="M554" s="9">
        <f>'shaladarpan '!L553</f>
        <v>552</v>
      </c>
      <c r="N554" s="9">
        <f>'shaladarpan '!M553</f>
        <v>0</v>
      </c>
      <c r="O554" s="9">
        <f>'shaladarpan '!N553</f>
        <v>0</v>
      </c>
      <c r="P554" s="9" t="str">
        <f>'shaladarpan '!O553</f>
        <v>OBC</v>
      </c>
      <c r="Q554" s="9" t="str">
        <f>'shaladarpan '!P553</f>
        <v>Hindu</v>
      </c>
      <c r="R554" s="9">
        <f>'shaladarpan '!Q553</f>
        <v>0</v>
      </c>
      <c r="S554" s="9" t="str">
        <f>'shaladarpan '!R553</f>
        <v>GOVT. SENIOR SECONDARY SCHOOL ALNIYAWAS (219445)</v>
      </c>
      <c r="T554" s="9">
        <f>'shaladarpan '!S553</f>
        <v>8140200308</v>
      </c>
      <c r="U554" s="9" t="str">
        <f>'shaladarpan '!T553</f>
        <v>XXXX9441</v>
      </c>
      <c r="V554" s="9">
        <f>'shaladarpan '!U553</f>
        <v>0</v>
      </c>
      <c r="W554" s="9">
        <f>'shaladarpan '!V553</f>
        <v>9828121248</v>
      </c>
      <c r="X554" s="9" t="str">
        <f>'shaladarpan '!W553</f>
        <v>alniyawas552</v>
      </c>
      <c r="Y554" s="9">
        <f>'shaladarpan '!X553</f>
        <v>0</v>
      </c>
      <c r="Z554" s="9" t="str">
        <f>'shaladarpan '!Y553</f>
        <v>N</v>
      </c>
      <c r="AA554" s="9" t="str">
        <f>'shaladarpan '!Z553</f>
        <v>N</v>
      </c>
      <c r="AB554" s="9" t="str">
        <f>'shaladarpan '!AA553</f>
        <v>No</v>
      </c>
      <c r="AC554" s="9">
        <f>'shaladarpan '!AB553</f>
        <v>14</v>
      </c>
      <c r="AD554" s="9" t="str">
        <f>'shaladarpan '!AC553</f>
        <v>None</v>
      </c>
      <c r="AE554" s="9">
        <f>'shaladarpan '!AD553</f>
        <v>1</v>
      </c>
    </row>
    <row r="555" spans="1:31" ht="23.25">
      <c r="A555" s="8">
        <f>IF(F555=" "," ",ROWS($A$3:A555))</f>
        <v>553</v>
      </c>
      <c r="B555" s="9">
        <f>'shaladarpan '!A554</f>
        <v>10</v>
      </c>
      <c r="C555" s="9" t="str">
        <f>'shaladarpan '!B554</f>
        <v>B</v>
      </c>
      <c r="D555" s="9">
        <f>'shaladarpan '!C554</f>
        <v>4734</v>
      </c>
      <c r="E555" s="10">
        <f>'shaladarpan '!D554</f>
        <v>43661</v>
      </c>
      <c r="F555" s="9" t="str">
        <f>'shaladarpan '!E554</f>
        <v>manjeet553</v>
      </c>
      <c r="G555" s="10">
        <f>'shaladarpan '!F554</f>
        <v>0</v>
      </c>
      <c r="H555" s="9" t="str">
        <f>'shaladarpan '!G554</f>
        <v>vijay553</v>
      </c>
      <c r="I555" s="9" t="str">
        <f>'shaladarpan '!H554</f>
        <v>beautiful553</v>
      </c>
      <c r="J555" s="9" t="str">
        <f>'shaladarpan '!I554</f>
        <v>F</v>
      </c>
      <c r="K555" s="10">
        <f>'shaladarpan '!J554</f>
        <v>38035</v>
      </c>
      <c r="L555" s="9" t="str">
        <f>'shaladarpan '!K554</f>
        <v>yes</v>
      </c>
      <c r="M555" s="9">
        <f>'shaladarpan '!L554</f>
        <v>553</v>
      </c>
      <c r="N555" s="9">
        <f>'shaladarpan '!M554</f>
        <v>0</v>
      </c>
      <c r="O555" s="9">
        <f>'shaladarpan '!N554</f>
        <v>0</v>
      </c>
      <c r="P555" s="9" t="str">
        <f>'shaladarpan '!O554</f>
        <v>OBC</v>
      </c>
      <c r="Q555" s="9" t="str">
        <f>'shaladarpan '!P554</f>
        <v>Hindu</v>
      </c>
      <c r="R555" s="9">
        <f>'shaladarpan '!Q554</f>
        <v>0</v>
      </c>
      <c r="S555" s="9" t="str">
        <f>'shaladarpan '!R554</f>
        <v>GOVT. SENIOR SECONDARY SCHOOL ALNIYAWAS (219445)</v>
      </c>
      <c r="T555" s="9">
        <f>'shaladarpan '!S554</f>
        <v>8140200308</v>
      </c>
      <c r="U555" s="9" t="str">
        <f>'shaladarpan '!T554</f>
        <v>XXXX3495</v>
      </c>
      <c r="V555" s="9" t="str">
        <f>'shaladarpan '!U554</f>
        <v>yfmgcsf</v>
      </c>
      <c r="W555" s="9">
        <f>'shaladarpan '!V554</f>
        <v>9828121249</v>
      </c>
      <c r="X555" s="9" t="str">
        <f>'shaladarpan '!W554</f>
        <v>alniyawas553</v>
      </c>
      <c r="Y555" s="9">
        <f>'shaladarpan '!X554</f>
        <v>60000</v>
      </c>
      <c r="Z555" s="9" t="str">
        <f>'shaladarpan '!Y554</f>
        <v>N</v>
      </c>
      <c r="AA555" s="9" t="str">
        <f>'shaladarpan '!Z554</f>
        <v>N</v>
      </c>
      <c r="AB555" s="9" t="str">
        <f>'shaladarpan '!AA554</f>
        <v>No</v>
      </c>
      <c r="AC555" s="9">
        <f>'shaladarpan '!AB554</f>
        <v>16</v>
      </c>
      <c r="AD555" s="9" t="str">
        <f>'shaladarpan '!AC554</f>
        <v>None</v>
      </c>
      <c r="AE555" s="9">
        <f>'shaladarpan '!AD554</f>
        <v>0</v>
      </c>
    </row>
    <row r="556" spans="1:31" ht="23.25">
      <c r="A556" s="8">
        <f>IF(F556=" "," ",ROWS($A$3:A556))</f>
        <v>554</v>
      </c>
      <c r="B556" s="9">
        <f>'shaladarpan '!A555</f>
        <v>10</v>
      </c>
      <c r="C556" s="9" t="str">
        <f>'shaladarpan '!B555</f>
        <v>B</v>
      </c>
      <c r="D556" s="9">
        <f>'shaladarpan '!C555</f>
        <v>3790</v>
      </c>
      <c r="E556" s="10">
        <f>'shaladarpan '!D555</f>
        <v>42135</v>
      </c>
      <c r="F556" s="9" t="str">
        <f>'shaladarpan '!E555</f>
        <v>manjeet554</v>
      </c>
      <c r="G556" s="10">
        <f>'shaladarpan '!F555</f>
        <v>0</v>
      </c>
      <c r="H556" s="9" t="str">
        <f>'shaladarpan '!G555</f>
        <v>vijay554</v>
      </c>
      <c r="I556" s="9" t="str">
        <f>'shaladarpan '!H555</f>
        <v>beautiful554</v>
      </c>
      <c r="J556" s="9" t="str">
        <f>'shaladarpan '!I555</f>
        <v>F</v>
      </c>
      <c r="K556" s="10">
        <f>'shaladarpan '!J555</f>
        <v>38617</v>
      </c>
      <c r="L556" s="9" t="str">
        <f>'shaladarpan '!K555</f>
        <v>yes</v>
      </c>
      <c r="M556" s="9">
        <f>'shaladarpan '!L555</f>
        <v>554</v>
      </c>
      <c r="N556" s="9">
        <f>'shaladarpan '!M555</f>
        <v>0</v>
      </c>
      <c r="O556" s="9">
        <f>'shaladarpan '!N555</f>
        <v>0</v>
      </c>
      <c r="P556" s="9" t="str">
        <f>'shaladarpan '!O555</f>
        <v>OBC</v>
      </c>
      <c r="Q556" s="9" t="str">
        <f>'shaladarpan '!P555</f>
        <v>Muslim</v>
      </c>
      <c r="R556" s="9">
        <f>'shaladarpan '!Q555</f>
        <v>0</v>
      </c>
      <c r="S556" s="9" t="str">
        <f>'shaladarpan '!R555</f>
        <v>GOVT. SENIOR SECONDARY SCHOOL ALNIYAWAS (219445)</v>
      </c>
      <c r="T556" s="9">
        <f>'shaladarpan '!S555</f>
        <v>8140200308</v>
      </c>
      <c r="U556" s="9" t="str">
        <f>'shaladarpan '!T555</f>
        <v>XXXX4710</v>
      </c>
      <c r="V556" s="9">
        <f>'shaladarpan '!U555</f>
        <v>0</v>
      </c>
      <c r="W556" s="9">
        <f>'shaladarpan '!V555</f>
        <v>9828121250</v>
      </c>
      <c r="X556" s="9" t="str">
        <f>'shaladarpan '!W555</f>
        <v>alniyawas554</v>
      </c>
      <c r="Y556" s="9">
        <f>'shaladarpan '!X555</f>
        <v>72000</v>
      </c>
      <c r="Z556" s="9" t="str">
        <f>'shaladarpan '!Y555</f>
        <v>N</v>
      </c>
      <c r="AA556" s="9" t="str">
        <f>'shaladarpan '!Z555</f>
        <v>N</v>
      </c>
      <c r="AB556" s="9" t="str">
        <f>'shaladarpan '!AA555</f>
        <v>Yes</v>
      </c>
      <c r="AC556" s="9">
        <f>'shaladarpan '!AB555</f>
        <v>15</v>
      </c>
      <c r="AD556" s="9" t="str">
        <f>'shaladarpan '!AC555</f>
        <v>None</v>
      </c>
      <c r="AE556" s="9">
        <f>'shaladarpan '!AD555</f>
        <v>1</v>
      </c>
    </row>
    <row r="557" spans="1:31" ht="23.25">
      <c r="A557" s="8">
        <f>IF(F557=" "," ",ROWS($A$3:A557))</f>
        <v>555</v>
      </c>
      <c r="B557" s="9">
        <f>'shaladarpan '!A556</f>
        <v>10</v>
      </c>
      <c r="C557" s="9" t="str">
        <f>'shaladarpan '!B556</f>
        <v>B</v>
      </c>
      <c r="D557" s="9">
        <f>'shaladarpan '!C556</f>
        <v>4850</v>
      </c>
      <c r="E557" s="10">
        <f>'shaladarpan '!D556</f>
        <v>0</v>
      </c>
      <c r="F557" s="9" t="str">
        <f>'shaladarpan '!E556</f>
        <v>manjeet555</v>
      </c>
      <c r="G557" s="10">
        <f>'shaladarpan '!F556</f>
        <v>0</v>
      </c>
      <c r="H557" s="9" t="str">
        <f>'shaladarpan '!G556</f>
        <v>vijay555</v>
      </c>
      <c r="I557" s="9" t="str">
        <f>'shaladarpan '!H556</f>
        <v>beautiful555</v>
      </c>
      <c r="J557" s="9" t="str">
        <f>'shaladarpan '!I556</f>
        <v>M</v>
      </c>
      <c r="K557" s="10">
        <f>'shaladarpan '!J556</f>
        <v>38532</v>
      </c>
      <c r="L557" s="9" t="str">
        <f>'shaladarpan '!K556</f>
        <v>no</v>
      </c>
      <c r="M557" s="9">
        <f>'shaladarpan '!L556</f>
        <v>555</v>
      </c>
      <c r="N557" s="9">
        <f>'shaladarpan '!M556</f>
        <v>0</v>
      </c>
      <c r="O557" s="9">
        <f>'shaladarpan '!N556</f>
        <v>0</v>
      </c>
      <c r="P557" s="9" t="str">
        <f>'shaladarpan '!O556</f>
        <v>OBC</v>
      </c>
      <c r="Q557" s="9">
        <f>'shaladarpan '!P556</f>
        <v>0</v>
      </c>
      <c r="R557" s="9">
        <f>'shaladarpan '!Q556</f>
        <v>0</v>
      </c>
      <c r="S557" s="9" t="str">
        <f>'shaladarpan '!R556</f>
        <v>GOVT. SENIOR SECONDARY SCHOOL ALNIYAWAS (219445)</v>
      </c>
      <c r="T557" s="9">
        <f>'shaladarpan '!S556</f>
        <v>8140200308</v>
      </c>
      <c r="U557" s="9">
        <f>'shaladarpan '!T556</f>
        <v>0</v>
      </c>
      <c r="V557" s="9">
        <f>'shaladarpan '!U556</f>
        <v>0</v>
      </c>
      <c r="W557" s="9">
        <f>'shaladarpan '!V556</f>
        <v>9828121251</v>
      </c>
      <c r="X557" s="9" t="str">
        <f>'shaladarpan '!W556</f>
        <v>alniyawas555</v>
      </c>
      <c r="Y557" s="9">
        <f>'shaladarpan '!X556</f>
        <v>0</v>
      </c>
      <c r="Z557" s="9" t="str">
        <f>'shaladarpan '!Y556</f>
        <v>N</v>
      </c>
      <c r="AA557" s="9" t="str">
        <f>'shaladarpan '!Z556</f>
        <v>Y</v>
      </c>
      <c r="AB557" s="9">
        <f>'shaladarpan '!AA556</f>
        <v>0</v>
      </c>
      <c r="AC557" s="9">
        <f>'shaladarpan '!AB556</f>
        <v>15</v>
      </c>
      <c r="AD557" s="9">
        <f>'shaladarpan '!AC556</f>
        <v>0</v>
      </c>
      <c r="AE557" s="9">
        <f>'shaladarpan '!AD556</f>
        <v>3</v>
      </c>
    </row>
    <row r="558" spans="1:31" ht="23.25">
      <c r="A558" s="8">
        <f>IF(F558=" "," ",ROWS($A$3:A558))</f>
        <v>556</v>
      </c>
      <c r="B558" s="9">
        <f>'shaladarpan '!A557</f>
        <v>10</v>
      </c>
      <c r="C558" s="9" t="str">
        <f>'shaladarpan '!B557</f>
        <v>B</v>
      </c>
      <c r="D558" s="9">
        <f>'shaladarpan '!C557</f>
        <v>4103</v>
      </c>
      <c r="E558" s="10">
        <f>'shaladarpan '!D557</f>
        <v>42499</v>
      </c>
      <c r="F558" s="9" t="str">
        <f>'shaladarpan '!E557</f>
        <v>manjeet556</v>
      </c>
      <c r="G558" s="10">
        <f>'shaladarpan '!F557</f>
        <v>0</v>
      </c>
      <c r="H558" s="9" t="str">
        <f>'shaladarpan '!G557</f>
        <v>vijay556</v>
      </c>
      <c r="I558" s="9" t="str">
        <f>'shaladarpan '!H557</f>
        <v>beautiful556</v>
      </c>
      <c r="J558" s="9" t="str">
        <f>'shaladarpan '!I557</f>
        <v>F</v>
      </c>
      <c r="K558" s="10">
        <f>'shaladarpan '!J557</f>
        <v>38815</v>
      </c>
      <c r="L558" s="9" t="str">
        <f>'shaladarpan '!K557</f>
        <v>yes</v>
      </c>
      <c r="M558" s="9">
        <f>'shaladarpan '!L557</f>
        <v>556</v>
      </c>
      <c r="N558" s="9">
        <f>'shaladarpan '!M557</f>
        <v>0</v>
      </c>
      <c r="O558" s="9">
        <f>'shaladarpan '!N557</f>
        <v>0</v>
      </c>
      <c r="P558" s="9" t="str">
        <f>'shaladarpan '!O557</f>
        <v>SC</v>
      </c>
      <c r="Q558" s="9" t="str">
        <f>'shaladarpan '!P557</f>
        <v>Hindu</v>
      </c>
      <c r="R558" s="9">
        <f>'shaladarpan '!Q557</f>
        <v>0</v>
      </c>
      <c r="S558" s="9" t="str">
        <f>'shaladarpan '!R557</f>
        <v>GOVT. SENIOR SECONDARY SCHOOL ALNIYAWAS (219445)</v>
      </c>
      <c r="T558" s="9">
        <f>'shaladarpan '!S557</f>
        <v>8140200308</v>
      </c>
      <c r="U558" s="9" t="str">
        <f>'shaladarpan '!T557</f>
        <v>XXXX2679</v>
      </c>
      <c r="V558" s="9" t="str">
        <f>'shaladarpan '!U557</f>
        <v>YUYKFBK</v>
      </c>
      <c r="W558" s="9">
        <f>'shaladarpan '!V557</f>
        <v>9828121252</v>
      </c>
      <c r="X558" s="9" t="str">
        <f>'shaladarpan '!W557</f>
        <v>alniyawas556</v>
      </c>
      <c r="Y558" s="9">
        <f>'shaladarpan '!X557</f>
        <v>60000</v>
      </c>
      <c r="Z558" s="9" t="str">
        <f>'shaladarpan '!Y557</f>
        <v>N</v>
      </c>
      <c r="AA558" s="9" t="str">
        <f>'shaladarpan '!Z557</f>
        <v>N</v>
      </c>
      <c r="AB558" s="9" t="str">
        <f>'shaladarpan '!AA557</f>
        <v>No</v>
      </c>
      <c r="AC558" s="9">
        <f>'shaladarpan '!AB557</f>
        <v>14</v>
      </c>
      <c r="AD558" s="9" t="str">
        <f>'shaladarpan '!AC557</f>
        <v>None</v>
      </c>
      <c r="AE558" s="9">
        <f>'shaladarpan '!AD557</f>
        <v>1</v>
      </c>
    </row>
    <row r="559" spans="1:31" ht="23.25">
      <c r="A559" s="8">
        <f>IF(F559=" "," ",ROWS($A$3:A559))</f>
        <v>557</v>
      </c>
      <c r="B559" s="9">
        <f>'shaladarpan '!A558</f>
        <v>10</v>
      </c>
      <c r="C559" s="9" t="str">
        <f>'shaladarpan '!B558</f>
        <v>B</v>
      </c>
      <c r="D559" s="9">
        <f>'shaladarpan '!C558</f>
        <v>3783</v>
      </c>
      <c r="E559" s="10">
        <f>'shaladarpan '!D558</f>
        <v>42135</v>
      </c>
      <c r="F559" s="9" t="str">
        <f>'shaladarpan '!E558</f>
        <v>manjeet557</v>
      </c>
      <c r="G559" s="10">
        <f>'shaladarpan '!F558</f>
        <v>0</v>
      </c>
      <c r="H559" s="9" t="str">
        <f>'shaladarpan '!G558</f>
        <v>vijay557</v>
      </c>
      <c r="I559" s="9" t="str">
        <f>'shaladarpan '!H558</f>
        <v>beautiful557</v>
      </c>
      <c r="J559" s="9" t="str">
        <f>'shaladarpan '!I558</f>
        <v>M</v>
      </c>
      <c r="K559" s="10">
        <f>'shaladarpan '!J558</f>
        <v>39002</v>
      </c>
      <c r="L559" s="9" t="str">
        <f>'shaladarpan '!K558</f>
        <v>yes</v>
      </c>
      <c r="M559" s="9">
        <f>'shaladarpan '!L558</f>
        <v>557</v>
      </c>
      <c r="N559" s="9">
        <f>'shaladarpan '!M558</f>
        <v>0</v>
      </c>
      <c r="O559" s="9">
        <f>'shaladarpan '!N558</f>
        <v>0</v>
      </c>
      <c r="P559" s="9" t="str">
        <f>'shaladarpan '!O558</f>
        <v>SC</v>
      </c>
      <c r="Q559" s="9" t="str">
        <f>'shaladarpan '!P558</f>
        <v>Hindu</v>
      </c>
      <c r="R559" s="9">
        <f>'shaladarpan '!Q558</f>
        <v>0</v>
      </c>
      <c r="S559" s="9" t="str">
        <f>'shaladarpan '!R558</f>
        <v>GOVT. SENIOR SECONDARY SCHOOL ALNIYAWAS (219445)</v>
      </c>
      <c r="T559" s="9">
        <f>'shaladarpan '!S558</f>
        <v>8140200308</v>
      </c>
      <c r="U559" s="9" t="str">
        <f>'shaladarpan '!T558</f>
        <v>XXXX4638</v>
      </c>
      <c r="V559" s="9">
        <f>'shaladarpan '!U558</f>
        <v>0</v>
      </c>
      <c r="W559" s="9">
        <f>'shaladarpan '!V558</f>
        <v>9828121253</v>
      </c>
      <c r="X559" s="9" t="str">
        <f>'shaladarpan '!W558</f>
        <v>alniyawas557</v>
      </c>
      <c r="Y559" s="9">
        <f>'shaladarpan '!X558</f>
        <v>0</v>
      </c>
      <c r="Z559" s="9" t="str">
        <f>'shaladarpan '!Y558</f>
        <v>N</v>
      </c>
      <c r="AA559" s="9" t="str">
        <f>'shaladarpan '!Z558</f>
        <v>N</v>
      </c>
      <c r="AB559" s="9" t="str">
        <f>'shaladarpan '!AA558</f>
        <v>No</v>
      </c>
      <c r="AC559" s="9">
        <f>'shaladarpan '!AB558</f>
        <v>14</v>
      </c>
      <c r="AD559" s="9" t="str">
        <f>'shaladarpan '!AC558</f>
        <v>None</v>
      </c>
      <c r="AE559" s="9">
        <f>'shaladarpan '!AD558</f>
        <v>2</v>
      </c>
    </row>
    <row r="560" spans="1:31" ht="23.25">
      <c r="A560" s="8">
        <f>IF(F560=" "," ",ROWS($A$3:A560))</f>
        <v>558</v>
      </c>
      <c r="B560" s="9">
        <f>'shaladarpan '!A559</f>
        <v>10</v>
      </c>
      <c r="C560" s="9" t="str">
        <f>'shaladarpan '!B559</f>
        <v>B</v>
      </c>
      <c r="D560" s="9">
        <f>'shaladarpan '!C559</f>
        <v>4373</v>
      </c>
      <c r="E560" s="10">
        <f>'shaladarpan '!D559</f>
        <v>42926</v>
      </c>
      <c r="F560" s="9" t="str">
        <f>'shaladarpan '!E559</f>
        <v>manjeet558</v>
      </c>
      <c r="G560" s="10">
        <f>'shaladarpan '!F559</f>
        <v>0</v>
      </c>
      <c r="H560" s="9" t="str">
        <f>'shaladarpan '!G559</f>
        <v>vijay558</v>
      </c>
      <c r="I560" s="9" t="str">
        <f>'shaladarpan '!H559</f>
        <v>beautiful558</v>
      </c>
      <c r="J560" s="9" t="str">
        <f>'shaladarpan '!I559</f>
        <v>M</v>
      </c>
      <c r="K560" s="10">
        <f>'shaladarpan '!J559</f>
        <v>38506</v>
      </c>
      <c r="L560" s="9" t="str">
        <f>'shaladarpan '!K559</f>
        <v>no</v>
      </c>
      <c r="M560" s="9">
        <f>'shaladarpan '!L559</f>
        <v>558</v>
      </c>
      <c r="N560" s="9">
        <f>'shaladarpan '!M559</f>
        <v>0</v>
      </c>
      <c r="O560" s="9">
        <f>'shaladarpan '!N559</f>
        <v>0</v>
      </c>
      <c r="P560" s="9" t="str">
        <f>'shaladarpan '!O559</f>
        <v>OBC</v>
      </c>
      <c r="Q560" s="9" t="str">
        <f>'shaladarpan '!P559</f>
        <v>Hindu</v>
      </c>
      <c r="R560" s="9">
        <f>'shaladarpan '!Q559</f>
        <v>0</v>
      </c>
      <c r="S560" s="9" t="str">
        <f>'shaladarpan '!R559</f>
        <v>GOVT. SENIOR SECONDARY SCHOOL ALNIYAWAS (219445)</v>
      </c>
      <c r="T560" s="9">
        <f>'shaladarpan '!S559</f>
        <v>8140200308</v>
      </c>
      <c r="U560" s="9" t="str">
        <f>'shaladarpan '!T559</f>
        <v>XXXX2227</v>
      </c>
      <c r="V560" s="9">
        <f>'shaladarpan '!U559</f>
        <v>0</v>
      </c>
      <c r="W560" s="9">
        <f>'shaladarpan '!V559</f>
        <v>9828121254</v>
      </c>
      <c r="X560" s="9" t="str">
        <f>'shaladarpan '!W559</f>
        <v>alniyawas558</v>
      </c>
      <c r="Y560" s="9">
        <f>'shaladarpan '!X559</f>
        <v>0</v>
      </c>
      <c r="Z560" s="9" t="str">
        <f>'shaladarpan '!Y559</f>
        <v>N</v>
      </c>
      <c r="AA560" s="9" t="str">
        <f>'shaladarpan '!Z559</f>
        <v>N</v>
      </c>
      <c r="AB560" s="9" t="str">
        <f>'shaladarpan '!AA559</f>
        <v>No</v>
      </c>
      <c r="AC560" s="9">
        <f>'shaladarpan '!AB559</f>
        <v>15</v>
      </c>
      <c r="AD560" s="9" t="str">
        <f>'shaladarpan '!AC559</f>
        <v>None</v>
      </c>
      <c r="AE560" s="9">
        <f>'shaladarpan '!AD559</f>
        <v>1</v>
      </c>
    </row>
    <row r="561" spans="1:31" ht="23.25">
      <c r="A561" s="8">
        <f>IF(F561=" "," ",ROWS($A$3:A561))</f>
        <v>559</v>
      </c>
      <c r="B561" s="9">
        <f>'shaladarpan '!A560</f>
        <v>10</v>
      </c>
      <c r="C561" s="9" t="str">
        <f>'shaladarpan '!B560</f>
        <v>B</v>
      </c>
      <c r="D561" s="9">
        <f>'shaladarpan '!C560</f>
        <v>4654</v>
      </c>
      <c r="E561" s="10">
        <f>'shaladarpan '!D560</f>
        <v>43651</v>
      </c>
      <c r="F561" s="9" t="str">
        <f>'shaladarpan '!E560</f>
        <v>manjeet559</v>
      </c>
      <c r="G561" s="10">
        <f>'shaladarpan '!F560</f>
        <v>0</v>
      </c>
      <c r="H561" s="9" t="str">
        <f>'shaladarpan '!G560</f>
        <v>vijay559</v>
      </c>
      <c r="I561" s="9" t="str">
        <f>'shaladarpan '!H560</f>
        <v>beautiful559</v>
      </c>
      <c r="J561" s="9" t="str">
        <f>'shaladarpan '!I560</f>
        <v>M</v>
      </c>
      <c r="K561" s="10">
        <f>'shaladarpan '!J560</f>
        <v>38671</v>
      </c>
      <c r="L561" s="9" t="str">
        <f>'shaladarpan '!K560</f>
        <v>yes</v>
      </c>
      <c r="M561" s="9">
        <f>'shaladarpan '!L560</f>
        <v>559</v>
      </c>
      <c r="N561" s="9">
        <f>'shaladarpan '!M560</f>
        <v>0</v>
      </c>
      <c r="O561" s="9">
        <f>'shaladarpan '!N560</f>
        <v>0</v>
      </c>
      <c r="P561" s="9" t="str">
        <f>'shaladarpan '!O560</f>
        <v>OBC</v>
      </c>
      <c r="Q561" s="9" t="str">
        <f>'shaladarpan '!P560</f>
        <v>Hindu</v>
      </c>
      <c r="R561" s="9">
        <f>'shaladarpan '!Q560</f>
        <v>0</v>
      </c>
      <c r="S561" s="9" t="str">
        <f>'shaladarpan '!R560</f>
        <v>GOVT. SENIOR SECONDARY SCHOOL ALNIYAWAS (219445)</v>
      </c>
      <c r="T561" s="9">
        <f>'shaladarpan '!S560</f>
        <v>8140200308</v>
      </c>
      <c r="U561" s="9" t="str">
        <f>'shaladarpan '!T560</f>
        <v>XXXX9264</v>
      </c>
      <c r="V561" s="9" t="str">
        <f>'shaladarpan '!U560</f>
        <v>vpggtpj</v>
      </c>
      <c r="W561" s="9">
        <f>'shaladarpan '!V560</f>
        <v>9828121255</v>
      </c>
      <c r="X561" s="9" t="str">
        <f>'shaladarpan '!W560</f>
        <v>alniyawas559</v>
      </c>
      <c r="Y561" s="9">
        <f>'shaladarpan '!X560</f>
        <v>60000</v>
      </c>
      <c r="Z561" s="9" t="str">
        <f>'shaladarpan '!Y560</f>
        <v>N</v>
      </c>
      <c r="AA561" s="9" t="str">
        <f>'shaladarpan '!Z560</f>
        <v>N</v>
      </c>
      <c r="AB561" s="9" t="str">
        <f>'shaladarpan '!AA560</f>
        <v>No</v>
      </c>
      <c r="AC561" s="9">
        <f>'shaladarpan '!AB560</f>
        <v>15</v>
      </c>
      <c r="AD561" s="9" t="str">
        <f>'shaladarpan '!AC560</f>
        <v>None</v>
      </c>
      <c r="AE561" s="9">
        <f>'shaladarpan '!AD560</f>
        <v>1</v>
      </c>
    </row>
    <row r="562" spans="1:31" ht="23.25">
      <c r="A562" s="8">
        <f>IF(F562=" "," ",ROWS($A$3:A562))</f>
        <v>560</v>
      </c>
      <c r="B562" s="9">
        <f>'shaladarpan '!A561</f>
        <v>10</v>
      </c>
      <c r="C562" s="9" t="str">
        <f>'shaladarpan '!B561</f>
        <v>B</v>
      </c>
      <c r="D562" s="9">
        <f>'shaladarpan '!C561</f>
        <v>4645</v>
      </c>
      <c r="E562" s="10">
        <f>'shaladarpan '!D561</f>
        <v>43650</v>
      </c>
      <c r="F562" s="9" t="str">
        <f>'shaladarpan '!E561</f>
        <v>manjeet560</v>
      </c>
      <c r="G562" s="10">
        <f>'shaladarpan '!F561</f>
        <v>0</v>
      </c>
      <c r="H562" s="9" t="str">
        <f>'shaladarpan '!G561</f>
        <v>vijay560</v>
      </c>
      <c r="I562" s="9" t="str">
        <f>'shaladarpan '!H561</f>
        <v>beautiful560</v>
      </c>
      <c r="J562" s="9" t="str">
        <f>'shaladarpan '!I561</f>
        <v>F</v>
      </c>
      <c r="K562" s="10">
        <f>'shaladarpan '!J561</f>
        <v>38934</v>
      </c>
      <c r="L562" s="9" t="str">
        <f>'shaladarpan '!K561</f>
        <v>yes</v>
      </c>
      <c r="M562" s="9">
        <f>'shaladarpan '!L561</f>
        <v>560</v>
      </c>
      <c r="N562" s="9">
        <f>'shaladarpan '!M561</f>
        <v>0</v>
      </c>
      <c r="O562" s="9">
        <f>'shaladarpan '!N561</f>
        <v>0</v>
      </c>
      <c r="P562" s="9" t="str">
        <f>'shaladarpan '!O561</f>
        <v>SC</v>
      </c>
      <c r="Q562" s="9" t="str">
        <f>'shaladarpan '!P561</f>
        <v>Hindu</v>
      </c>
      <c r="R562" s="9">
        <f>'shaladarpan '!Q561</f>
        <v>0</v>
      </c>
      <c r="S562" s="9" t="str">
        <f>'shaladarpan '!R561</f>
        <v>GOVT. SENIOR SECONDARY SCHOOL ALNIYAWAS (219445)</v>
      </c>
      <c r="T562" s="9">
        <f>'shaladarpan '!S561</f>
        <v>8140200308</v>
      </c>
      <c r="U562" s="9" t="str">
        <f>'shaladarpan '!T561</f>
        <v>XXXX4423</v>
      </c>
      <c r="V562" s="9" t="str">
        <f>'shaladarpan '!U561</f>
        <v>yoemuyb</v>
      </c>
      <c r="W562" s="9">
        <f>'shaladarpan '!V561</f>
        <v>9828121256</v>
      </c>
      <c r="X562" s="9" t="str">
        <f>'shaladarpan '!W561</f>
        <v>alniyawas560</v>
      </c>
      <c r="Y562" s="9">
        <f>'shaladarpan '!X561</f>
        <v>60000</v>
      </c>
      <c r="Z562" s="9" t="str">
        <f>'shaladarpan '!Y561</f>
        <v>N</v>
      </c>
      <c r="AA562" s="9" t="str">
        <f>'shaladarpan '!Z561</f>
        <v>N</v>
      </c>
      <c r="AB562" s="9" t="str">
        <f>'shaladarpan '!AA561</f>
        <v>No</v>
      </c>
      <c r="AC562" s="9">
        <f>'shaladarpan '!AB561</f>
        <v>14</v>
      </c>
      <c r="AD562" s="9" t="str">
        <f>'shaladarpan '!AC561</f>
        <v>None</v>
      </c>
      <c r="AE562" s="9">
        <f>'shaladarpan '!AD561</f>
        <v>1</v>
      </c>
    </row>
    <row r="563" spans="1:31" ht="23.25">
      <c r="A563" s="8">
        <f>IF(F563=" "," ",ROWS($A$3:A563))</f>
        <v>561</v>
      </c>
      <c r="B563" s="9">
        <f>'shaladarpan '!A562</f>
        <v>10</v>
      </c>
      <c r="C563" s="9" t="str">
        <f>'shaladarpan '!B562</f>
        <v>B</v>
      </c>
      <c r="D563" s="9">
        <f>'shaladarpan '!C562</f>
        <v>4668</v>
      </c>
      <c r="E563" s="10">
        <f>'shaladarpan '!D562</f>
        <v>43652</v>
      </c>
      <c r="F563" s="9" t="str">
        <f>'shaladarpan '!E562</f>
        <v>manjeet561</v>
      </c>
      <c r="G563" s="10">
        <f>'shaladarpan '!F562</f>
        <v>0</v>
      </c>
      <c r="H563" s="9" t="str">
        <f>'shaladarpan '!G562</f>
        <v>vijay561</v>
      </c>
      <c r="I563" s="9" t="str">
        <f>'shaladarpan '!H562</f>
        <v>beautiful561</v>
      </c>
      <c r="J563" s="9" t="str">
        <f>'shaladarpan '!I562</f>
        <v>F</v>
      </c>
      <c r="K563" s="10">
        <f>'shaladarpan '!J562</f>
        <v>38142</v>
      </c>
      <c r="L563" s="9" t="str">
        <f>'shaladarpan '!K562</f>
        <v>no</v>
      </c>
      <c r="M563" s="9">
        <f>'shaladarpan '!L562</f>
        <v>561</v>
      </c>
      <c r="N563" s="9">
        <f>'shaladarpan '!M562</f>
        <v>0</v>
      </c>
      <c r="O563" s="9">
        <f>'shaladarpan '!N562</f>
        <v>0</v>
      </c>
      <c r="P563" s="9" t="str">
        <f>'shaladarpan '!O562</f>
        <v>OBC</v>
      </c>
      <c r="Q563" s="9" t="str">
        <f>'shaladarpan '!P562</f>
        <v>Muslim</v>
      </c>
      <c r="R563" s="9">
        <f>'shaladarpan '!Q562</f>
        <v>0</v>
      </c>
      <c r="S563" s="9" t="str">
        <f>'shaladarpan '!R562</f>
        <v>GOVT. SENIOR SECONDARY SCHOOL ALNIYAWAS (219445)</v>
      </c>
      <c r="T563" s="9">
        <f>'shaladarpan '!S562</f>
        <v>8140200308</v>
      </c>
      <c r="U563" s="9" t="str">
        <f>'shaladarpan '!T562</f>
        <v>XXXX5925</v>
      </c>
      <c r="V563" s="9" t="str">
        <f>'shaladarpan '!U562</f>
        <v>ybccmyk</v>
      </c>
      <c r="W563" s="9">
        <f>'shaladarpan '!V562</f>
        <v>9828121257</v>
      </c>
      <c r="X563" s="9" t="str">
        <f>'shaladarpan '!W562</f>
        <v>alniyawas561</v>
      </c>
      <c r="Y563" s="9">
        <f>'shaladarpan '!X562</f>
        <v>100000</v>
      </c>
      <c r="Z563" s="9" t="str">
        <f>'shaladarpan '!Y562</f>
        <v>N</v>
      </c>
      <c r="AA563" s="9" t="str">
        <f>'shaladarpan '!Z562</f>
        <v>N</v>
      </c>
      <c r="AB563" s="9" t="str">
        <f>'shaladarpan '!AA562</f>
        <v>Yes</v>
      </c>
      <c r="AC563" s="9">
        <f>'shaladarpan '!AB562</f>
        <v>16</v>
      </c>
      <c r="AD563" s="9" t="str">
        <f>'shaladarpan '!AC562</f>
        <v>None</v>
      </c>
      <c r="AE563" s="9">
        <f>'shaladarpan '!AD562</f>
        <v>1</v>
      </c>
    </row>
    <row r="564" spans="1:31" ht="23.25">
      <c r="A564" s="8">
        <f>IF(F564=" "," ",ROWS($A$3:A564))</f>
        <v>562</v>
      </c>
      <c r="B564" s="9">
        <f>'shaladarpan '!A563</f>
        <v>10</v>
      </c>
      <c r="C564" s="9" t="str">
        <f>'shaladarpan '!B563</f>
        <v>B</v>
      </c>
      <c r="D564" s="9">
        <f>'shaladarpan '!C563</f>
        <v>4723</v>
      </c>
      <c r="E564" s="10">
        <f>'shaladarpan '!D563</f>
        <v>43659</v>
      </c>
      <c r="F564" s="9" t="str">
        <f>'shaladarpan '!E563</f>
        <v>manjeet562</v>
      </c>
      <c r="G564" s="10">
        <f>'shaladarpan '!F563</f>
        <v>0</v>
      </c>
      <c r="H564" s="9" t="str">
        <f>'shaladarpan '!G563</f>
        <v>vijay562</v>
      </c>
      <c r="I564" s="9" t="str">
        <f>'shaladarpan '!H563</f>
        <v>beautiful562</v>
      </c>
      <c r="J564" s="9" t="str">
        <f>'shaladarpan '!I563</f>
        <v>M</v>
      </c>
      <c r="K564" s="10">
        <f>'shaladarpan '!J563</f>
        <v>38906</v>
      </c>
      <c r="L564" s="9" t="str">
        <f>'shaladarpan '!K563</f>
        <v>yes</v>
      </c>
      <c r="M564" s="9">
        <f>'shaladarpan '!L563</f>
        <v>562</v>
      </c>
      <c r="N564" s="9">
        <f>'shaladarpan '!M563</f>
        <v>0</v>
      </c>
      <c r="O564" s="9">
        <f>'shaladarpan '!N563</f>
        <v>0</v>
      </c>
      <c r="P564" s="9" t="str">
        <f>'shaladarpan '!O563</f>
        <v>OBC</v>
      </c>
      <c r="Q564" s="9" t="str">
        <f>'shaladarpan '!P563</f>
        <v>Hindu</v>
      </c>
      <c r="R564" s="9">
        <f>'shaladarpan '!Q563</f>
        <v>0</v>
      </c>
      <c r="S564" s="9" t="str">
        <f>'shaladarpan '!R563</f>
        <v>GOVT. SENIOR SECONDARY SCHOOL ALNIYAWAS (219445)</v>
      </c>
      <c r="T564" s="9">
        <f>'shaladarpan '!S563</f>
        <v>8140200308</v>
      </c>
      <c r="U564" s="9" t="str">
        <f>'shaladarpan '!T563</f>
        <v>XXXX7885</v>
      </c>
      <c r="V564" s="9">
        <f>'shaladarpan '!U563</f>
        <v>0</v>
      </c>
      <c r="W564" s="9">
        <f>'shaladarpan '!V563</f>
        <v>9828121258</v>
      </c>
      <c r="X564" s="9" t="str">
        <f>'shaladarpan '!W563</f>
        <v>alniyawas562</v>
      </c>
      <c r="Y564" s="9">
        <f>'shaladarpan '!X563</f>
        <v>60000</v>
      </c>
      <c r="Z564" s="9" t="str">
        <f>'shaladarpan '!Y563</f>
        <v>N</v>
      </c>
      <c r="AA564" s="9" t="str">
        <f>'shaladarpan '!Z563</f>
        <v>N</v>
      </c>
      <c r="AB564" s="9" t="str">
        <f>'shaladarpan '!AA563</f>
        <v>No</v>
      </c>
      <c r="AC564" s="9">
        <f>'shaladarpan '!AB563</f>
        <v>14</v>
      </c>
      <c r="AD564" s="9" t="str">
        <f>'shaladarpan '!AC563</f>
        <v>None</v>
      </c>
      <c r="AE564" s="9">
        <f>'shaladarpan '!AD563</f>
        <v>3</v>
      </c>
    </row>
    <row r="565" spans="1:31" ht="23.25">
      <c r="A565" s="8">
        <f>IF(F565=" "," ",ROWS($A$3:A565))</f>
        <v>563</v>
      </c>
      <c r="B565" s="9">
        <f>'shaladarpan '!A564</f>
        <v>11</v>
      </c>
      <c r="C565" s="9" t="str">
        <f>'shaladarpan '!B564</f>
        <v>A</v>
      </c>
      <c r="D565" s="9">
        <f>'shaladarpan '!C564</f>
        <v>4737</v>
      </c>
      <c r="E565" s="10">
        <f>'shaladarpan '!D564</f>
        <v>43661</v>
      </c>
      <c r="F565" s="9" t="str">
        <f>'shaladarpan '!E564</f>
        <v>manjeet563</v>
      </c>
      <c r="G565" s="10">
        <f>'shaladarpan '!F564</f>
        <v>0</v>
      </c>
      <c r="H565" s="9" t="str">
        <f>'shaladarpan '!G564</f>
        <v>vijay563</v>
      </c>
      <c r="I565" s="9" t="str">
        <f>'shaladarpan '!H564</f>
        <v>beautiful563</v>
      </c>
      <c r="J565" s="9" t="str">
        <f>'shaladarpan '!I564</f>
        <v>M</v>
      </c>
      <c r="K565" s="10">
        <f>'shaladarpan '!J564</f>
        <v>38272</v>
      </c>
      <c r="L565" s="9" t="str">
        <f>'shaladarpan '!K564</f>
        <v>yes</v>
      </c>
      <c r="M565" s="9">
        <f>'shaladarpan '!L564</f>
        <v>563</v>
      </c>
      <c r="N565" s="9">
        <f>'shaladarpan '!M564</f>
        <v>0</v>
      </c>
      <c r="O565" s="9">
        <f>'shaladarpan '!N564</f>
        <v>0</v>
      </c>
      <c r="P565" s="9" t="str">
        <f>'shaladarpan '!O564</f>
        <v>OBC</v>
      </c>
      <c r="Q565" s="9" t="str">
        <f>'shaladarpan '!P564</f>
        <v>Muslim</v>
      </c>
      <c r="R565" s="9">
        <f>'shaladarpan '!Q564</f>
        <v>0</v>
      </c>
      <c r="S565" s="9" t="str">
        <f>'shaladarpan '!R564</f>
        <v>GOVT. SENIOR SECONDARY SCHOOL ALNIYAWAS (219445)</v>
      </c>
      <c r="T565" s="9">
        <f>'shaladarpan '!S564</f>
        <v>8140200308</v>
      </c>
      <c r="U565" s="9" t="str">
        <f>'shaladarpan '!T564</f>
        <v>XXXX6495</v>
      </c>
      <c r="V565" s="9" t="str">
        <f>'shaladarpan '!U564</f>
        <v>YWKYMKC</v>
      </c>
      <c r="W565" s="9">
        <f>'shaladarpan '!V564</f>
        <v>9828121259</v>
      </c>
      <c r="X565" s="9" t="str">
        <f>'shaladarpan '!W564</f>
        <v>alniyawas563</v>
      </c>
      <c r="Y565" s="9">
        <f>'shaladarpan '!X564</f>
        <v>80000</v>
      </c>
      <c r="Z565" s="9" t="str">
        <f>'shaladarpan '!Y564</f>
        <v>N</v>
      </c>
      <c r="AA565" s="9" t="str">
        <f>'shaladarpan '!Z564</f>
        <v>N</v>
      </c>
      <c r="AB565" s="9" t="str">
        <f>'shaladarpan '!AA564</f>
        <v>Yes</v>
      </c>
      <c r="AC565" s="9">
        <f>'shaladarpan '!AB564</f>
        <v>16</v>
      </c>
      <c r="AD565" s="9" t="str">
        <f>'shaladarpan '!AC564</f>
        <v>None</v>
      </c>
      <c r="AE565" s="9">
        <f>'shaladarpan '!AD564</f>
        <v>0</v>
      </c>
    </row>
    <row r="566" spans="1:31" ht="23.25">
      <c r="A566" s="8">
        <f>IF(F566=" "," ",ROWS($A$3:A566))</f>
        <v>564</v>
      </c>
      <c r="B566" s="9">
        <f>'shaladarpan '!A565</f>
        <v>11</v>
      </c>
      <c r="C566" s="9" t="str">
        <f>'shaladarpan '!B565</f>
        <v>A</v>
      </c>
      <c r="D566" s="9">
        <f>'shaladarpan '!C565</f>
        <v>4624</v>
      </c>
      <c r="E566" s="10">
        <f>'shaladarpan '!D565</f>
        <v>43285</v>
      </c>
      <c r="F566" s="9" t="str">
        <f>'shaladarpan '!E565</f>
        <v>manjeet564</v>
      </c>
      <c r="G566" s="10">
        <f>'shaladarpan '!F565</f>
        <v>0</v>
      </c>
      <c r="H566" s="9" t="str">
        <f>'shaladarpan '!G565</f>
        <v>vijay564</v>
      </c>
      <c r="I566" s="9" t="str">
        <f>'shaladarpan '!H565</f>
        <v>beautiful564</v>
      </c>
      <c r="J566" s="9" t="str">
        <f>'shaladarpan '!I565</f>
        <v>F</v>
      </c>
      <c r="K566" s="10">
        <f>'shaladarpan '!J565</f>
        <v>38112</v>
      </c>
      <c r="L566" s="9" t="str">
        <f>'shaladarpan '!K565</f>
        <v>no</v>
      </c>
      <c r="M566" s="9">
        <f>'shaladarpan '!L565</f>
        <v>564</v>
      </c>
      <c r="N566" s="9">
        <f>'shaladarpan '!M565</f>
        <v>0</v>
      </c>
      <c r="O566" s="9">
        <f>'shaladarpan '!N565</f>
        <v>0</v>
      </c>
      <c r="P566" s="9" t="str">
        <f>'shaladarpan '!O565</f>
        <v>OBC</v>
      </c>
      <c r="Q566" s="9" t="str">
        <f>'shaladarpan '!P565</f>
        <v>Muslim</v>
      </c>
      <c r="R566" s="9">
        <f>'shaladarpan '!Q565</f>
        <v>0</v>
      </c>
      <c r="S566" s="9" t="str">
        <f>'shaladarpan '!R565</f>
        <v>GOVT. SENIOR SECONDARY SCHOOL ALNIYAWAS (219445)</v>
      </c>
      <c r="T566" s="9">
        <f>'shaladarpan '!S565</f>
        <v>8140200308</v>
      </c>
      <c r="U566" s="9" t="str">
        <f>'shaladarpan '!T565</f>
        <v>XXXX7338</v>
      </c>
      <c r="V566" s="9">
        <f>'shaladarpan '!U565</f>
        <v>0</v>
      </c>
      <c r="W566" s="9">
        <f>'shaladarpan '!V565</f>
        <v>9828121260</v>
      </c>
      <c r="X566" s="9" t="str">
        <f>'shaladarpan '!W565</f>
        <v>alniyawas564</v>
      </c>
      <c r="Y566" s="9">
        <f>'shaladarpan '!X565</f>
        <v>40000</v>
      </c>
      <c r="Z566" s="9" t="str">
        <f>'shaladarpan '!Y565</f>
        <v>N</v>
      </c>
      <c r="AA566" s="9" t="str">
        <f>'shaladarpan '!Z565</f>
        <v>N</v>
      </c>
      <c r="AB566" s="9" t="str">
        <f>'shaladarpan '!AA565</f>
        <v>Yes</v>
      </c>
      <c r="AC566" s="9">
        <f>'shaladarpan '!AB565</f>
        <v>16</v>
      </c>
      <c r="AD566" s="9" t="str">
        <f>'shaladarpan '!AC565</f>
        <v>None</v>
      </c>
      <c r="AE566" s="9">
        <f>'shaladarpan '!AD565</f>
        <v>1</v>
      </c>
    </row>
    <row r="567" spans="1:31" ht="23.25">
      <c r="A567" s="8">
        <f>IF(F567=" "," ",ROWS($A$3:A567))</f>
        <v>565</v>
      </c>
      <c r="B567" s="9">
        <f>'shaladarpan '!A566</f>
        <v>11</v>
      </c>
      <c r="C567" s="9" t="str">
        <f>'shaladarpan '!B566</f>
        <v>A</v>
      </c>
      <c r="D567" s="9">
        <f>'shaladarpan '!C566</f>
        <v>4442</v>
      </c>
      <c r="E567" s="10">
        <f>'shaladarpan '!D566</f>
        <v>43280</v>
      </c>
      <c r="F567" s="9" t="str">
        <f>'shaladarpan '!E566</f>
        <v>manjeet565</v>
      </c>
      <c r="G567" s="10">
        <f>'shaladarpan '!F566</f>
        <v>0</v>
      </c>
      <c r="H567" s="9" t="str">
        <f>'shaladarpan '!G566</f>
        <v>vijay565</v>
      </c>
      <c r="I567" s="9" t="str">
        <f>'shaladarpan '!H566</f>
        <v>beautiful565</v>
      </c>
      <c r="J567" s="9" t="str">
        <f>'shaladarpan '!I566</f>
        <v>M</v>
      </c>
      <c r="K567" s="10">
        <f>'shaladarpan '!J566</f>
        <v>39108</v>
      </c>
      <c r="L567" s="9" t="str">
        <f>'shaladarpan '!K566</f>
        <v>yes</v>
      </c>
      <c r="M567" s="9">
        <f>'shaladarpan '!L566</f>
        <v>565</v>
      </c>
      <c r="N567" s="9">
        <f>'shaladarpan '!M566</f>
        <v>0</v>
      </c>
      <c r="O567" s="9">
        <f>'shaladarpan '!N566</f>
        <v>0</v>
      </c>
      <c r="P567" s="9" t="str">
        <f>'shaladarpan '!O566</f>
        <v>OBC</v>
      </c>
      <c r="Q567" s="9" t="str">
        <f>'shaladarpan '!P566</f>
        <v>Muslim</v>
      </c>
      <c r="R567" s="9">
        <f>'shaladarpan '!Q566</f>
        <v>0</v>
      </c>
      <c r="S567" s="9" t="str">
        <f>'shaladarpan '!R566</f>
        <v>GOVT. SENIOR SECONDARY SCHOOL ALNIYAWAS (219445)</v>
      </c>
      <c r="T567" s="9">
        <f>'shaladarpan '!S566</f>
        <v>8140200308</v>
      </c>
      <c r="U567" s="9" t="str">
        <f>'shaladarpan '!T566</f>
        <v>XXXX6497</v>
      </c>
      <c r="V567" s="9" t="str">
        <f>'shaladarpan '!U566</f>
        <v>WDYCBYO</v>
      </c>
      <c r="W567" s="9">
        <f>'shaladarpan '!V566</f>
        <v>9828121261</v>
      </c>
      <c r="X567" s="9" t="str">
        <f>'shaladarpan '!W566</f>
        <v>alniyawas565</v>
      </c>
      <c r="Y567" s="9">
        <f>'shaladarpan '!X566</f>
        <v>36000</v>
      </c>
      <c r="Z567" s="9" t="str">
        <f>'shaladarpan '!Y566</f>
        <v>N</v>
      </c>
      <c r="AA567" s="9" t="str">
        <f>'shaladarpan '!Z566</f>
        <v>N</v>
      </c>
      <c r="AB567" s="9" t="str">
        <f>'shaladarpan '!AA566</f>
        <v>Yes</v>
      </c>
      <c r="AC567" s="9">
        <f>'shaladarpan '!AB566</f>
        <v>13</v>
      </c>
      <c r="AD567" s="9" t="str">
        <f>'shaladarpan '!AC566</f>
        <v>None</v>
      </c>
      <c r="AE567" s="9">
        <f>'shaladarpan '!AD566</f>
        <v>2</v>
      </c>
    </row>
    <row r="568" spans="1:31" ht="23.25">
      <c r="A568" s="8">
        <f>IF(F568=" "," ",ROWS($A$3:A568))</f>
        <v>566</v>
      </c>
      <c r="B568" s="9">
        <f>'shaladarpan '!A567</f>
        <v>11</v>
      </c>
      <c r="C568" s="9" t="str">
        <f>'shaladarpan '!B567</f>
        <v>A</v>
      </c>
      <c r="D568" s="9">
        <f>'shaladarpan '!C567</f>
        <v>4849</v>
      </c>
      <c r="E568" s="10">
        <f>'shaladarpan '!D567</f>
        <v>0</v>
      </c>
      <c r="F568" s="9" t="str">
        <f>'shaladarpan '!E567</f>
        <v>manjeet566</v>
      </c>
      <c r="G568" s="10">
        <f>'shaladarpan '!F567</f>
        <v>0</v>
      </c>
      <c r="H568" s="9" t="str">
        <f>'shaladarpan '!G567</f>
        <v>vijay566</v>
      </c>
      <c r="I568" s="9" t="str">
        <f>'shaladarpan '!H567</f>
        <v>beautiful566</v>
      </c>
      <c r="J568" s="9" t="str">
        <f>'shaladarpan '!I567</f>
        <v>F</v>
      </c>
      <c r="K568" s="10">
        <f>'shaladarpan '!J567</f>
        <v>38301</v>
      </c>
      <c r="L568" s="9" t="str">
        <f>'shaladarpan '!K567</f>
        <v>yes</v>
      </c>
      <c r="M568" s="9">
        <f>'shaladarpan '!L567</f>
        <v>566</v>
      </c>
      <c r="N568" s="9">
        <f>'shaladarpan '!M567</f>
        <v>0</v>
      </c>
      <c r="O568" s="9">
        <f>'shaladarpan '!N567</f>
        <v>0</v>
      </c>
      <c r="P568" s="9" t="str">
        <f>'shaladarpan '!O567</f>
        <v>OBC</v>
      </c>
      <c r="Q568" s="9">
        <f>'shaladarpan '!P567</f>
        <v>0</v>
      </c>
      <c r="R568" s="9">
        <f>'shaladarpan '!Q567</f>
        <v>0</v>
      </c>
      <c r="S568" s="9" t="str">
        <f>'shaladarpan '!R567</f>
        <v>GOVT. SENIOR SECONDARY SCHOOL ALNIYAWAS (219445)</v>
      </c>
      <c r="T568" s="9">
        <f>'shaladarpan '!S567</f>
        <v>8140200308</v>
      </c>
      <c r="U568" s="9">
        <f>'shaladarpan '!T567</f>
        <v>0</v>
      </c>
      <c r="V568" s="9">
        <f>'shaladarpan '!U567</f>
        <v>0</v>
      </c>
      <c r="W568" s="9">
        <f>'shaladarpan '!V567</f>
        <v>9828121262</v>
      </c>
      <c r="X568" s="9" t="str">
        <f>'shaladarpan '!W567</f>
        <v>alniyawas566</v>
      </c>
      <c r="Y568" s="9">
        <f>'shaladarpan '!X567</f>
        <v>0</v>
      </c>
      <c r="Z568" s="9" t="str">
        <f>'shaladarpan '!Y567</f>
        <v>N</v>
      </c>
      <c r="AA568" s="9" t="str">
        <f>'shaladarpan '!Z567</f>
        <v>Y</v>
      </c>
      <c r="AB568" s="9">
        <f>'shaladarpan '!AA567</f>
        <v>0</v>
      </c>
      <c r="AC568" s="9">
        <f>'shaladarpan '!AB567</f>
        <v>16</v>
      </c>
      <c r="AD568" s="9">
        <f>'shaladarpan '!AC567</f>
        <v>0</v>
      </c>
      <c r="AE568" s="9">
        <f>'shaladarpan '!AD567</f>
        <v>3</v>
      </c>
    </row>
    <row r="569" spans="1:31" ht="23.25">
      <c r="A569" s="8">
        <f>IF(F569=" "," ",ROWS($A$3:A569))</f>
        <v>567</v>
      </c>
      <c r="B569" s="9">
        <f>'shaladarpan '!A568</f>
        <v>11</v>
      </c>
      <c r="C569" s="9" t="str">
        <f>'shaladarpan '!B568</f>
        <v>A</v>
      </c>
      <c r="D569" s="9">
        <f>'shaladarpan '!C568</f>
        <v>4345</v>
      </c>
      <c r="E569" s="10">
        <f>'shaladarpan '!D568</f>
        <v>42922</v>
      </c>
      <c r="F569" s="9" t="str">
        <f>'shaladarpan '!E568</f>
        <v>manjeet567</v>
      </c>
      <c r="G569" s="10">
        <f>'shaladarpan '!F568</f>
        <v>0</v>
      </c>
      <c r="H569" s="9" t="str">
        <f>'shaladarpan '!G568</f>
        <v>vijay567</v>
      </c>
      <c r="I569" s="9" t="str">
        <f>'shaladarpan '!H568</f>
        <v>beautiful567</v>
      </c>
      <c r="J569" s="9" t="str">
        <f>'shaladarpan '!I568</f>
        <v>M</v>
      </c>
      <c r="K569" s="10">
        <f>'shaladarpan '!J568</f>
        <v>37795</v>
      </c>
      <c r="L569" s="9" t="str">
        <f>'shaladarpan '!K568</f>
        <v>no</v>
      </c>
      <c r="M569" s="9">
        <f>'shaladarpan '!L568</f>
        <v>567</v>
      </c>
      <c r="N569" s="9">
        <f>'shaladarpan '!M568</f>
        <v>0</v>
      </c>
      <c r="O569" s="9">
        <f>'shaladarpan '!N568</f>
        <v>0</v>
      </c>
      <c r="P569" s="9" t="str">
        <f>'shaladarpan '!O568</f>
        <v>OBC</v>
      </c>
      <c r="Q569" s="9" t="str">
        <f>'shaladarpan '!P568</f>
        <v>Hindu</v>
      </c>
      <c r="R569" s="9">
        <f>'shaladarpan '!Q568</f>
        <v>0</v>
      </c>
      <c r="S569" s="9" t="str">
        <f>'shaladarpan '!R568</f>
        <v>GOVT. SENIOR SECONDARY SCHOOL ALNIYAWAS (219445)</v>
      </c>
      <c r="T569" s="9">
        <f>'shaladarpan '!S568</f>
        <v>8140200308</v>
      </c>
      <c r="U569" s="9" t="str">
        <f>'shaladarpan '!T568</f>
        <v>XXXX7594</v>
      </c>
      <c r="V569" s="9">
        <f>'shaladarpan '!U568</f>
        <v>0</v>
      </c>
      <c r="W569" s="9">
        <f>'shaladarpan '!V568</f>
        <v>9828121263</v>
      </c>
      <c r="X569" s="9" t="str">
        <f>'shaladarpan '!W568</f>
        <v>alniyawas567</v>
      </c>
      <c r="Y569" s="9">
        <f>'shaladarpan '!X568</f>
        <v>0</v>
      </c>
      <c r="Z569" s="9" t="str">
        <f>'shaladarpan '!Y568</f>
        <v>N</v>
      </c>
      <c r="AA569" s="9" t="str">
        <f>'shaladarpan '!Z568</f>
        <v>N</v>
      </c>
      <c r="AB569" s="9" t="str">
        <f>'shaladarpan '!AA568</f>
        <v>No</v>
      </c>
      <c r="AC569" s="9">
        <f>'shaladarpan '!AB568</f>
        <v>17</v>
      </c>
      <c r="AD569" s="9" t="str">
        <f>'shaladarpan '!AC568</f>
        <v>None</v>
      </c>
      <c r="AE569" s="9">
        <f>'shaladarpan '!AD568</f>
        <v>1</v>
      </c>
    </row>
    <row r="570" spans="1:31" ht="23.25">
      <c r="A570" s="8">
        <f>IF(F570=" "," ",ROWS($A$3:A570))</f>
        <v>568</v>
      </c>
      <c r="B570" s="9">
        <f>'shaladarpan '!A569</f>
        <v>11</v>
      </c>
      <c r="C570" s="9" t="str">
        <f>'shaladarpan '!B569</f>
        <v>A</v>
      </c>
      <c r="D570" s="9">
        <f>'shaladarpan '!C569</f>
        <v>4541</v>
      </c>
      <c r="E570" s="10">
        <f>'shaladarpan '!D569</f>
        <v>43291</v>
      </c>
      <c r="F570" s="9" t="str">
        <f>'shaladarpan '!E569</f>
        <v>manjeet568</v>
      </c>
      <c r="G570" s="10">
        <f>'shaladarpan '!F569</f>
        <v>0</v>
      </c>
      <c r="H570" s="9" t="str">
        <f>'shaladarpan '!G569</f>
        <v>vijay568</v>
      </c>
      <c r="I570" s="9" t="str">
        <f>'shaladarpan '!H569</f>
        <v>beautiful568</v>
      </c>
      <c r="J570" s="9" t="str">
        <f>'shaladarpan '!I569</f>
        <v>M</v>
      </c>
      <c r="K570" s="10">
        <f>'shaladarpan '!J569</f>
        <v>37813</v>
      </c>
      <c r="L570" s="9" t="str">
        <f>'shaladarpan '!K569</f>
        <v>yes</v>
      </c>
      <c r="M570" s="9">
        <f>'shaladarpan '!L569</f>
        <v>568</v>
      </c>
      <c r="N570" s="9">
        <f>'shaladarpan '!M569</f>
        <v>0</v>
      </c>
      <c r="O570" s="9">
        <f>'shaladarpan '!N569</f>
        <v>0</v>
      </c>
      <c r="P570" s="9" t="str">
        <f>'shaladarpan '!O569</f>
        <v>OBC</v>
      </c>
      <c r="Q570" s="9" t="str">
        <f>'shaladarpan '!P569</f>
        <v>Hindu</v>
      </c>
      <c r="R570" s="9">
        <f>'shaladarpan '!Q569</f>
        <v>0</v>
      </c>
      <c r="S570" s="9" t="str">
        <f>'shaladarpan '!R569</f>
        <v>GOVT. SENIOR SECONDARY SCHOOL ALNIYAWAS (219445)</v>
      </c>
      <c r="T570" s="9">
        <f>'shaladarpan '!S569</f>
        <v>8140200308</v>
      </c>
      <c r="U570" s="9" t="str">
        <f>'shaladarpan '!T569</f>
        <v>XXXX9368</v>
      </c>
      <c r="V570" s="9" t="str">
        <f>'shaladarpan '!U569</f>
        <v>YQMESMS</v>
      </c>
      <c r="W570" s="9">
        <f>'shaladarpan '!V569</f>
        <v>9828121264</v>
      </c>
      <c r="X570" s="9" t="str">
        <f>'shaladarpan '!W569</f>
        <v>alniyawas568</v>
      </c>
      <c r="Y570" s="9">
        <f>'shaladarpan '!X569</f>
        <v>40000</v>
      </c>
      <c r="Z570" s="9" t="str">
        <f>'shaladarpan '!Y569</f>
        <v>N</v>
      </c>
      <c r="AA570" s="9" t="str">
        <f>'shaladarpan '!Z569</f>
        <v>N</v>
      </c>
      <c r="AB570" s="9" t="str">
        <f>'shaladarpan '!AA569</f>
        <v>No</v>
      </c>
      <c r="AC570" s="9">
        <f>'shaladarpan '!AB569</f>
        <v>17</v>
      </c>
      <c r="AD570" s="9" t="str">
        <f>'shaladarpan '!AC569</f>
        <v>None</v>
      </c>
      <c r="AE570" s="9">
        <f>'shaladarpan '!AD569</f>
        <v>1</v>
      </c>
    </row>
    <row r="571" spans="1:31" ht="23.25">
      <c r="A571" s="8">
        <f>IF(F571=" "," ",ROWS($A$3:A571))</f>
        <v>569</v>
      </c>
      <c r="B571" s="9">
        <f>'shaladarpan '!A570</f>
        <v>11</v>
      </c>
      <c r="C571" s="9" t="str">
        <f>'shaladarpan '!B570</f>
        <v>A</v>
      </c>
      <c r="D571" s="9">
        <f>'shaladarpan '!C570</f>
        <v>3556</v>
      </c>
      <c r="E571" s="10">
        <f>'shaladarpan '!D570</f>
        <v>41772</v>
      </c>
      <c r="F571" s="9" t="str">
        <f>'shaladarpan '!E570</f>
        <v>manjeet569</v>
      </c>
      <c r="G571" s="10">
        <f>'shaladarpan '!F570</f>
        <v>0</v>
      </c>
      <c r="H571" s="9" t="str">
        <f>'shaladarpan '!G570</f>
        <v>vijay569</v>
      </c>
      <c r="I571" s="9" t="str">
        <f>'shaladarpan '!H570</f>
        <v>beautiful569</v>
      </c>
      <c r="J571" s="9" t="str">
        <f>'shaladarpan '!I570</f>
        <v>M</v>
      </c>
      <c r="K571" s="10">
        <f>'shaladarpan '!J570</f>
        <v>38275</v>
      </c>
      <c r="L571" s="9" t="str">
        <f>'shaladarpan '!K570</f>
        <v>yes</v>
      </c>
      <c r="M571" s="9">
        <f>'shaladarpan '!L570</f>
        <v>569</v>
      </c>
      <c r="N571" s="9">
        <f>'shaladarpan '!M570</f>
        <v>0</v>
      </c>
      <c r="O571" s="9">
        <f>'shaladarpan '!N570</f>
        <v>0</v>
      </c>
      <c r="P571" s="9" t="str">
        <f>'shaladarpan '!O570</f>
        <v>OBC</v>
      </c>
      <c r="Q571" s="9">
        <f>'shaladarpan '!P570</f>
        <v>0</v>
      </c>
      <c r="R571" s="9">
        <f>'shaladarpan '!Q570</f>
        <v>0</v>
      </c>
      <c r="S571" s="9" t="str">
        <f>'shaladarpan '!R570</f>
        <v>GOVT. SENIOR SECONDARY SCHOOL ALNIYAWAS (219445)</v>
      </c>
      <c r="T571" s="9">
        <f>'shaladarpan '!S570</f>
        <v>8140200308</v>
      </c>
      <c r="U571" s="9" t="str">
        <f>'shaladarpan '!T570</f>
        <v>XXXX8625</v>
      </c>
      <c r="V571" s="9">
        <f>'shaladarpan '!U570</f>
        <v>0</v>
      </c>
      <c r="W571" s="9">
        <f>'shaladarpan '!V570</f>
        <v>9828121265</v>
      </c>
      <c r="X571" s="9" t="str">
        <f>'shaladarpan '!W570</f>
        <v>alniyawas569</v>
      </c>
      <c r="Y571" s="9">
        <f>'shaladarpan '!X570</f>
        <v>0</v>
      </c>
      <c r="Z571" s="9" t="str">
        <f>'shaladarpan '!Y570</f>
        <v>N</v>
      </c>
      <c r="AA571" s="9" t="str">
        <f>'shaladarpan '!Z570</f>
        <v>N</v>
      </c>
      <c r="AB571" s="9">
        <f>'shaladarpan '!AA570</f>
        <v>0</v>
      </c>
      <c r="AC571" s="9">
        <f>'shaladarpan '!AB570</f>
        <v>16</v>
      </c>
      <c r="AD571" s="9" t="str">
        <f>'shaladarpan '!AC570</f>
        <v>None</v>
      </c>
      <c r="AE571" s="9">
        <f>'shaladarpan '!AD570</f>
        <v>1</v>
      </c>
    </row>
    <row r="572" spans="1:31" ht="23.25">
      <c r="A572" s="8">
        <f>IF(F572=" "," ",ROWS($A$3:A572))</f>
        <v>570</v>
      </c>
      <c r="B572" s="9">
        <f>'shaladarpan '!A571</f>
        <v>11</v>
      </c>
      <c r="C572" s="9" t="str">
        <f>'shaladarpan '!B571</f>
        <v>A</v>
      </c>
      <c r="D572" s="9">
        <f>'shaladarpan '!C571</f>
        <v>4809</v>
      </c>
      <c r="E572" s="10">
        <f>'shaladarpan '!D571</f>
        <v>0</v>
      </c>
      <c r="F572" s="9" t="str">
        <f>'shaladarpan '!E571</f>
        <v>manjeet570</v>
      </c>
      <c r="G572" s="10">
        <f>'shaladarpan '!F571</f>
        <v>0</v>
      </c>
      <c r="H572" s="9" t="str">
        <f>'shaladarpan '!G571</f>
        <v>vijay570</v>
      </c>
      <c r="I572" s="9" t="str">
        <f>'shaladarpan '!H571</f>
        <v>beautiful570</v>
      </c>
      <c r="J572" s="9" t="str">
        <f>'shaladarpan '!I571</f>
        <v>M</v>
      </c>
      <c r="K572" s="10">
        <f>'shaladarpan '!J571</f>
        <v>38668</v>
      </c>
      <c r="L572" s="9" t="str">
        <f>'shaladarpan '!K571</f>
        <v>no</v>
      </c>
      <c r="M572" s="9">
        <f>'shaladarpan '!L571</f>
        <v>570</v>
      </c>
      <c r="N572" s="9">
        <f>'shaladarpan '!M571</f>
        <v>0</v>
      </c>
      <c r="O572" s="9">
        <f>'shaladarpan '!N571</f>
        <v>0</v>
      </c>
      <c r="P572" s="9" t="str">
        <f>'shaladarpan '!O571</f>
        <v>OBC</v>
      </c>
      <c r="Q572" s="9">
        <f>'shaladarpan '!P571</f>
        <v>0</v>
      </c>
      <c r="R572" s="9">
        <f>'shaladarpan '!Q571</f>
        <v>0</v>
      </c>
      <c r="S572" s="9" t="str">
        <f>'shaladarpan '!R571</f>
        <v>GOVT. SENIOR SECONDARY SCHOOL ALNIYAWAS (219445)</v>
      </c>
      <c r="T572" s="9">
        <f>'shaladarpan '!S571</f>
        <v>8140200308</v>
      </c>
      <c r="U572" s="9">
        <f>'shaladarpan '!T571</f>
        <v>0</v>
      </c>
      <c r="V572" s="9">
        <f>'shaladarpan '!U571</f>
        <v>0</v>
      </c>
      <c r="W572" s="9">
        <f>'shaladarpan '!V571</f>
        <v>9828121266</v>
      </c>
      <c r="X572" s="9" t="str">
        <f>'shaladarpan '!W571</f>
        <v>alniyawas570</v>
      </c>
      <c r="Y572" s="9">
        <f>'shaladarpan '!X571</f>
        <v>0</v>
      </c>
      <c r="Z572" s="9" t="str">
        <f>'shaladarpan '!Y571</f>
        <v>N</v>
      </c>
      <c r="AA572" s="9" t="str">
        <f>'shaladarpan '!Z571</f>
        <v>Y</v>
      </c>
      <c r="AB572" s="9">
        <f>'shaladarpan '!AA571</f>
        <v>0</v>
      </c>
      <c r="AC572" s="9">
        <f>'shaladarpan '!AB571</f>
        <v>15</v>
      </c>
      <c r="AD572" s="9">
        <f>'shaladarpan '!AC571</f>
        <v>0</v>
      </c>
      <c r="AE572" s="9">
        <f>'shaladarpan '!AD571</f>
        <v>1</v>
      </c>
    </row>
    <row r="573" spans="1:31" ht="23.25">
      <c r="A573" s="8">
        <f>IF(F573=" "," ",ROWS($A$3:A573))</f>
        <v>571</v>
      </c>
      <c r="B573" s="9">
        <f>'shaladarpan '!A572</f>
        <v>11</v>
      </c>
      <c r="C573" s="9" t="str">
        <f>'shaladarpan '!B572</f>
        <v>A</v>
      </c>
      <c r="D573" s="9">
        <f>'shaladarpan '!C572</f>
        <v>3971</v>
      </c>
      <c r="E573" s="10">
        <f>'shaladarpan '!D572</f>
        <v>42187</v>
      </c>
      <c r="F573" s="9" t="str">
        <f>'shaladarpan '!E572</f>
        <v>manjeet571</v>
      </c>
      <c r="G573" s="10">
        <f>'shaladarpan '!F572</f>
        <v>0</v>
      </c>
      <c r="H573" s="9" t="str">
        <f>'shaladarpan '!G572</f>
        <v>vijay571</v>
      </c>
      <c r="I573" s="9" t="str">
        <f>'shaladarpan '!H572</f>
        <v>beautiful571</v>
      </c>
      <c r="J573" s="9" t="str">
        <f>'shaladarpan '!I572</f>
        <v>M</v>
      </c>
      <c r="K573" s="10">
        <f>'shaladarpan '!J572</f>
        <v>38538</v>
      </c>
      <c r="L573" s="9" t="str">
        <f>'shaladarpan '!K572</f>
        <v>yes</v>
      </c>
      <c r="M573" s="9">
        <f>'shaladarpan '!L572</f>
        <v>571</v>
      </c>
      <c r="N573" s="9">
        <f>'shaladarpan '!M572</f>
        <v>0</v>
      </c>
      <c r="O573" s="9">
        <f>'shaladarpan '!N572</f>
        <v>0</v>
      </c>
      <c r="P573" s="9" t="str">
        <f>'shaladarpan '!O572</f>
        <v>SC</v>
      </c>
      <c r="Q573" s="9" t="str">
        <f>'shaladarpan '!P572</f>
        <v>Hindu</v>
      </c>
      <c r="R573" s="9">
        <f>'shaladarpan '!Q572</f>
        <v>0</v>
      </c>
      <c r="S573" s="9" t="str">
        <f>'shaladarpan '!R572</f>
        <v>GOVT. SENIOR SECONDARY SCHOOL ALNIYAWAS (219445)</v>
      </c>
      <c r="T573" s="9">
        <f>'shaladarpan '!S572</f>
        <v>8140200308</v>
      </c>
      <c r="U573" s="9" t="str">
        <f>'shaladarpan '!T572</f>
        <v>XXXX2300</v>
      </c>
      <c r="V573" s="9" t="str">
        <f>'shaladarpan '!U572</f>
        <v>VOCJWZX</v>
      </c>
      <c r="W573" s="9">
        <f>'shaladarpan '!V572</f>
        <v>9828121267</v>
      </c>
      <c r="X573" s="9" t="str">
        <f>'shaladarpan '!W572</f>
        <v>alniyawas571</v>
      </c>
      <c r="Y573" s="9">
        <f>'shaladarpan '!X572</f>
        <v>42000</v>
      </c>
      <c r="Z573" s="9" t="str">
        <f>'shaladarpan '!Y572</f>
        <v>N</v>
      </c>
      <c r="AA573" s="9" t="str">
        <f>'shaladarpan '!Z572</f>
        <v>N</v>
      </c>
      <c r="AB573" s="9" t="str">
        <f>'shaladarpan '!AA572</f>
        <v>No</v>
      </c>
      <c r="AC573" s="9">
        <f>'shaladarpan '!AB572</f>
        <v>15</v>
      </c>
      <c r="AD573" s="9" t="str">
        <f>'shaladarpan '!AC572</f>
        <v>None</v>
      </c>
      <c r="AE573" s="9">
        <f>'shaladarpan '!AD572</f>
        <v>2</v>
      </c>
    </row>
    <row r="574" spans="1:31" ht="23.25">
      <c r="A574" s="8">
        <f>IF(F574=" "," ",ROWS($A$3:A574))</f>
        <v>572</v>
      </c>
      <c r="B574" s="9">
        <f>'shaladarpan '!A573</f>
        <v>11</v>
      </c>
      <c r="C574" s="9" t="str">
        <f>'shaladarpan '!B573</f>
        <v>A</v>
      </c>
      <c r="D574" s="9">
        <f>'shaladarpan '!C573</f>
        <v>4884</v>
      </c>
      <c r="E574" s="10">
        <f>'shaladarpan '!D573</f>
        <v>0</v>
      </c>
      <c r="F574" s="9" t="str">
        <f>'shaladarpan '!E573</f>
        <v>manjeet572</v>
      </c>
      <c r="G574" s="10">
        <f>'shaladarpan '!F573</f>
        <v>0</v>
      </c>
      <c r="H574" s="9" t="str">
        <f>'shaladarpan '!G573</f>
        <v>vijay572</v>
      </c>
      <c r="I574" s="9" t="str">
        <f>'shaladarpan '!H573</f>
        <v>beautiful572</v>
      </c>
      <c r="J574" s="9" t="str">
        <f>'shaladarpan '!I573</f>
        <v>M</v>
      </c>
      <c r="K574" s="10">
        <f>'shaladarpan '!J573</f>
        <v>38414</v>
      </c>
      <c r="L574" s="9" t="str">
        <f>'shaladarpan '!K573</f>
        <v>yes</v>
      </c>
      <c r="M574" s="9">
        <f>'shaladarpan '!L573</f>
        <v>572</v>
      </c>
      <c r="N574" s="9">
        <f>'shaladarpan '!M573</f>
        <v>0</v>
      </c>
      <c r="O574" s="9">
        <f>'shaladarpan '!N573</f>
        <v>0</v>
      </c>
      <c r="P574" s="9" t="str">
        <f>'shaladarpan '!O573</f>
        <v>SC</v>
      </c>
      <c r="Q574" s="9">
        <f>'shaladarpan '!P573</f>
        <v>0</v>
      </c>
      <c r="R574" s="9">
        <f>'shaladarpan '!Q573</f>
        <v>0</v>
      </c>
      <c r="S574" s="9" t="str">
        <f>'shaladarpan '!R573</f>
        <v>GOVT. SENIOR SECONDARY SCHOOL ALNIYAWAS (219445)</v>
      </c>
      <c r="T574" s="9">
        <f>'shaladarpan '!S573</f>
        <v>8140200308</v>
      </c>
      <c r="U574" s="9">
        <f>'shaladarpan '!T573</f>
        <v>0</v>
      </c>
      <c r="V574" s="9">
        <f>'shaladarpan '!U573</f>
        <v>0</v>
      </c>
      <c r="W574" s="9">
        <f>'shaladarpan '!V573</f>
        <v>9828121268</v>
      </c>
      <c r="X574" s="9" t="str">
        <f>'shaladarpan '!W573</f>
        <v>alniyawas572</v>
      </c>
      <c r="Y574" s="9">
        <f>'shaladarpan '!X573</f>
        <v>0</v>
      </c>
      <c r="Z574" s="9" t="str">
        <f>'shaladarpan '!Y573</f>
        <v>N</v>
      </c>
      <c r="AA574" s="9" t="str">
        <f>'shaladarpan '!Z573</f>
        <v>Y</v>
      </c>
      <c r="AB574" s="9">
        <f>'shaladarpan '!AA573</f>
        <v>0</v>
      </c>
      <c r="AC574" s="9">
        <f>'shaladarpan '!AB573</f>
        <v>15</v>
      </c>
      <c r="AD574" s="9">
        <f>'shaladarpan '!AC573</f>
        <v>0</v>
      </c>
      <c r="AE574" s="9">
        <f>'shaladarpan '!AD573</f>
        <v>6</v>
      </c>
    </row>
    <row r="575" spans="1:31" ht="23.25">
      <c r="A575" s="8">
        <f>IF(F575=" "," ",ROWS($A$3:A575))</f>
        <v>573</v>
      </c>
      <c r="B575" s="9">
        <f>'shaladarpan '!A574</f>
        <v>11</v>
      </c>
      <c r="C575" s="9" t="str">
        <f>'shaladarpan '!B574</f>
        <v>A</v>
      </c>
      <c r="D575" s="9">
        <f>'shaladarpan '!C574</f>
        <v>4506</v>
      </c>
      <c r="E575" s="10">
        <f>'shaladarpan '!D574</f>
        <v>43287</v>
      </c>
      <c r="F575" s="9" t="str">
        <f>'shaladarpan '!E574</f>
        <v>manjeet573</v>
      </c>
      <c r="G575" s="10">
        <f>'shaladarpan '!F574</f>
        <v>0</v>
      </c>
      <c r="H575" s="9" t="str">
        <f>'shaladarpan '!G574</f>
        <v>vijay573</v>
      </c>
      <c r="I575" s="9" t="str">
        <f>'shaladarpan '!H574</f>
        <v>beautiful573</v>
      </c>
      <c r="J575" s="9" t="str">
        <f>'shaladarpan '!I574</f>
        <v>M</v>
      </c>
      <c r="K575" s="10">
        <f>'shaladarpan '!J574</f>
        <v>38357</v>
      </c>
      <c r="L575" s="9" t="str">
        <f>'shaladarpan '!K574</f>
        <v>no</v>
      </c>
      <c r="M575" s="9">
        <f>'shaladarpan '!L574</f>
        <v>573</v>
      </c>
      <c r="N575" s="9">
        <f>'shaladarpan '!M574</f>
        <v>0</v>
      </c>
      <c r="O575" s="9">
        <f>'shaladarpan '!N574</f>
        <v>0</v>
      </c>
      <c r="P575" s="9" t="str">
        <f>'shaladarpan '!O574</f>
        <v>OBC</v>
      </c>
      <c r="Q575" s="9" t="str">
        <f>'shaladarpan '!P574</f>
        <v>Hindu</v>
      </c>
      <c r="R575" s="9">
        <f>'shaladarpan '!Q574</f>
        <v>0</v>
      </c>
      <c r="S575" s="9" t="str">
        <f>'shaladarpan '!R574</f>
        <v>GOVT. SENIOR SECONDARY SCHOOL ALNIYAWAS (219445)</v>
      </c>
      <c r="T575" s="9">
        <f>'shaladarpan '!S574</f>
        <v>8140200308</v>
      </c>
      <c r="U575" s="9" t="str">
        <f>'shaladarpan '!T574</f>
        <v>XXXX6684</v>
      </c>
      <c r="V575" s="9">
        <f>'shaladarpan '!U574</f>
        <v>0</v>
      </c>
      <c r="W575" s="9">
        <f>'shaladarpan '!V574</f>
        <v>9828121269</v>
      </c>
      <c r="X575" s="9" t="str">
        <f>'shaladarpan '!W574</f>
        <v>alniyawas573</v>
      </c>
      <c r="Y575" s="9">
        <f>'shaladarpan '!X574</f>
        <v>50000</v>
      </c>
      <c r="Z575" s="9" t="str">
        <f>'shaladarpan '!Y574</f>
        <v>N</v>
      </c>
      <c r="AA575" s="9" t="str">
        <f>'shaladarpan '!Z574</f>
        <v>N</v>
      </c>
      <c r="AB575" s="9" t="str">
        <f>'shaladarpan '!AA574</f>
        <v>No</v>
      </c>
      <c r="AC575" s="9">
        <f>'shaladarpan '!AB574</f>
        <v>15</v>
      </c>
      <c r="AD575" s="9" t="str">
        <f>'shaladarpan '!AC574</f>
        <v>None</v>
      </c>
      <c r="AE575" s="9">
        <f>'shaladarpan '!AD574</f>
        <v>1</v>
      </c>
    </row>
    <row r="576" spans="1:31" ht="23.25">
      <c r="A576" s="8">
        <f>IF(F576=" "," ",ROWS($A$3:A576))</f>
        <v>574</v>
      </c>
      <c r="B576" s="9">
        <f>'shaladarpan '!A575</f>
        <v>11</v>
      </c>
      <c r="C576" s="9" t="str">
        <f>'shaladarpan '!B575</f>
        <v>A</v>
      </c>
      <c r="D576" s="9">
        <f>'shaladarpan '!C575</f>
        <v>4423</v>
      </c>
      <c r="E576" s="10">
        <f>'shaladarpan '!D575</f>
        <v>42935</v>
      </c>
      <c r="F576" s="9" t="str">
        <f>'shaladarpan '!E575</f>
        <v>manjeet574</v>
      </c>
      <c r="G576" s="10">
        <f>'shaladarpan '!F575</f>
        <v>0</v>
      </c>
      <c r="H576" s="9" t="str">
        <f>'shaladarpan '!G575</f>
        <v>vijay574</v>
      </c>
      <c r="I576" s="9" t="str">
        <f>'shaladarpan '!H575</f>
        <v>beautiful574</v>
      </c>
      <c r="J576" s="9" t="str">
        <f>'shaladarpan '!I575</f>
        <v>M</v>
      </c>
      <c r="K576" s="10">
        <f>'shaladarpan '!J575</f>
        <v>38181</v>
      </c>
      <c r="L576" s="9" t="str">
        <f>'shaladarpan '!K575</f>
        <v>yes</v>
      </c>
      <c r="M576" s="9">
        <f>'shaladarpan '!L575</f>
        <v>574</v>
      </c>
      <c r="N576" s="9">
        <f>'shaladarpan '!M575</f>
        <v>0</v>
      </c>
      <c r="O576" s="9">
        <f>'shaladarpan '!N575</f>
        <v>0</v>
      </c>
      <c r="P576" s="9" t="str">
        <f>'shaladarpan '!O575</f>
        <v>OBC</v>
      </c>
      <c r="Q576" s="9" t="str">
        <f>'shaladarpan '!P575</f>
        <v>Hindu</v>
      </c>
      <c r="R576" s="9">
        <f>'shaladarpan '!Q575</f>
        <v>0</v>
      </c>
      <c r="S576" s="9" t="str">
        <f>'shaladarpan '!R575</f>
        <v>GOVT. SENIOR SECONDARY SCHOOL ALNIYAWAS (219445)</v>
      </c>
      <c r="T576" s="9">
        <f>'shaladarpan '!S575</f>
        <v>8140200308</v>
      </c>
      <c r="U576" s="9" t="str">
        <f>'shaladarpan '!T575</f>
        <v>XXXX9575</v>
      </c>
      <c r="V576" s="9">
        <f>'shaladarpan '!U575</f>
        <v>0</v>
      </c>
      <c r="W576" s="9">
        <f>'shaladarpan '!V575</f>
        <v>9828121270</v>
      </c>
      <c r="X576" s="9" t="str">
        <f>'shaladarpan '!W575</f>
        <v>alniyawas574</v>
      </c>
      <c r="Y576" s="9">
        <f>'shaladarpan '!X575</f>
        <v>0</v>
      </c>
      <c r="Z576" s="9" t="str">
        <f>'shaladarpan '!Y575</f>
        <v>N</v>
      </c>
      <c r="AA576" s="9" t="str">
        <f>'shaladarpan '!Z575</f>
        <v>N</v>
      </c>
      <c r="AB576" s="9" t="str">
        <f>'shaladarpan '!AA575</f>
        <v>No</v>
      </c>
      <c r="AC576" s="9">
        <f>'shaladarpan '!AB575</f>
        <v>16</v>
      </c>
      <c r="AD576" s="9" t="str">
        <f>'shaladarpan '!AC575</f>
        <v>None</v>
      </c>
      <c r="AE576" s="9">
        <f>'shaladarpan '!AD575</f>
        <v>1</v>
      </c>
    </row>
    <row r="577" spans="1:31" ht="23.25">
      <c r="A577" s="8">
        <f>IF(F577=" "," ",ROWS($A$3:A577))</f>
        <v>575</v>
      </c>
      <c r="B577" s="9">
        <f>'shaladarpan '!A576</f>
        <v>11</v>
      </c>
      <c r="C577" s="9" t="str">
        <f>'shaladarpan '!B576</f>
        <v>A</v>
      </c>
      <c r="D577" s="9">
        <f>'shaladarpan '!C576</f>
        <v>4466</v>
      </c>
      <c r="E577" s="10">
        <f>'shaladarpan '!D576</f>
        <v>43285</v>
      </c>
      <c r="F577" s="9" t="str">
        <f>'shaladarpan '!E576</f>
        <v>manjeet575</v>
      </c>
      <c r="G577" s="10">
        <f>'shaladarpan '!F576</f>
        <v>0</v>
      </c>
      <c r="H577" s="9" t="str">
        <f>'shaladarpan '!G576</f>
        <v>vijay575</v>
      </c>
      <c r="I577" s="9" t="str">
        <f>'shaladarpan '!H576</f>
        <v>beautiful575</v>
      </c>
      <c r="J577" s="9" t="str">
        <f>'shaladarpan '!I576</f>
        <v>F</v>
      </c>
      <c r="K577" s="10">
        <f>'shaladarpan '!J576</f>
        <v>37787</v>
      </c>
      <c r="L577" s="9" t="str">
        <f>'shaladarpan '!K576</f>
        <v>yes</v>
      </c>
      <c r="M577" s="9">
        <f>'shaladarpan '!L576</f>
        <v>575</v>
      </c>
      <c r="N577" s="9">
        <f>'shaladarpan '!M576</f>
        <v>0</v>
      </c>
      <c r="O577" s="9">
        <f>'shaladarpan '!N576</f>
        <v>0</v>
      </c>
      <c r="P577" s="9" t="str">
        <f>'shaladarpan '!O576</f>
        <v>OBC</v>
      </c>
      <c r="Q577" s="9" t="str">
        <f>'shaladarpan '!P576</f>
        <v>Muslim</v>
      </c>
      <c r="R577" s="9">
        <f>'shaladarpan '!Q576</f>
        <v>0</v>
      </c>
      <c r="S577" s="9" t="str">
        <f>'shaladarpan '!R576</f>
        <v>GOVT. SENIOR SECONDARY SCHOOL ALNIYAWAS (219445)</v>
      </c>
      <c r="T577" s="9">
        <f>'shaladarpan '!S576</f>
        <v>8140200308</v>
      </c>
      <c r="U577" s="9" t="str">
        <f>'shaladarpan '!T576</f>
        <v>XXXX4525</v>
      </c>
      <c r="V577" s="9">
        <f>'shaladarpan '!U576</f>
        <v>0</v>
      </c>
      <c r="W577" s="9">
        <f>'shaladarpan '!V576</f>
        <v>9828121271</v>
      </c>
      <c r="X577" s="9" t="str">
        <f>'shaladarpan '!W576</f>
        <v>alniyawas575</v>
      </c>
      <c r="Y577" s="9">
        <f>'shaladarpan '!X576</f>
        <v>36000</v>
      </c>
      <c r="Z577" s="9" t="str">
        <f>'shaladarpan '!Y576</f>
        <v>N</v>
      </c>
      <c r="AA577" s="9" t="str">
        <f>'shaladarpan '!Z576</f>
        <v>N</v>
      </c>
      <c r="AB577" s="9" t="str">
        <f>'shaladarpan '!AA576</f>
        <v>Yes</v>
      </c>
      <c r="AC577" s="9">
        <f>'shaladarpan '!AB576</f>
        <v>17</v>
      </c>
      <c r="AD577" s="9" t="str">
        <f>'shaladarpan '!AC576</f>
        <v>None</v>
      </c>
      <c r="AE577" s="9">
        <f>'shaladarpan '!AD576</f>
        <v>5</v>
      </c>
    </row>
    <row r="578" spans="1:31" ht="23.25">
      <c r="A578" s="8">
        <f>IF(F578=" "," ",ROWS($A$3:A578))</f>
        <v>576</v>
      </c>
      <c r="B578" s="9">
        <f>'shaladarpan '!A577</f>
        <v>11</v>
      </c>
      <c r="C578" s="9" t="str">
        <f>'shaladarpan '!B577</f>
        <v>A</v>
      </c>
      <c r="D578" s="9">
        <f>'shaladarpan '!C577</f>
        <v>3772</v>
      </c>
      <c r="E578" s="10">
        <f>'shaladarpan '!D577</f>
        <v>42135</v>
      </c>
      <c r="F578" s="9" t="str">
        <f>'shaladarpan '!E577</f>
        <v>manjeet576</v>
      </c>
      <c r="G578" s="10">
        <f>'shaladarpan '!F577</f>
        <v>0</v>
      </c>
      <c r="H578" s="9" t="str">
        <f>'shaladarpan '!G577</f>
        <v>vijay576</v>
      </c>
      <c r="I578" s="9" t="str">
        <f>'shaladarpan '!H577</f>
        <v>beautiful576</v>
      </c>
      <c r="J578" s="9" t="str">
        <f>'shaladarpan '!I577</f>
        <v>F</v>
      </c>
      <c r="K578" s="10">
        <f>'shaladarpan '!J577</f>
        <v>38543</v>
      </c>
      <c r="L578" s="9" t="str">
        <f>'shaladarpan '!K577</f>
        <v>no</v>
      </c>
      <c r="M578" s="9">
        <f>'shaladarpan '!L577</f>
        <v>576</v>
      </c>
      <c r="N578" s="9">
        <f>'shaladarpan '!M577</f>
        <v>0</v>
      </c>
      <c r="O578" s="9">
        <f>'shaladarpan '!N577</f>
        <v>0</v>
      </c>
      <c r="P578" s="9" t="str">
        <f>'shaladarpan '!O577</f>
        <v>OBC</v>
      </c>
      <c r="Q578" s="9" t="str">
        <f>'shaladarpan '!P577</f>
        <v>Muslim</v>
      </c>
      <c r="R578" s="9">
        <f>'shaladarpan '!Q577</f>
        <v>0</v>
      </c>
      <c r="S578" s="9" t="str">
        <f>'shaladarpan '!R577</f>
        <v>GOVT. SENIOR SECONDARY SCHOOL ALNIYAWAS (219445)</v>
      </c>
      <c r="T578" s="9">
        <f>'shaladarpan '!S577</f>
        <v>8140200308</v>
      </c>
      <c r="U578" s="9" t="str">
        <f>'shaladarpan '!T577</f>
        <v>XXXX6634</v>
      </c>
      <c r="V578" s="9">
        <f>'shaladarpan '!U577</f>
        <v>0</v>
      </c>
      <c r="W578" s="9">
        <f>'shaladarpan '!V577</f>
        <v>9828121272</v>
      </c>
      <c r="X578" s="9" t="str">
        <f>'shaladarpan '!W577</f>
        <v>alniyawas576</v>
      </c>
      <c r="Y578" s="9">
        <f>'shaladarpan '!X577</f>
        <v>0</v>
      </c>
      <c r="Z578" s="9" t="str">
        <f>'shaladarpan '!Y577</f>
        <v>N</v>
      </c>
      <c r="AA578" s="9" t="str">
        <f>'shaladarpan '!Z577</f>
        <v>N</v>
      </c>
      <c r="AB578" s="9" t="str">
        <f>'shaladarpan '!AA577</f>
        <v>Yes</v>
      </c>
      <c r="AC578" s="9">
        <f>'shaladarpan '!AB577</f>
        <v>15</v>
      </c>
      <c r="AD578" s="9" t="str">
        <f>'shaladarpan '!AC577</f>
        <v>None</v>
      </c>
      <c r="AE578" s="9">
        <f>'shaladarpan '!AD577</f>
        <v>1</v>
      </c>
    </row>
    <row r="579" spans="1:31" ht="23.25">
      <c r="A579" s="8">
        <f>IF(F579=" "," ",ROWS($A$3:A579))</f>
        <v>577</v>
      </c>
      <c r="B579" s="9">
        <f>'shaladarpan '!A578</f>
        <v>11</v>
      </c>
      <c r="C579" s="9" t="str">
        <f>'shaladarpan '!B578</f>
        <v>A</v>
      </c>
      <c r="D579" s="9">
        <f>'shaladarpan '!C578</f>
        <v>4231</v>
      </c>
      <c r="E579" s="10">
        <f>'shaladarpan '!D578</f>
        <v>42571</v>
      </c>
      <c r="F579" s="9" t="str">
        <f>'shaladarpan '!E578</f>
        <v>manjeet577</v>
      </c>
      <c r="G579" s="10">
        <f>'shaladarpan '!F578</f>
        <v>0</v>
      </c>
      <c r="H579" s="9" t="str">
        <f>'shaladarpan '!G578</f>
        <v>vijay577</v>
      </c>
      <c r="I579" s="9" t="str">
        <f>'shaladarpan '!H578</f>
        <v>beautiful577</v>
      </c>
      <c r="J579" s="9" t="str">
        <f>'shaladarpan '!I578</f>
        <v>F</v>
      </c>
      <c r="K579" s="10">
        <f>'shaladarpan '!J578</f>
        <v>38534</v>
      </c>
      <c r="L579" s="9" t="str">
        <f>'shaladarpan '!K578</f>
        <v>yes</v>
      </c>
      <c r="M579" s="9">
        <f>'shaladarpan '!L578</f>
        <v>577</v>
      </c>
      <c r="N579" s="9">
        <f>'shaladarpan '!M578</f>
        <v>0</v>
      </c>
      <c r="O579" s="9">
        <f>'shaladarpan '!N578</f>
        <v>0</v>
      </c>
      <c r="P579" s="9" t="str">
        <f>'shaladarpan '!O578</f>
        <v>OBC</v>
      </c>
      <c r="Q579" s="9" t="str">
        <f>'shaladarpan '!P578</f>
        <v>Muslim</v>
      </c>
      <c r="R579" s="9">
        <f>'shaladarpan '!Q578</f>
        <v>0</v>
      </c>
      <c r="S579" s="9" t="str">
        <f>'shaladarpan '!R578</f>
        <v>GOVT. SENIOR SECONDARY SCHOOL ALNIYAWAS (219445)</v>
      </c>
      <c r="T579" s="9">
        <f>'shaladarpan '!S578</f>
        <v>8140200308</v>
      </c>
      <c r="U579" s="9" t="str">
        <f>'shaladarpan '!T578</f>
        <v>XXXX7725</v>
      </c>
      <c r="V579" s="9">
        <f>'shaladarpan '!U578</f>
        <v>0</v>
      </c>
      <c r="W579" s="9">
        <f>'shaladarpan '!V578</f>
        <v>9828121273</v>
      </c>
      <c r="X579" s="9" t="str">
        <f>'shaladarpan '!W578</f>
        <v>alniyawas577</v>
      </c>
      <c r="Y579" s="9">
        <f>'shaladarpan '!X578</f>
        <v>0</v>
      </c>
      <c r="Z579" s="9" t="str">
        <f>'shaladarpan '!Y578</f>
        <v>N</v>
      </c>
      <c r="AA579" s="9" t="str">
        <f>'shaladarpan '!Z578</f>
        <v>N</v>
      </c>
      <c r="AB579" s="9" t="str">
        <f>'shaladarpan '!AA578</f>
        <v>Yes</v>
      </c>
      <c r="AC579" s="9">
        <f>'shaladarpan '!AB578</f>
        <v>15</v>
      </c>
      <c r="AD579" s="9" t="str">
        <f>'shaladarpan '!AC578</f>
        <v>None</v>
      </c>
      <c r="AE579" s="9">
        <f>'shaladarpan '!AD578</f>
        <v>2</v>
      </c>
    </row>
    <row r="580" spans="1:31" ht="23.25">
      <c r="A580" s="8">
        <f>IF(F580=" "," ",ROWS($A$3:A580))</f>
        <v>578</v>
      </c>
      <c r="B580" s="9">
        <f>'shaladarpan '!A579</f>
        <v>11</v>
      </c>
      <c r="C580" s="9" t="str">
        <f>'shaladarpan '!B579</f>
        <v>A</v>
      </c>
      <c r="D580" s="9">
        <f>'shaladarpan '!C579</f>
        <v>3753</v>
      </c>
      <c r="E580" s="10">
        <f>'shaladarpan '!D579</f>
        <v>42135</v>
      </c>
      <c r="F580" s="9" t="str">
        <f>'shaladarpan '!E579</f>
        <v>manjeet578</v>
      </c>
      <c r="G580" s="10">
        <f>'shaladarpan '!F579</f>
        <v>0</v>
      </c>
      <c r="H580" s="9" t="str">
        <f>'shaladarpan '!G579</f>
        <v>vijay578</v>
      </c>
      <c r="I580" s="9" t="str">
        <f>'shaladarpan '!H579</f>
        <v>beautiful578</v>
      </c>
      <c r="J580" s="9" t="str">
        <f>'shaladarpan '!I579</f>
        <v>M</v>
      </c>
      <c r="K580" s="10">
        <f>'shaladarpan '!J579</f>
        <v>37807</v>
      </c>
      <c r="L580" s="9" t="str">
        <f>'shaladarpan '!K579</f>
        <v>yes</v>
      </c>
      <c r="M580" s="9">
        <f>'shaladarpan '!L579</f>
        <v>578</v>
      </c>
      <c r="N580" s="9">
        <f>'shaladarpan '!M579</f>
        <v>0</v>
      </c>
      <c r="O580" s="9">
        <f>'shaladarpan '!N579</f>
        <v>0</v>
      </c>
      <c r="P580" s="9" t="str">
        <f>'shaladarpan '!O579</f>
        <v>OBC</v>
      </c>
      <c r="Q580" s="9" t="str">
        <f>'shaladarpan '!P579</f>
        <v>Muslim</v>
      </c>
      <c r="R580" s="9">
        <f>'shaladarpan '!Q579</f>
        <v>0</v>
      </c>
      <c r="S580" s="9" t="str">
        <f>'shaladarpan '!R579</f>
        <v>GOVT. SENIOR SECONDARY SCHOOL ALNIYAWAS (219445)</v>
      </c>
      <c r="T580" s="9">
        <f>'shaladarpan '!S579</f>
        <v>8140200308</v>
      </c>
      <c r="U580" s="9" t="str">
        <f>'shaladarpan '!T579</f>
        <v>XXXX3219</v>
      </c>
      <c r="V580" s="9" t="str">
        <f>'shaladarpan '!U579</f>
        <v>WXVCTHX</v>
      </c>
      <c r="W580" s="9">
        <f>'shaladarpan '!V579</f>
        <v>9828121274</v>
      </c>
      <c r="X580" s="9" t="str">
        <f>'shaladarpan '!W579</f>
        <v>alniyawas578</v>
      </c>
      <c r="Y580" s="9">
        <f>'shaladarpan '!X579</f>
        <v>60000</v>
      </c>
      <c r="Z580" s="9" t="str">
        <f>'shaladarpan '!Y579</f>
        <v>N</v>
      </c>
      <c r="AA580" s="9" t="str">
        <f>'shaladarpan '!Z579</f>
        <v>N</v>
      </c>
      <c r="AB580" s="9" t="str">
        <f>'shaladarpan '!AA579</f>
        <v>Yes</v>
      </c>
      <c r="AC580" s="9">
        <f>'shaladarpan '!AB579</f>
        <v>17</v>
      </c>
      <c r="AD580" s="9" t="str">
        <f>'shaladarpan '!AC579</f>
        <v>None</v>
      </c>
      <c r="AE580" s="9">
        <f>'shaladarpan '!AD579</f>
        <v>1</v>
      </c>
    </row>
    <row r="581" spans="1:31" ht="23.25">
      <c r="A581" s="8">
        <f>IF(F581=" "," ",ROWS($A$3:A581))</f>
        <v>579</v>
      </c>
      <c r="B581" s="9">
        <f>'shaladarpan '!A580</f>
        <v>11</v>
      </c>
      <c r="C581" s="9" t="str">
        <f>'shaladarpan '!B580</f>
        <v>A</v>
      </c>
      <c r="D581" s="9">
        <f>'shaladarpan '!C580</f>
        <v>4635</v>
      </c>
      <c r="E581" s="10">
        <f>'shaladarpan '!D580</f>
        <v>42186</v>
      </c>
      <c r="F581" s="9" t="str">
        <f>'shaladarpan '!E580</f>
        <v>manjeet579</v>
      </c>
      <c r="G581" s="10">
        <f>'shaladarpan '!F580</f>
        <v>0</v>
      </c>
      <c r="H581" s="9" t="str">
        <f>'shaladarpan '!G580</f>
        <v>vijay579</v>
      </c>
      <c r="I581" s="9" t="str">
        <f>'shaladarpan '!H580</f>
        <v>beautiful579</v>
      </c>
      <c r="J581" s="9" t="str">
        <f>'shaladarpan '!I580</f>
        <v>F</v>
      </c>
      <c r="K581" s="10">
        <f>'shaladarpan '!J580</f>
        <v>38687</v>
      </c>
      <c r="L581" s="9" t="str">
        <f>'shaladarpan '!K580</f>
        <v>no</v>
      </c>
      <c r="M581" s="9">
        <f>'shaladarpan '!L580</f>
        <v>579</v>
      </c>
      <c r="N581" s="9">
        <f>'shaladarpan '!M580</f>
        <v>0</v>
      </c>
      <c r="O581" s="9">
        <f>'shaladarpan '!N580</f>
        <v>0</v>
      </c>
      <c r="P581" s="9" t="str">
        <f>'shaladarpan '!O580</f>
        <v>SC</v>
      </c>
      <c r="Q581" s="9" t="str">
        <f>'shaladarpan '!P580</f>
        <v>Hindu</v>
      </c>
      <c r="R581" s="9">
        <f>'shaladarpan '!Q580</f>
        <v>0</v>
      </c>
      <c r="S581" s="9" t="str">
        <f>'shaladarpan '!R580</f>
        <v>GOVT. SENIOR SECONDARY SCHOOL ALNIYAWAS (219445)</v>
      </c>
      <c r="T581" s="9">
        <f>'shaladarpan '!S580</f>
        <v>8140200308</v>
      </c>
      <c r="U581" s="9" t="str">
        <f>'shaladarpan '!T580</f>
        <v>XXXX0215</v>
      </c>
      <c r="V581" s="9">
        <f>'shaladarpan '!U580</f>
        <v>0</v>
      </c>
      <c r="W581" s="9">
        <f>'shaladarpan '!V580</f>
        <v>9828121275</v>
      </c>
      <c r="X581" s="9" t="str">
        <f>'shaladarpan '!W580</f>
        <v>alniyawas579</v>
      </c>
      <c r="Y581" s="9">
        <f>'shaladarpan '!X580</f>
        <v>38000</v>
      </c>
      <c r="Z581" s="9" t="str">
        <f>'shaladarpan '!Y580</f>
        <v>N</v>
      </c>
      <c r="AA581" s="9" t="str">
        <f>'shaladarpan '!Z580</f>
        <v>N</v>
      </c>
      <c r="AB581" s="9" t="str">
        <f>'shaladarpan '!AA580</f>
        <v>No</v>
      </c>
      <c r="AC581" s="9">
        <f>'shaladarpan '!AB580</f>
        <v>15</v>
      </c>
      <c r="AD581" s="9" t="str">
        <f>'shaladarpan '!AC580</f>
        <v>None</v>
      </c>
      <c r="AE581" s="9">
        <f>'shaladarpan '!AD580</f>
        <v>7</v>
      </c>
    </row>
    <row r="582" spans="1:31" ht="23.25">
      <c r="A582" s="8">
        <f>IF(F582=" "," ",ROWS($A$3:A582))</f>
        <v>580</v>
      </c>
      <c r="B582" s="9">
        <f>'shaladarpan '!A581</f>
        <v>11</v>
      </c>
      <c r="C582" s="9" t="str">
        <f>'shaladarpan '!B581</f>
        <v>A</v>
      </c>
      <c r="D582" s="9">
        <f>'shaladarpan '!C581</f>
        <v>3764</v>
      </c>
      <c r="E582" s="10">
        <f>'shaladarpan '!D581</f>
        <v>42135</v>
      </c>
      <c r="F582" s="9" t="str">
        <f>'shaladarpan '!E581</f>
        <v>manjeet580</v>
      </c>
      <c r="G582" s="10">
        <f>'shaladarpan '!F581</f>
        <v>0</v>
      </c>
      <c r="H582" s="9" t="str">
        <f>'shaladarpan '!G581</f>
        <v>vijay580</v>
      </c>
      <c r="I582" s="9" t="str">
        <f>'shaladarpan '!H581</f>
        <v>beautiful580</v>
      </c>
      <c r="J582" s="9" t="str">
        <f>'shaladarpan '!I581</f>
        <v>F</v>
      </c>
      <c r="K582" s="10">
        <f>'shaladarpan '!J581</f>
        <v>37381</v>
      </c>
      <c r="L582" s="9" t="str">
        <f>'shaladarpan '!K581</f>
        <v>yes</v>
      </c>
      <c r="M582" s="9">
        <f>'shaladarpan '!L581</f>
        <v>580</v>
      </c>
      <c r="N582" s="9">
        <f>'shaladarpan '!M581</f>
        <v>0</v>
      </c>
      <c r="O582" s="9">
        <f>'shaladarpan '!N581</f>
        <v>0</v>
      </c>
      <c r="P582" s="9" t="str">
        <f>'shaladarpan '!O581</f>
        <v>OBC</v>
      </c>
      <c r="Q582" s="9" t="str">
        <f>'shaladarpan '!P581</f>
        <v>Muslim</v>
      </c>
      <c r="R582" s="9">
        <f>'shaladarpan '!Q581</f>
        <v>0</v>
      </c>
      <c r="S582" s="9" t="str">
        <f>'shaladarpan '!R581</f>
        <v>GOVT. SENIOR SECONDARY SCHOOL ALNIYAWAS (219445)</v>
      </c>
      <c r="T582" s="9">
        <f>'shaladarpan '!S581</f>
        <v>8140200308</v>
      </c>
      <c r="U582" s="9" t="str">
        <f>'shaladarpan '!T581</f>
        <v>XXXX2980</v>
      </c>
      <c r="V582" s="9">
        <f>'shaladarpan '!U581</f>
        <v>0</v>
      </c>
      <c r="W582" s="9">
        <f>'shaladarpan '!V581</f>
        <v>9828121276</v>
      </c>
      <c r="X582" s="9" t="str">
        <f>'shaladarpan '!W581</f>
        <v>alniyawas580</v>
      </c>
      <c r="Y582" s="9">
        <f>'shaladarpan '!X581</f>
        <v>0</v>
      </c>
      <c r="Z582" s="9" t="str">
        <f>'shaladarpan '!Y581</f>
        <v>N</v>
      </c>
      <c r="AA582" s="9" t="str">
        <f>'shaladarpan '!Z581</f>
        <v>N</v>
      </c>
      <c r="AB582" s="9" t="str">
        <f>'shaladarpan '!AA581</f>
        <v>Yes</v>
      </c>
      <c r="AC582" s="9">
        <f>'shaladarpan '!AB581</f>
        <v>18</v>
      </c>
      <c r="AD582" s="9" t="str">
        <f>'shaladarpan '!AC581</f>
        <v>None</v>
      </c>
      <c r="AE582" s="9">
        <f>'shaladarpan '!AD581</f>
        <v>2</v>
      </c>
    </row>
    <row r="583" spans="1:31" ht="23.25">
      <c r="A583" s="8">
        <f>IF(F583=" "," ",ROWS($A$3:A583))</f>
        <v>581</v>
      </c>
      <c r="B583" s="9">
        <f>'shaladarpan '!A582</f>
        <v>11</v>
      </c>
      <c r="C583" s="9" t="str">
        <f>'shaladarpan '!B582</f>
        <v>A</v>
      </c>
      <c r="D583" s="9">
        <f>'shaladarpan '!C582</f>
        <v>4592</v>
      </c>
      <c r="E583" s="10">
        <f>'shaladarpan '!D582</f>
        <v>43304</v>
      </c>
      <c r="F583" s="9" t="str">
        <f>'shaladarpan '!E582</f>
        <v>manjeet581</v>
      </c>
      <c r="G583" s="10">
        <f>'shaladarpan '!F582</f>
        <v>0</v>
      </c>
      <c r="H583" s="9" t="str">
        <f>'shaladarpan '!G582</f>
        <v>vijay581</v>
      </c>
      <c r="I583" s="9" t="str">
        <f>'shaladarpan '!H582</f>
        <v>beautiful581</v>
      </c>
      <c r="J583" s="9" t="str">
        <f>'shaladarpan '!I582</f>
        <v>F</v>
      </c>
      <c r="K583" s="10">
        <f>'shaladarpan '!J582</f>
        <v>38048</v>
      </c>
      <c r="L583" s="9" t="str">
        <f>'shaladarpan '!K582</f>
        <v>yes</v>
      </c>
      <c r="M583" s="9">
        <f>'shaladarpan '!L582</f>
        <v>581</v>
      </c>
      <c r="N583" s="9">
        <f>'shaladarpan '!M582</f>
        <v>0</v>
      </c>
      <c r="O583" s="9">
        <f>'shaladarpan '!N582</f>
        <v>0</v>
      </c>
      <c r="P583" s="9" t="str">
        <f>'shaladarpan '!O582</f>
        <v>OBC</v>
      </c>
      <c r="Q583" s="9" t="str">
        <f>'shaladarpan '!P582</f>
        <v>Hindu</v>
      </c>
      <c r="R583" s="9">
        <f>'shaladarpan '!Q582</f>
        <v>0</v>
      </c>
      <c r="S583" s="9" t="str">
        <f>'shaladarpan '!R582</f>
        <v>GOVT. SENIOR SECONDARY SCHOOL ALNIYAWAS (219445)</v>
      </c>
      <c r="T583" s="9">
        <f>'shaladarpan '!S582</f>
        <v>8140200308</v>
      </c>
      <c r="U583" s="9" t="str">
        <f>'shaladarpan '!T582</f>
        <v>XXXX9300</v>
      </c>
      <c r="V583" s="9">
        <f>'shaladarpan '!U582</f>
        <v>0</v>
      </c>
      <c r="W583" s="9">
        <f>'shaladarpan '!V582</f>
        <v>9828121277</v>
      </c>
      <c r="X583" s="9" t="str">
        <f>'shaladarpan '!W582</f>
        <v>alniyawas581</v>
      </c>
      <c r="Y583" s="9">
        <f>'shaladarpan '!X582</f>
        <v>36000</v>
      </c>
      <c r="Z583" s="9" t="str">
        <f>'shaladarpan '!Y582</f>
        <v>N</v>
      </c>
      <c r="AA583" s="9" t="str">
        <f>'shaladarpan '!Z582</f>
        <v>N</v>
      </c>
      <c r="AB583" s="9" t="str">
        <f>'shaladarpan '!AA582</f>
        <v>No</v>
      </c>
      <c r="AC583" s="9">
        <f>'shaladarpan '!AB582</f>
        <v>16</v>
      </c>
      <c r="AD583" s="9" t="str">
        <f>'shaladarpan '!AC582</f>
        <v>None</v>
      </c>
      <c r="AE583" s="9">
        <f>'shaladarpan '!AD582</f>
        <v>3</v>
      </c>
    </row>
    <row r="584" spans="1:31" ht="23.25">
      <c r="A584" s="8">
        <f>IF(F584=" "," ",ROWS($A$3:A584))</f>
        <v>582</v>
      </c>
      <c r="B584" s="9">
        <f>'shaladarpan '!A583</f>
        <v>11</v>
      </c>
      <c r="C584" s="9" t="str">
        <f>'shaladarpan '!B583</f>
        <v>A</v>
      </c>
      <c r="D584" s="9">
        <f>'shaladarpan '!C583</f>
        <v>4293</v>
      </c>
      <c r="E584" s="10">
        <f>'shaladarpan '!D583</f>
        <v>42916</v>
      </c>
      <c r="F584" s="9" t="str">
        <f>'shaladarpan '!E583</f>
        <v>manjeet582</v>
      </c>
      <c r="G584" s="10">
        <f>'shaladarpan '!F583</f>
        <v>0</v>
      </c>
      <c r="H584" s="9" t="str">
        <f>'shaladarpan '!G583</f>
        <v>vijay582</v>
      </c>
      <c r="I584" s="9" t="str">
        <f>'shaladarpan '!H583</f>
        <v>beautiful582</v>
      </c>
      <c r="J584" s="9" t="str">
        <f>'shaladarpan '!I583</f>
        <v>F</v>
      </c>
      <c r="K584" s="10">
        <f>'shaladarpan '!J583</f>
        <v>38121</v>
      </c>
      <c r="L584" s="9" t="str">
        <f>'shaladarpan '!K583</f>
        <v>no</v>
      </c>
      <c r="M584" s="9">
        <f>'shaladarpan '!L583</f>
        <v>582</v>
      </c>
      <c r="N584" s="9">
        <f>'shaladarpan '!M583</f>
        <v>0</v>
      </c>
      <c r="O584" s="9">
        <f>'shaladarpan '!N583</f>
        <v>0</v>
      </c>
      <c r="P584" s="9" t="str">
        <f>'shaladarpan '!O583</f>
        <v>GEN</v>
      </c>
      <c r="Q584" s="9" t="str">
        <f>'shaladarpan '!P583</f>
        <v>Hindu</v>
      </c>
      <c r="R584" s="9">
        <f>'shaladarpan '!Q583</f>
        <v>0</v>
      </c>
      <c r="S584" s="9" t="str">
        <f>'shaladarpan '!R583</f>
        <v>GOVT. SENIOR SECONDARY SCHOOL ALNIYAWAS (219445)</v>
      </c>
      <c r="T584" s="9">
        <f>'shaladarpan '!S583</f>
        <v>8140200308</v>
      </c>
      <c r="U584" s="9" t="str">
        <f>'shaladarpan '!T583</f>
        <v>XXXX0669</v>
      </c>
      <c r="V584" s="9">
        <f>'shaladarpan '!U583</f>
        <v>0</v>
      </c>
      <c r="W584" s="9">
        <f>'shaladarpan '!V583</f>
        <v>9828121278</v>
      </c>
      <c r="X584" s="9" t="str">
        <f>'shaladarpan '!W583</f>
        <v>alniyawas582</v>
      </c>
      <c r="Y584" s="9">
        <f>'shaladarpan '!X583</f>
        <v>0</v>
      </c>
      <c r="Z584" s="9" t="str">
        <f>'shaladarpan '!Y583</f>
        <v>N</v>
      </c>
      <c r="AA584" s="9" t="str">
        <f>'shaladarpan '!Z583</f>
        <v>N</v>
      </c>
      <c r="AB584" s="9" t="str">
        <f>'shaladarpan '!AA583</f>
        <v>No</v>
      </c>
      <c r="AC584" s="9">
        <f>'shaladarpan '!AB583</f>
        <v>16</v>
      </c>
      <c r="AD584" s="9" t="str">
        <f>'shaladarpan '!AC583</f>
        <v>None</v>
      </c>
      <c r="AE584" s="9">
        <f>'shaladarpan '!AD583</f>
        <v>1</v>
      </c>
    </row>
    <row r="585" spans="1:31" ht="23.25">
      <c r="A585" s="8">
        <f>IF(F585=" "," ",ROWS($A$3:A585))</f>
        <v>583</v>
      </c>
      <c r="B585" s="9">
        <f>'shaladarpan '!A584</f>
        <v>11</v>
      </c>
      <c r="C585" s="9" t="str">
        <f>'shaladarpan '!B584</f>
        <v>A</v>
      </c>
      <c r="D585" s="9">
        <f>'shaladarpan '!C584</f>
        <v>4356</v>
      </c>
      <c r="E585" s="10">
        <f>'shaladarpan '!D584</f>
        <v>42923</v>
      </c>
      <c r="F585" s="9" t="str">
        <f>'shaladarpan '!E584</f>
        <v>manjeet583</v>
      </c>
      <c r="G585" s="10">
        <f>'shaladarpan '!F584</f>
        <v>0</v>
      </c>
      <c r="H585" s="9" t="str">
        <f>'shaladarpan '!G584</f>
        <v>vijay583</v>
      </c>
      <c r="I585" s="9" t="str">
        <f>'shaladarpan '!H584</f>
        <v>beautiful583</v>
      </c>
      <c r="J585" s="9" t="str">
        <f>'shaladarpan '!I584</f>
        <v>M</v>
      </c>
      <c r="K585" s="10">
        <f>'shaladarpan '!J584</f>
        <v>38565</v>
      </c>
      <c r="L585" s="9" t="str">
        <f>'shaladarpan '!K584</f>
        <v>yes</v>
      </c>
      <c r="M585" s="9">
        <f>'shaladarpan '!L584</f>
        <v>583</v>
      </c>
      <c r="N585" s="9">
        <f>'shaladarpan '!M584</f>
        <v>0</v>
      </c>
      <c r="O585" s="9">
        <f>'shaladarpan '!N584</f>
        <v>0</v>
      </c>
      <c r="P585" s="9" t="str">
        <f>'shaladarpan '!O584</f>
        <v>OBC</v>
      </c>
      <c r="Q585" s="9" t="str">
        <f>'shaladarpan '!P584</f>
        <v>Hindu</v>
      </c>
      <c r="R585" s="9">
        <f>'shaladarpan '!Q584</f>
        <v>0</v>
      </c>
      <c r="S585" s="9" t="str">
        <f>'shaladarpan '!R584</f>
        <v>GOVT. SENIOR SECONDARY SCHOOL ALNIYAWAS (219445)</v>
      </c>
      <c r="T585" s="9">
        <f>'shaladarpan '!S584</f>
        <v>8140200308</v>
      </c>
      <c r="U585" s="9" t="str">
        <f>'shaladarpan '!T584</f>
        <v>XXXX4228</v>
      </c>
      <c r="V585" s="9">
        <f>'shaladarpan '!U584</f>
        <v>0</v>
      </c>
      <c r="W585" s="9">
        <f>'shaladarpan '!V584</f>
        <v>9828121279</v>
      </c>
      <c r="X585" s="9" t="str">
        <f>'shaladarpan '!W584</f>
        <v>alniyawas583</v>
      </c>
      <c r="Y585" s="9">
        <f>'shaladarpan '!X584</f>
        <v>0</v>
      </c>
      <c r="Z585" s="9" t="str">
        <f>'shaladarpan '!Y584</f>
        <v>N</v>
      </c>
      <c r="AA585" s="9" t="str">
        <f>'shaladarpan '!Z584</f>
        <v>N</v>
      </c>
      <c r="AB585" s="9" t="str">
        <f>'shaladarpan '!AA584</f>
        <v>No</v>
      </c>
      <c r="AC585" s="9">
        <f>'shaladarpan '!AB584</f>
        <v>15</v>
      </c>
      <c r="AD585" s="9" t="str">
        <f>'shaladarpan '!AC584</f>
        <v>None</v>
      </c>
      <c r="AE585" s="9">
        <f>'shaladarpan '!AD584</f>
        <v>1</v>
      </c>
    </row>
    <row r="586" spans="1:31" ht="23.25">
      <c r="A586" s="8">
        <f>IF(F586=" "," ",ROWS($A$3:A586))</f>
        <v>584</v>
      </c>
      <c r="B586" s="9">
        <f>'shaladarpan '!A585</f>
        <v>11</v>
      </c>
      <c r="C586" s="9" t="str">
        <f>'shaladarpan '!B585</f>
        <v>A</v>
      </c>
      <c r="D586" s="9">
        <f>'shaladarpan '!C585</f>
        <v>4227</v>
      </c>
      <c r="E586" s="10">
        <f>'shaladarpan '!D585</f>
        <v>42571</v>
      </c>
      <c r="F586" s="9" t="str">
        <f>'shaladarpan '!E585</f>
        <v>manjeet584</v>
      </c>
      <c r="G586" s="10">
        <f>'shaladarpan '!F585</f>
        <v>0</v>
      </c>
      <c r="H586" s="9" t="str">
        <f>'shaladarpan '!G585</f>
        <v>vijay584</v>
      </c>
      <c r="I586" s="9" t="str">
        <f>'shaladarpan '!H585</f>
        <v>beautiful584</v>
      </c>
      <c r="J586" s="9" t="str">
        <f>'shaladarpan '!I585</f>
        <v>F</v>
      </c>
      <c r="K586" s="10">
        <f>'shaladarpan '!J585</f>
        <v>38275</v>
      </c>
      <c r="L586" s="9" t="str">
        <f>'shaladarpan '!K585</f>
        <v>yes</v>
      </c>
      <c r="M586" s="9">
        <f>'shaladarpan '!L585</f>
        <v>584</v>
      </c>
      <c r="N586" s="9">
        <f>'shaladarpan '!M585</f>
        <v>0</v>
      </c>
      <c r="O586" s="9">
        <f>'shaladarpan '!N585</f>
        <v>0</v>
      </c>
      <c r="P586" s="9" t="str">
        <f>'shaladarpan '!O585</f>
        <v>OBC</v>
      </c>
      <c r="Q586" s="9" t="str">
        <f>'shaladarpan '!P585</f>
        <v>Muslim</v>
      </c>
      <c r="R586" s="9">
        <f>'shaladarpan '!Q585</f>
        <v>0</v>
      </c>
      <c r="S586" s="9" t="str">
        <f>'shaladarpan '!R585</f>
        <v>GOVT. SENIOR SECONDARY SCHOOL ALNIYAWAS (219445)</v>
      </c>
      <c r="T586" s="9">
        <f>'shaladarpan '!S585</f>
        <v>8140200308</v>
      </c>
      <c r="U586" s="9" t="str">
        <f>'shaladarpan '!T585</f>
        <v>XXXX9772</v>
      </c>
      <c r="V586" s="9">
        <f>'shaladarpan '!U585</f>
        <v>0</v>
      </c>
      <c r="W586" s="9">
        <f>'shaladarpan '!V585</f>
        <v>9828121280</v>
      </c>
      <c r="X586" s="9" t="str">
        <f>'shaladarpan '!W585</f>
        <v>alniyawas584</v>
      </c>
      <c r="Y586" s="9">
        <f>'shaladarpan '!X585</f>
        <v>0</v>
      </c>
      <c r="Z586" s="9" t="str">
        <f>'shaladarpan '!Y585</f>
        <v>N</v>
      </c>
      <c r="AA586" s="9" t="str">
        <f>'shaladarpan '!Z585</f>
        <v>N</v>
      </c>
      <c r="AB586" s="9" t="str">
        <f>'shaladarpan '!AA585</f>
        <v>Yes</v>
      </c>
      <c r="AC586" s="9">
        <f>'shaladarpan '!AB585</f>
        <v>16</v>
      </c>
      <c r="AD586" s="9" t="str">
        <f>'shaladarpan '!AC585</f>
        <v>None</v>
      </c>
      <c r="AE586" s="9">
        <f>'shaladarpan '!AD585</f>
        <v>1</v>
      </c>
    </row>
    <row r="587" spans="1:31" ht="23.25">
      <c r="A587" s="8">
        <f>IF(F587=" "," ",ROWS($A$3:A587))</f>
        <v>585</v>
      </c>
      <c r="B587" s="9">
        <f>'shaladarpan '!A586</f>
        <v>11</v>
      </c>
      <c r="C587" s="9" t="str">
        <f>'shaladarpan '!B586</f>
        <v>A</v>
      </c>
      <c r="D587" s="9">
        <f>'shaladarpan '!C586</f>
        <v>4025</v>
      </c>
      <c r="E587" s="10">
        <f>'shaladarpan '!D586</f>
        <v>42194</v>
      </c>
      <c r="F587" s="9" t="str">
        <f>'shaladarpan '!E586</f>
        <v>manjeet585</v>
      </c>
      <c r="G587" s="10">
        <f>'shaladarpan '!F586</f>
        <v>0</v>
      </c>
      <c r="H587" s="9" t="str">
        <f>'shaladarpan '!G586</f>
        <v>vijay585</v>
      </c>
      <c r="I587" s="9" t="str">
        <f>'shaladarpan '!H586</f>
        <v>beautiful585</v>
      </c>
      <c r="J587" s="9" t="str">
        <f>'shaladarpan '!I586</f>
        <v>M</v>
      </c>
      <c r="K587" s="10">
        <f>'shaladarpan '!J586</f>
        <v>38243</v>
      </c>
      <c r="L587" s="9" t="str">
        <f>'shaladarpan '!K586</f>
        <v>no</v>
      </c>
      <c r="M587" s="9">
        <f>'shaladarpan '!L586</f>
        <v>585</v>
      </c>
      <c r="N587" s="9">
        <f>'shaladarpan '!M586</f>
        <v>0</v>
      </c>
      <c r="O587" s="9">
        <f>'shaladarpan '!N586</f>
        <v>0</v>
      </c>
      <c r="P587" s="9" t="str">
        <f>'shaladarpan '!O586</f>
        <v>OBC</v>
      </c>
      <c r="Q587" s="9" t="str">
        <f>'shaladarpan '!P586</f>
        <v>Hindu</v>
      </c>
      <c r="R587" s="9">
        <f>'shaladarpan '!Q586</f>
        <v>0</v>
      </c>
      <c r="S587" s="9" t="str">
        <f>'shaladarpan '!R586</f>
        <v>GOVT. SENIOR SECONDARY SCHOOL ALNIYAWAS (219445)</v>
      </c>
      <c r="T587" s="9">
        <f>'shaladarpan '!S586</f>
        <v>8140200308</v>
      </c>
      <c r="U587" s="9" t="str">
        <f>'shaladarpan '!T586</f>
        <v>XXXX3422</v>
      </c>
      <c r="V587" s="9">
        <f>'shaladarpan '!U586</f>
        <v>0</v>
      </c>
      <c r="W587" s="9">
        <f>'shaladarpan '!V586</f>
        <v>9828121281</v>
      </c>
      <c r="X587" s="9" t="str">
        <f>'shaladarpan '!W586</f>
        <v>alniyawas585</v>
      </c>
      <c r="Y587" s="9">
        <f>'shaladarpan '!X586</f>
        <v>0</v>
      </c>
      <c r="Z587" s="9" t="str">
        <f>'shaladarpan '!Y586</f>
        <v>N</v>
      </c>
      <c r="AA587" s="9" t="str">
        <f>'shaladarpan '!Z586</f>
        <v>N</v>
      </c>
      <c r="AB587" s="9" t="str">
        <f>'shaladarpan '!AA586</f>
        <v>No</v>
      </c>
      <c r="AC587" s="9">
        <f>'shaladarpan '!AB586</f>
        <v>16</v>
      </c>
      <c r="AD587" s="9" t="str">
        <f>'shaladarpan '!AC586</f>
        <v>None</v>
      </c>
      <c r="AE587" s="9">
        <f>'shaladarpan '!AD586</f>
        <v>2</v>
      </c>
    </row>
    <row r="588" spans="1:31" ht="23.25">
      <c r="A588" s="8">
        <f>IF(F588=" "," ",ROWS($A$3:A588))</f>
        <v>586</v>
      </c>
      <c r="B588" s="9">
        <f>'shaladarpan '!A587</f>
        <v>11</v>
      </c>
      <c r="C588" s="9" t="str">
        <f>'shaladarpan '!B587</f>
        <v>A</v>
      </c>
      <c r="D588" s="9">
        <f>'shaladarpan '!C587</f>
        <v>4471</v>
      </c>
      <c r="E588" s="10">
        <f>'shaladarpan '!D587</f>
        <v>43285</v>
      </c>
      <c r="F588" s="9" t="str">
        <f>'shaladarpan '!E587</f>
        <v>manjeet586</v>
      </c>
      <c r="G588" s="10">
        <f>'shaladarpan '!F587</f>
        <v>0</v>
      </c>
      <c r="H588" s="9" t="str">
        <f>'shaladarpan '!G587</f>
        <v>vijay586</v>
      </c>
      <c r="I588" s="9" t="str">
        <f>'shaladarpan '!H587</f>
        <v>beautiful586</v>
      </c>
      <c r="J588" s="9" t="str">
        <f>'shaladarpan '!I587</f>
        <v>F</v>
      </c>
      <c r="K588" s="10">
        <f>'shaladarpan '!J587</f>
        <v>38336</v>
      </c>
      <c r="L588" s="9" t="str">
        <f>'shaladarpan '!K587</f>
        <v>yes</v>
      </c>
      <c r="M588" s="9">
        <f>'shaladarpan '!L587</f>
        <v>586</v>
      </c>
      <c r="N588" s="9">
        <f>'shaladarpan '!M587</f>
        <v>0</v>
      </c>
      <c r="O588" s="9">
        <f>'shaladarpan '!N587</f>
        <v>0</v>
      </c>
      <c r="P588" s="9" t="str">
        <f>'shaladarpan '!O587</f>
        <v>SBC</v>
      </c>
      <c r="Q588" s="9" t="str">
        <f>'shaladarpan '!P587</f>
        <v>Hindu</v>
      </c>
      <c r="R588" s="9">
        <f>'shaladarpan '!Q587</f>
        <v>0</v>
      </c>
      <c r="S588" s="9" t="str">
        <f>'shaladarpan '!R587</f>
        <v>GOVT. SENIOR SECONDARY SCHOOL ALNIYAWAS (219445)</v>
      </c>
      <c r="T588" s="9">
        <f>'shaladarpan '!S587</f>
        <v>8140200308</v>
      </c>
      <c r="U588" s="9" t="str">
        <f>'shaladarpan '!T587</f>
        <v>XXXX7230</v>
      </c>
      <c r="V588" s="9" t="str">
        <f>'shaladarpan '!U587</f>
        <v>VWCHWWJ</v>
      </c>
      <c r="W588" s="9">
        <f>'shaladarpan '!V587</f>
        <v>9828121282</v>
      </c>
      <c r="X588" s="9" t="str">
        <f>'shaladarpan '!W587</f>
        <v>alniyawas586</v>
      </c>
      <c r="Y588" s="9">
        <f>'shaladarpan '!X587</f>
        <v>60000</v>
      </c>
      <c r="Z588" s="9" t="str">
        <f>'shaladarpan '!Y587</f>
        <v>N</v>
      </c>
      <c r="AA588" s="9" t="str">
        <f>'shaladarpan '!Z587</f>
        <v>N</v>
      </c>
      <c r="AB588" s="9" t="str">
        <f>'shaladarpan '!AA587</f>
        <v>No</v>
      </c>
      <c r="AC588" s="9">
        <f>'shaladarpan '!AB587</f>
        <v>16</v>
      </c>
      <c r="AD588" s="9" t="str">
        <f>'shaladarpan '!AC587</f>
        <v>None</v>
      </c>
      <c r="AE588" s="9">
        <f>'shaladarpan '!AD587</f>
        <v>1</v>
      </c>
    </row>
    <row r="589" spans="1:31" ht="23.25">
      <c r="A589" s="8">
        <f>IF(F589=" "," ",ROWS($A$3:A589))</f>
        <v>587</v>
      </c>
      <c r="B589" s="9">
        <f>'shaladarpan '!A588</f>
        <v>11</v>
      </c>
      <c r="C589" s="9" t="str">
        <f>'shaladarpan '!B588</f>
        <v>A</v>
      </c>
      <c r="D589" s="9">
        <f>'shaladarpan '!C588</f>
        <v>3748</v>
      </c>
      <c r="E589" s="10">
        <f>'shaladarpan '!D588</f>
        <v>42135</v>
      </c>
      <c r="F589" s="9" t="str">
        <f>'shaladarpan '!E588</f>
        <v>manjeet587</v>
      </c>
      <c r="G589" s="10">
        <f>'shaladarpan '!F588</f>
        <v>0</v>
      </c>
      <c r="H589" s="9" t="str">
        <f>'shaladarpan '!G588</f>
        <v>vijay587</v>
      </c>
      <c r="I589" s="9" t="str">
        <f>'shaladarpan '!H588</f>
        <v>beautiful587</v>
      </c>
      <c r="J589" s="9" t="str">
        <f>'shaladarpan '!I588</f>
        <v>F</v>
      </c>
      <c r="K589" s="10">
        <f>'shaladarpan '!J588</f>
        <v>38534</v>
      </c>
      <c r="L589" s="9" t="str">
        <f>'shaladarpan '!K588</f>
        <v>yes</v>
      </c>
      <c r="M589" s="9">
        <f>'shaladarpan '!L588</f>
        <v>587</v>
      </c>
      <c r="N589" s="9">
        <f>'shaladarpan '!M588</f>
        <v>0</v>
      </c>
      <c r="O589" s="9">
        <f>'shaladarpan '!N588</f>
        <v>0</v>
      </c>
      <c r="P589" s="9" t="str">
        <f>'shaladarpan '!O588</f>
        <v>SC</v>
      </c>
      <c r="Q589" s="9" t="str">
        <f>'shaladarpan '!P588</f>
        <v>Hindu</v>
      </c>
      <c r="R589" s="9">
        <f>'shaladarpan '!Q588</f>
        <v>0</v>
      </c>
      <c r="S589" s="9" t="str">
        <f>'shaladarpan '!R588</f>
        <v>GOVT. SENIOR SECONDARY SCHOOL ALNIYAWAS (219445)</v>
      </c>
      <c r="T589" s="9">
        <f>'shaladarpan '!S588</f>
        <v>8140200308</v>
      </c>
      <c r="U589" s="9" t="str">
        <f>'shaladarpan '!T588</f>
        <v>XXXX0394</v>
      </c>
      <c r="V589" s="9">
        <f>'shaladarpan '!U588</f>
        <v>0</v>
      </c>
      <c r="W589" s="9">
        <f>'shaladarpan '!V588</f>
        <v>9828121283</v>
      </c>
      <c r="X589" s="9" t="str">
        <f>'shaladarpan '!W588</f>
        <v>alniyawas587</v>
      </c>
      <c r="Y589" s="9">
        <f>'shaladarpan '!X588</f>
        <v>60000</v>
      </c>
      <c r="Z589" s="9" t="str">
        <f>'shaladarpan '!Y588</f>
        <v>N</v>
      </c>
      <c r="AA589" s="9" t="str">
        <f>'shaladarpan '!Z588</f>
        <v>N</v>
      </c>
      <c r="AB589" s="9" t="str">
        <f>'shaladarpan '!AA588</f>
        <v>No</v>
      </c>
      <c r="AC589" s="9">
        <f>'shaladarpan '!AB588</f>
        <v>15</v>
      </c>
      <c r="AD589" s="9" t="str">
        <f>'shaladarpan '!AC588</f>
        <v>None</v>
      </c>
      <c r="AE589" s="9">
        <f>'shaladarpan '!AD588</f>
        <v>0</v>
      </c>
    </row>
    <row r="590" spans="1:31" ht="23.25">
      <c r="A590" s="8">
        <f>IF(F590=" "," ",ROWS($A$3:A590))</f>
        <v>588</v>
      </c>
      <c r="B590" s="9">
        <f>'shaladarpan '!A589</f>
        <v>11</v>
      </c>
      <c r="C590" s="9" t="str">
        <f>'shaladarpan '!B589</f>
        <v>A</v>
      </c>
      <c r="D590" s="9">
        <f>'shaladarpan '!C589</f>
        <v>4472</v>
      </c>
      <c r="E590" s="10">
        <f>'shaladarpan '!D589</f>
        <v>43285</v>
      </c>
      <c r="F590" s="9" t="str">
        <f>'shaladarpan '!E589</f>
        <v>manjeet588</v>
      </c>
      <c r="G590" s="10">
        <f>'shaladarpan '!F589</f>
        <v>0</v>
      </c>
      <c r="H590" s="9" t="str">
        <f>'shaladarpan '!G589</f>
        <v>vijay588</v>
      </c>
      <c r="I590" s="9" t="str">
        <f>'shaladarpan '!H589</f>
        <v>beautiful588</v>
      </c>
      <c r="J590" s="9" t="str">
        <f>'shaladarpan '!I589</f>
        <v>F</v>
      </c>
      <c r="K590" s="10">
        <f>'shaladarpan '!J589</f>
        <v>37931</v>
      </c>
      <c r="L590" s="9" t="str">
        <f>'shaladarpan '!K589</f>
        <v>no</v>
      </c>
      <c r="M590" s="9">
        <f>'shaladarpan '!L589</f>
        <v>588</v>
      </c>
      <c r="N590" s="9">
        <f>'shaladarpan '!M589</f>
        <v>0</v>
      </c>
      <c r="O590" s="9">
        <f>'shaladarpan '!N589</f>
        <v>0</v>
      </c>
      <c r="P590" s="9" t="str">
        <f>'shaladarpan '!O589</f>
        <v>SBC</v>
      </c>
      <c r="Q590" s="9" t="str">
        <f>'shaladarpan '!P589</f>
        <v>Hindu</v>
      </c>
      <c r="R590" s="9">
        <f>'shaladarpan '!Q589</f>
        <v>0</v>
      </c>
      <c r="S590" s="9" t="str">
        <f>'shaladarpan '!R589</f>
        <v>GOVT. SENIOR SECONDARY SCHOOL ALNIYAWAS (219445)</v>
      </c>
      <c r="T590" s="9">
        <f>'shaladarpan '!S589</f>
        <v>8140200308</v>
      </c>
      <c r="U590" s="9" t="str">
        <f>'shaladarpan '!T589</f>
        <v>XXXX2334</v>
      </c>
      <c r="V590" s="9" t="str">
        <f>'shaladarpan '!U589</f>
        <v>VWCHWWJ</v>
      </c>
      <c r="W590" s="9">
        <f>'shaladarpan '!V589</f>
        <v>9828121284</v>
      </c>
      <c r="X590" s="9" t="str">
        <f>'shaladarpan '!W589</f>
        <v>alniyawas588</v>
      </c>
      <c r="Y590" s="9">
        <f>'shaladarpan '!X589</f>
        <v>60000</v>
      </c>
      <c r="Z590" s="9" t="str">
        <f>'shaladarpan '!Y589</f>
        <v>N</v>
      </c>
      <c r="AA590" s="9" t="str">
        <f>'shaladarpan '!Z589</f>
        <v>N</v>
      </c>
      <c r="AB590" s="9" t="str">
        <f>'shaladarpan '!AA589</f>
        <v>No</v>
      </c>
      <c r="AC590" s="9">
        <f>'shaladarpan '!AB589</f>
        <v>17</v>
      </c>
      <c r="AD590" s="9" t="str">
        <f>'shaladarpan '!AC589</f>
        <v>None</v>
      </c>
      <c r="AE590" s="9">
        <f>'shaladarpan '!AD589</f>
        <v>1</v>
      </c>
    </row>
    <row r="591" spans="1:31" ht="23.25">
      <c r="A591" s="8">
        <f>IF(F591=" "," ",ROWS($A$3:A591))</f>
        <v>589</v>
      </c>
      <c r="B591" s="9">
        <f>'shaladarpan '!A590</f>
        <v>11</v>
      </c>
      <c r="C591" s="9" t="str">
        <f>'shaladarpan '!B590</f>
        <v>A</v>
      </c>
      <c r="D591" s="9">
        <f>'shaladarpan '!C590</f>
        <v>4225</v>
      </c>
      <c r="E591" s="10">
        <f>'shaladarpan '!D590</f>
        <v>42570</v>
      </c>
      <c r="F591" s="9" t="str">
        <f>'shaladarpan '!E590</f>
        <v>manjeet589</v>
      </c>
      <c r="G591" s="10">
        <f>'shaladarpan '!F590</f>
        <v>0</v>
      </c>
      <c r="H591" s="9" t="str">
        <f>'shaladarpan '!G590</f>
        <v>vijay589</v>
      </c>
      <c r="I591" s="9" t="str">
        <f>'shaladarpan '!H590</f>
        <v>beautiful589</v>
      </c>
      <c r="J591" s="9" t="str">
        <f>'shaladarpan '!I590</f>
        <v>M</v>
      </c>
      <c r="K591" s="10">
        <f>'shaladarpan '!J590</f>
        <v>38806</v>
      </c>
      <c r="L591" s="9" t="str">
        <f>'shaladarpan '!K590</f>
        <v>yes</v>
      </c>
      <c r="M591" s="9">
        <f>'shaladarpan '!L590</f>
        <v>589</v>
      </c>
      <c r="N591" s="9">
        <f>'shaladarpan '!M590</f>
        <v>0</v>
      </c>
      <c r="O591" s="9">
        <f>'shaladarpan '!N590</f>
        <v>0</v>
      </c>
      <c r="P591" s="9" t="str">
        <f>'shaladarpan '!O590</f>
        <v>OBC</v>
      </c>
      <c r="Q591" s="9" t="str">
        <f>'shaladarpan '!P590</f>
        <v>Hindu</v>
      </c>
      <c r="R591" s="9">
        <f>'shaladarpan '!Q590</f>
        <v>0</v>
      </c>
      <c r="S591" s="9" t="str">
        <f>'shaladarpan '!R590</f>
        <v>GOVT. SENIOR SECONDARY SCHOOL ALNIYAWAS (219445)</v>
      </c>
      <c r="T591" s="9">
        <f>'shaladarpan '!S590</f>
        <v>8140200308</v>
      </c>
      <c r="U591" s="9" t="str">
        <f>'shaladarpan '!T590</f>
        <v>XXXX8356</v>
      </c>
      <c r="V591" s="9" t="str">
        <f>'shaladarpan '!U590</f>
        <v>VOCXJBP</v>
      </c>
      <c r="W591" s="9">
        <f>'shaladarpan '!V590</f>
        <v>9828121285</v>
      </c>
      <c r="X591" s="9" t="str">
        <f>'shaladarpan '!W590</f>
        <v>alniyawas589</v>
      </c>
      <c r="Y591" s="9">
        <f>'shaladarpan '!X590</f>
        <v>40000</v>
      </c>
      <c r="Z591" s="9" t="str">
        <f>'shaladarpan '!Y590</f>
        <v>N</v>
      </c>
      <c r="AA591" s="9" t="str">
        <f>'shaladarpan '!Z590</f>
        <v>N</v>
      </c>
      <c r="AB591" s="9" t="str">
        <f>'shaladarpan '!AA590</f>
        <v>No</v>
      </c>
      <c r="AC591" s="9">
        <f>'shaladarpan '!AB590</f>
        <v>14</v>
      </c>
      <c r="AD591" s="9" t="str">
        <f>'shaladarpan '!AC590</f>
        <v>None</v>
      </c>
      <c r="AE591" s="9">
        <f>'shaladarpan '!AD590</f>
        <v>1</v>
      </c>
    </row>
    <row r="592" spans="1:31" ht="23.25">
      <c r="A592" s="8">
        <f>IF(F592=" "," ",ROWS($A$3:A592))</f>
        <v>590</v>
      </c>
      <c r="B592" s="9">
        <f>'shaladarpan '!A591</f>
        <v>11</v>
      </c>
      <c r="C592" s="9" t="str">
        <f>'shaladarpan '!B591</f>
        <v>A</v>
      </c>
      <c r="D592" s="9">
        <f>'shaladarpan '!C591</f>
        <v>4502</v>
      </c>
      <c r="E592" s="10">
        <f>'shaladarpan '!D591</f>
        <v>43287</v>
      </c>
      <c r="F592" s="9" t="str">
        <f>'shaladarpan '!E591</f>
        <v>manjeet590</v>
      </c>
      <c r="G592" s="10">
        <f>'shaladarpan '!F591</f>
        <v>0</v>
      </c>
      <c r="H592" s="9" t="str">
        <f>'shaladarpan '!G591</f>
        <v>vijay590</v>
      </c>
      <c r="I592" s="9" t="str">
        <f>'shaladarpan '!H591</f>
        <v>beautiful590</v>
      </c>
      <c r="J592" s="9" t="str">
        <f>'shaladarpan '!I591</f>
        <v>F</v>
      </c>
      <c r="K592" s="10">
        <f>'shaladarpan '!J591</f>
        <v>37899</v>
      </c>
      <c r="L592" s="9" t="str">
        <f>'shaladarpan '!K591</f>
        <v>yes</v>
      </c>
      <c r="M592" s="9">
        <f>'shaladarpan '!L591</f>
        <v>590</v>
      </c>
      <c r="N592" s="9">
        <f>'shaladarpan '!M591</f>
        <v>0</v>
      </c>
      <c r="O592" s="9">
        <f>'shaladarpan '!N591</f>
        <v>0</v>
      </c>
      <c r="P592" s="9" t="str">
        <f>'shaladarpan '!O591</f>
        <v>OBC</v>
      </c>
      <c r="Q592" s="9" t="str">
        <f>'shaladarpan '!P591</f>
        <v>Hindu</v>
      </c>
      <c r="R592" s="9">
        <f>'shaladarpan '!Q591</f>
        <v>0</v>
      </c>
      <c r="S592" s="9" t="str">
        <f>'shaladarpan '!R591</f>
        <v>GOVT. SENIOR SECONDARY SCHOOL ALNIYAWAS (219445)</v>
      </c>
      <c r="T592" s="9">
        <f>'shaladarpan '!S591</f>
        <v>8140200308</v>
      </c>
      <c r="U592" s="9" t="str">
        <f>'shaladarpan '!T591</f>
        <v>XXXX2012</v>
      </c>
      <c r="V592" s="9" t="str">
        <f>'shaladarpan '!U591</f>
        <v>VNNNTOV</v>
      </c>
      <c r="W592" s="9">
        <f>'shaladarpan '!V591</f>
        <v>9828121286</v>
      </c>
      <c r="X592" s="9" t="str">
        <f>'shaladarpan '!W591</f>
        <v>alniyawas590</v>
      </c>
      <c r="Y592" s="9">
        <f>'shaladarpan '!X591</f>
        <v>36000</v>
      </c>
      <c r="Z592" s="9" t="str">
        <f>'shaladarpan '!Y591</f>
        <v>N</v>
      </c>
      <c r="AA592" s="9" t="str">
        <f>'shaladarpan '!Z591</f>
        <v>N</v>
      </c>
      <c r="AB592" s="9" t="str">
        <f>'shaladarpan '!AA591</f>
        <v>No</v>
      </c>
      <c r="AC592" s="9">
        <f>'shaladarpan '!AB591</f>
        <v>17</v>
      </c>
      <c r="AD592" s="9" t="str">
        <f>'shaladarpan '!AC591</f>
        <v>None</v>
      </c>
      <c r="AE592" s="9">
        <f>'shaladarpan '!AD591</f>
        <v>5</v>
      </c>
    </row>
    <row r="593" spans="1:31" ht="23.25">
      <c r="A593" s="8">
        <f>IF(F593=" "," ",ROWS($A$3:A593))</f>
        <v>591</v>
      </c>
      <c r="B593" s="9">
        <f>'shaladarpan '!A592</f>
        <v>11</v>
      </c>
      <c r="C593" s="9" t="str">
        <f>'shaladarpan '!B592</f>
        <v>A</v>
      </c>
      <c r="D593" s="9">
        <f>'shaladarpan '!C592</f>
        <v>4777</v>
      </c>
      <c r="E593" s="10">
        <f>'shaladarpan '!D592</f>
        <v>43297</v>
      </c>
      <c r="F593" s="9" t="str">
        <f>'shaladarpan '!E592</f>
        <v>manjeet591</v>
      </c>
      <c r="G593" s="10">
        <f>'shaladarpan '!F592</f>
        <v>0</v>
      </c>
      <c r="H593" s="9" t="str">
        <f>'shaladarpan '!G592</f>
        <v>vijay591</v>
      </c>
      <c r="I593" s="9" t="str">
        <f>'shaladarpan '!H592</f>
        <v>beautiful591</v>
      </c>
      <c r="J593" s="9" t="str">
        <f>'shaladarpan '!I592</f>
        <v>F</v>
      </c>
      <c r="K593" s="10">
        <f>'shaladarpan '!J592</f>
        <v>38085</v>
      </c>
      <c r="L593" s="9" t="str">
        <f>'shaladarpan '!K592</f>
        <v>no</v>
      </c>
      <c r="M593" s="9">
        <f>'shaladarpan '!L592</f>
        <v>591</v>
      </c>
      <c r="N593" s="9">
        <f>'shaladarpan '!M592</f>
        <v>0</v>
      </c>
      <c r="O593" s="9">
        <f>'shaladarpan '!N592</f>
        <v>0</v>
      </c>
      <c r="P593" s="9" t="str">
        <f>'shaladarpan '!O592</f>
        <v>GEN</v>
      </c>
      <c r="Q593" s="9" t="str">
        <f>'shaladarpan '!P592</f>
        <v>Hindu</v>
      </c>
      <c r="R593" s="9">
        <f>'shaladarpan '!Q592</f>
        <v>0</v>
      </c>
      <c r="S593" s="9" t="str">
        <f>'shaladarpan '!R592</f>
        <v>GOVT. SENIOR SECONDARY SCHOOL ALNIYAWAS (219445)</v>
      </c>
      <c r="T593" s="9">
        <f>'shaladarpan '!S592</f>
        <v>8140200308</v>
      </c>
      <c r="U593" s="9" t="str">
        <f>'shaladarpan '!T592</f>
        <v>XXXX4755</v>
      </c>
      <c r="V593" s="9" t="str">
        <f>'shaladarpan '!U592</f>
        <v>VKPZNHX</v>
      </c>
      <c r="W593" s="9">
        <f>'shaladarpan '!V592</f>
        <v>9828121287</v>
      </c>
      <c r="X593" s="9" t="str">
        <f>'shaladarpan '!W592</f>
        <v>alniyawas591</v>
      </c>
      <c r="Y593" s="9">
        <f>'shaladarpan '!X592</f>
        <v>0</v>
      </c>
      <c r="Z593" s="9" t="str">
        <f>'shaladarpan '!Y592</f>
        <v>N</v>
      </c>
      <c r="AA593" s="9" t="str">
        <f>'shaladarpan '!Z592</f>
        <v>N</v>
      </c>
      <c r="AB593" s="9" t="str">
        <f>'shaladarpan '!AA592</f>
        <v>No</v>
      </c>
      <c r="AC593" s="9">
        <f>'shaladarpan '!AB592</f>
        <v>16</v>
      </c>
      <c r="AD593" s="9" t="str">
        <f>'shaladarpan '!AC592</f>
        <v>None</v>
      </c>
      <c r="AE593" s="9">
        <f>'shaladarpan '!AD592</f>
        <v>2</v>
      </c>
    </row>
    <row r="594" spans="1:31" ht="23.25">
      <c r="A594" s="8">
        <f>IF(F594=" "," ",ROWS($A$3:A594))</f>
        <v>592</v>
      </c>
      <c r="B594" s="9">
        <f>'shaladarpan '!A593</f>
        <v>11</v>
      </c>
      <c r="C594" s="9" t="str">
        <f>'shaladarpan '!B593</f>
        <v>A</v>
      </c>
      <c r="D594" s="9">
        <f>'shaladarpan '!C593</f>
        <v>4247</v>
      </c>
      <c r="E594" s="10">
        <f>'shaladarpan '!D593</f>
        <v>42591</v>
      </c>
      <c r="F594" s="9" t="str">
        <f>'shaladarpan '!E593</f>
        <v>manjeet592</v>
      </c>
      <c r="G594" s="10">
        <f>'shaladarpan '!F593</f>
        <v>0</v>
      </c>
      <c r="H594" s="9" t="str">
        <f>'shaladarpan '!G593</f>
        <v>vijay592</v>
      </c>
      <c r="I594" s="9" t="str">
        <f>'shaladarpan '!H593</f>
        <v>beautiful592</v>
      </c>
      <c r="J594" s="9" t="str">
        <f>'shaladarpan '!I593</f>
        <v>M</v>
      </c>
      <c r="K594" s="10">
        <f>'shaladarpan '!J593</f>
        <v>37696</v>
      </c>
      <c r="L594" s="9" t="str">
        <f>'shaladarpan '!K593</f>
        <v>yes</v>
      </c>
      <c r="M594" s="9">
        <f>'shaladarpan '!L593</f>
        <v>592</v>
      </c>
      <c r="N594" s="9">
        <f>'shaladarpan '!M593</f>
        <v>0</v>
      </c>
      <c r="O594" s="9">
        <f>'shaladarpan '!N593</f>
        <v>0</v>
      </c>
      <c r="P594" s="9" t="str">
        <f>'shaladarpan '!O593</f>
        <v>OBC</v>
      </c>
      <c r="Q594" s="9" t="str">
        <f>'shaladarpan '!P593</f>
        <v>Muslim</v>
      </c>
      <c r="R594" s="9">
        <f>'shaladarpan '!Q593</f>
        <v>0</v>
      </c>
      <c r="S594" s="9" t="str">
        <f>'shaladarpan '!R593</f>
        <v>GOVT. SENIOR SECONDARY SCHOOL ALNIYAWAS (219445)</v>
      </c>
      <c r="T594" s="9">
        <f>'shaladarpan '!S593</f>
        <v>8140200308</v>
      </c>
      <c r="U594" s="9" t="str">
        <f>'shaladarpan '!T593</f>
        <v>XXXX0244</v>
      </c>
      <c r="V594" s="9">
        <f>'shaladarpan '!U593</f>
        <v>0</v>
      </c>
      <c r="W594" s="9">
        <f>'shaladarpan '!V593</f>
        <v>9828121288</v>
      </c>
      <c r="X594" s="9" t="str">
        <f>'shaladarpan '!W593</f>
        <v>alniyawas592</v>
      </c>
      <c r="Y594" s="9">
        <f>'shaladarpan '!X593</f>
        <v>0</v>
      </c>
      <c r="Z594" s="9" t="str">
        <f>'shaladarpan '!Y593</f>
        <v>N</v>
      </c>
      <c r="AA594" s="9" t="str">
        <f>'shaladarpan '!Z593</f>
        <v>N</v>
      </c>
      <c r="AB594" s="9" t="str">
        <f>'shaladarpan '!AA593</f>
        <v>Yes</v>
      </c>
      <c r="AC594" s="9">
        <f>'shaladarpan '!AB593</f>
        <v>17</v>
      </c>
      <c r="AD594" s="9" t="str">
        <f>'shaladarpan '!AC593</f>
        <v>None</v>
      </c>
      <c r="AE594" s="9">
        <f>'shaladarpan '!AD593</f>
        <v>2</v>
      </c>
    </row>
    <row r="595" spans="1:31" ht="23.25">
      <c r="A595" s="8">
        <f>IF(F595=" "," ",ROWS($A$3:A595))</f>
        <v>593</v>
      </c>
      <c r="B595" s="9">
        <f>'shaladarpan '!A594</f>
        <v>11</v>
      </c>
      <c r="C595" s="9" t="str">
        <f>'shaladarpan '!B594</f>
        <v>A</v>
      </c>
      <c r="D595" s="9">
        <f>'shaladarpan '!C594</f>
        <v>3568</v>
      </c>
      <c r="E595" s="10">
        <f>'shaladarpan '!D594</f>
        <v>41772</v>
      </c>
      <c r="F595" s="9" t="str">
        <f>'shaladarpan '!E594</f>
        <v>manjeet593</v>
      </c>
      <c r="G595" s="10">
        <f>'shaladarpan '!F594</f>
        <v>0</v>
      </c>
      <c r="H595" s="9" t="str">
        <f>'shaladarpan '!G594</f>
        <v>vijay593</v>
      </c>
      <c r="I595" s="9" t="str">
        <f>'shaladarpan '!H594</f>
        <v>beautiful593</v>
      </c>
      <c r="J595" s="9" t="str">
        <f>'shaladarpan '!I594</f>
        <v>F</v>
      </c>
      <c r="K595" s="10">
        <f>'shaladarpan '!J594</f>
        <v>38170</v>
      </c>
      <c r="L595" s="9" t="str">
        <f>'shaladarpan '!K594</f>
        <v>yes</v>
      </c>
      <c r="M595" s="9">
        <f>'shaladarpan '!L594</f>
        <v>593</v>
      </c>
      <c r="N595" s="9">
        <f>'shaladarpan '!M594</f>
        <v>0</v>
      </c>
      <c r="O595" s="9">
        <f>'shaladarpan '!N594</f>
        <v>0</v>
      </c>
      <c r="P595" s="9" t="str">
        <f>'shaladarpan '!O594</f>
        <v>OBC</v>
      </c>
      <c r="Q595" s="9" t="str">
        <f>'shaladarpan '!P594</f>
        <v>Muslim</v>
      </c>
      <c r="R595" s="9">
        <f>'shaladarpan '!Q594</f>
        <v>0</v>
      </c>
      <c r="S595" s="9" t="str">
        <f>'shaladarpan '!R594</f>
        <v>GOVT. SENIOR SECONDARY SCHOOL ALNIYAWAS (219445)</v>
      </c>
      <c r="T595" s="9">
        <f>'shaladarpan '!S594</f>
        <v>8140200308</v>
      </c>
      <c r="U595" s="9" t="str">
        <f>'shaladarpan '!T594</f>
        <v>XXXX4063</v>
      </c>
      <c r="V595" s="9">
        <f>'shaladarpan '!U594</f>
        <v>0</v>
      </c>
      <c r="W595" s="9">
        <f>'shaladarpan '!V594</f>
        <v>9828121289</v>
      </c>
      <c r="X595" s="9" t="str">
        <f>'shaladarpan '!W594</f>
        <v>alniyawas593</v>
      </c>
      <c r="Y595" s="9">
        <f>'shaladarpan '!X594</f>
        <v>0</v>
      </c>
      <c r="Z595" s="9" t="str">
        <f>'shaladarpan '!Y594</f>
        <v>N</v>
      </c>
      <c r="AA595" s="9" t="str">
        <f>'shaladarpan '!Z594</f>
        <v>N</v>
      </c>
      <c r="AB595" s="9" t="str">
        <f>'shaladarpan '!AA594</f>
        <v>Yes</v>
      </c>
      <c r="AC595" s="9">
        <f>'shaladarpan '!AB594</f>
        <v>16</v>
      </c>
      <c r="AD595" s="9" t="str">
        <f>'shaladarpan '!AC594</f>
        <v>None</v>
      </c>
      <c r="AE595" s="9">
        <f>'shaladarpan '!AD594</f>
        <v>2</v>
      </c>
    </row>
    <row r="596" spans="1:31" ht="23.25">
      <c r="A596" s="8">
        <f>IF(F596=" "," ",ROWS($A$3:A596))</f>
        <v>594</v>
      </c>
      <c r="B596" s="9">
        <f>'shaladarpan '!A595</f>
        <v>11</v>
      </c>
      <c r="C596" s="9" t="str">
        <f>'shaladarpan '!B595</f>
        <v>A</v>
      </c>
      <c r="D596" s="9">
        <f>'shaladarpan '!C595</f>
        <v>3762</v>
      </c>
      <c r="E596" s="10">
        <f>'shaladarpan '!D595</f>
        <v>42135</v>
      </c>
      <c r="F596" s="9" t="str">
        <f>'shaladarpan '!E595</f>
        <v>manjeet594</v>
      </c>
      <c r="G596" s="10">
        <f>'shaladarpan '!F595</f>
        <v>0</v>
      </c>
      <c r="H596" s="9" t="str">
        <f>'shaladarpan '!G595</f>
        <v>vijay594</v>
      </c>
      <c r="I596" s="9" t="str">
        <f>'shaladarpan '!H595</f>
        <v>beautiful594</v>
      </c>
      <c r="J596" s="9" t="str">
        <f>'shaladarpan '!I595</f>
        <v>M</v>
      </c>
      <c r="K596" s="10">
        <f>'shaladarpan '!J595</f>
        <v>38248</v>
      </c>
      <c r="L596" s="9" t="str">
        <f>'shaladarpan '!K595</f>
        <v>no</v>
      </c>
      <c r="M596" s="9">
        <f>'shaladarpan '!L595</f>
        <v>594</v>
      </c>
      <c r="N596" s="9">
        <f>'shaladarpan '!M595</f>
        <v>0</v>
      </c>
      <c r="O596" s="9">
        <f>'shaladarpan '!N595</f>
        <v>0</v>
      </c>
      <c r="P596" s="9" t="str">
        <f>'shaladarpan '!O595</f>
        <v>OBC</v>
      </c>
      <c r="Q596" s="9" t="str">
        <f>'shaladarpan '!P595</f>
        <v>Muslim</v>
      </c>
      <c r="R596" s="9">
        <f>'shaladarpan '!Q595</f>
        <v>0</v>
      </c>
      <c r="S596" s="9" t="str">
        <f>'shaladarpan '!R595</f>
        <v>GOVT. SENIOR SECONDARY SCHOOL ALNIYAWAS (219445)</v>
      </c>
      <c r="T596" s="9">
        <f>'shaladarpan '!S595</f>
        <v>8140200308</v>
      </c>
      <c r="U596" s="9" t="str">
        <f>'shaladarpan '!T595</f>
        <v>XXXX3463</v>
      </c>
      <c r="V596" s="9">
        <f>'shaladarpan '!U595</f>
        <v>0</v>
      </c>
      <c r="W596" s="9">
        <f>'shaladarpan '!V595</f>
        <v>9828121290</v>
      </c>
      <c r="X596" s="9" t="str">
        <f>'shaladarpan '!W595</f>
        <v>alniyawas594</v>
      </c>
      <c r="Y596" s="9">
        <f>'shaladarpan '!X595</f>
        <v>0</v>
      </c>
      <c r="Z596" s="9" t="str">
        <f>'shaladarpan '!Y595</f>
        <v>N</v>
      </c>
      <c r="AA596" s="9" t="str">
        <f>'shaladarpan '!Z595</f>
        <v>N</v>
      </c>
      <c r="AB596" s="9" t="str">
        <f>'shaladarpan '!AA595</f>
        <v>Yes</v>
      </c>
      <c r="AC596" s="9">
        <f>'shaladarpan '!AB595</f>
        <v>16</v>
      </c>
      <c r="AD596" s="9" t="str">
        <f>'shaladarpan '!AC595</f>
        <v>None</v>
      </c>
      <c r="AE596" s="9">
        <f>'shaladarpan '!AD595</f>
        <v>1</v>
      </c>
    </row>
    <row r="597" spans="1:31" ht="23.25">
      <c r="A597" s="8">
        <f>IF(F597=" "," ",ROWS($A$3:A597))</f>
        <v>595</v>
      </c>
      <c r="B597" s="9">
        <f>'shaladarpan '!A596</f>
        <v>11</v>
      </c>
      <c r="C597" s="9" t="str">
        <f>'shaladarpan '!B596</f>
        <v>A</v>
      </c>
      <c r="D597" s="9">
        <f>'shaladarpan '!C596</f>
        <v>3962</v>
      </c>
      <c r="E597" s="10">
        <f>'shaladarpan '!D596</f>
        <v>42187</v>
      </c>
      <c r="F597" s="9" t="str">
        <f>'shaladarpan '!E596</f>
        <v>manjeet595</v>
      </c>
      <c r="G597" s="10">
        <f>'shaladarpan '!F596</f>
        <v>0</v>
      </c>
      <c r="H597" s="9" t="str">
        <f>'shaladarpan '!G596</f>
        <v>vijay595</v>
      </c>
      <c r="I597" s="9" t="str">
        <f>'shaladarpan '!H596</f>
        <v>beautiful595</v>
      </c>
      <c r="J597" s="9" t="str">
        <f>'shaladarpan '!I596</f>
        <v>F</v>
      </c>
      <c r="K597" s="10">
        <f>'shaladarpan '!J596</f>
        <v>37802</v>
      </c>
      <c r="L597" s="9" t="str">
        <f>'shaladarpan '!K596</f>
        <v>yes</v>
      </c>
      <c r="M597" s="9">
        <f>'shaladarpan '!L596</f>
        <v>595</v>
      </c>
      <c r="N597" s="9">
        <f>'shaladarpan '!M596</f>
        <v>0</v>
      </c>
      <c r="O597" s="9">
        <f>'shaladarpan '!N596</f>
        <v>0</v>
      </c>
      <c r="P597" s="9" t="str">
        <f>'shaladarpan '!O596</f>
        <v>OBC</v>
      </c>
      <c r="Q597" s="9" t="str">
        <f>'shaladarpan '!P596</f>
        <v>Hindu</v>
      </c>
      <c r="R597" s="9">
        <f>'shaladarpan '!Q596</f>
        <v>0</v>
      </c>
      <c r="S597" s="9" t="str">
        <f>'shaladarpan '!R596</f>
        <v>GOVT. SENIOR SECONDARY SCHOOL ALNIYAWAS (219445)</v>
      </c>
      <c r="T597" s="9">
        <f>'shaladarpan '!S596</f>
        <v>8140200308</v>
      </c>
      <c r="U597" s="9" t="str">
        <f>'shaladarpan '!T596</f>
        <v>XXXX9060</v>
      </c>
      <c r="V597" s="9">
        <f>'shaladarpan '!U596</f>
        <v>0</v>
      </c>
      <c r="W597" s="9">
        <f>'shaladarpan '!V596</f>
        <v>9828121291</v>
      </c>
      <c r="X597" s="9" t="str">
        <f>'shaladarpan '!W596</f>
        <v>alniyawas595</v>
      </c>
      <c r="Y597" s="9">
        <f>'shaladarpan '!X596</f>
        <v>0</v>
      </c>
      <c r="Z597" s="9" t="str">
        <f>'shaladarpan '!Y596</f>
        <v>N</v>
      </c>
      <c r="AA597" s="9" t="str">
        <f>'shaladarpan '!Z596</f>
        <v>N</v>
      </c>
      <c r="AB597" s="9" t="str">
        <f>'shaladarpan '!AA596</f>
        <v>No</v>
      </c>
      <c r="AC597" s="9">
        <f>'shaladarpan '!AB596</f>
        <v>17</v>
      </c>
      <c r="AD597" s="9" t="str">
        <f>'shaladarpan '!AC596</f>
        <v>None</v>
      </c>
      <c r="AE597" s="9">
        <f>'shaladarpan '!AD596</f>
        <v>1</v>
      </c>
    </row>
    <row r="598" spans="1:31" ht="23.25">
      <c r="A598" s="8">
        <f>IF(F598=" "," ",ROWS($A$3:A598))</f>
        <v>596</v>
      </c>
      <c r="B598" s="9">
        <f>'shaladarpan '!A597</f>
        <v>11</v>
      </c>
      <c r="C598" s="9" t="str">
        <f>'shaladarpan '!B597</f>
        <v>A</v>
      </c>
      <c r="D598" s="9">
        <f>'shaladarpan '!C597</f>
        <v>3574</v>
      </c>
      <c r="E598" s="10">
        <f>'shaladarpan '!D597</f>
        <v>41772</v>
      </c>
      <c r="F598" s="9" t="str">
        <f>'shaladarpan '!E597</f>
        <v>manjeet596</v>
      </c>
      <c r="G598" s="10">
        <f>'shaladarpan '!F597</f>
        <v>0</v>
      </c>
      <c r="H598" s="9" t="str">
        <f>'shaladarpan '!G597</f>
        <v>vijay596</v>
      </c>
      <c r="I598" s="9" t="str">
        <f>'shaladarpan '!H597</f>
        <v>beautiful596</v>
      </c>
      <c r="J598" s="9" t="str">
        <f>'shaladarpan '!I597</f>
        <v>F</v>
      </c>
      <c r="K598" s="10">
        <f>'shaladarpan '!J597</f>
        <v>38020</v>
      </c>
      <c r="L598" s="9" t="str">
        <f>'shaladarpan '!K597</f>
        <v>yes</v>
      </c>
      <c r="M598" s="9">
        <f>'shaladarpan '!L597</f>
        <v>596</v>
      </c>
      <c r="N598" s="9">
        <f>'shaladarpan '!M597</f>
        <v>0</v>
      </c>
      <c r="O598" s="9">
        <f>'shaladarpan '!N597</f>
        <v>0</v>
      </c>
      <c r="P598" s="9" t="str">
        <f>'shaladarpan '!O597</f>
        <v>SC</v>
      </c>
      <c r="Q598" s="9" t="str">
        <f>'shaladarpan '!P597</f>
        <v>Hindu</v>
      </c>
      <c r="R598" s="9">
        <f>'shaladarpan '!Q597</f>
        <v>0</v>
      </c>
      <c r="S598" s="9" t="str">
        <f>'shaladarpan '!R597</f>
        <v>GOVT. SENIOR SECONDARY SCHOOL ALNIYAWAS (219445)</v>
      </c>
      <c r="T598" s="9">
        <f>'shaladarpan '!S597</f>
        <v>8140200308</v>
      </c>
      <c r="U598" s="9" t="str">
        <f>'shaladarpan '!T597</f>
        <v>XXXX3336</v>
      </c>
      <c r="V598" s="9" t="str">
        <f>'shaladarpan '!U597</f>
        <v>WDYEIEB</v>
      </c>
      <c r="W598" s="9">
        <f>'shaladarpan '!V597</f>
        <v>9828121292</v>
      </c>
      <c r="X598" s="9" t="str">
        <f>'shaladarpan '!W597</f>
        <v>alniyawas596</v>
      </c>
      <c r="Y598" s="9">
        <f>'shaladarpan '!X597</f>
        <v>36000</v>
      </c>
      <c r="Z598" s="9" t="str">
        <f>'shaladarpan '!Y597</f>
        <v>N</v>
      </c>
      <c r="AA598" s="9" t="str">
        <f>'shaladarpan '!Z597</f>
        <v>N</v>
      </c>
      <c r="AB598" s="9" t="str">
        <f>'shaladarpan '!AA597</f>
        <v>No</v>
      </c>
      <c r="AC598" s="9">
        <f>'shaladarpan '!AB597</f>
        <v>16</v>
      </c>
      <c r="AD598" s="9" t="str">
        <f>'shaladarpan '!AC597</f>
        <v>None</v>
      </c>
      <c r="AE598" s="9">
        <f>'shaladarpan '!AD597</f>
        <v>2</v>
      </c>
    </row>
    <row r="599" spans="1:31" ht="23.25">
      <c r="A599" s="8">
        <f>IF(F599=" "," ",ROWS($A$3:A599))</f>
        <v>597</v>
      </c>
      <c r="B599" s="9">
        <f>'shaladarpan '!A598</f>
        <v>11</v>
      </c>
      <c r="C599" s="9" t="str">
        <f>'shaladarpan '!B598</f>
        <v>A</v>
      </c>
      <c r="D599" s="9">
        <f>'shaladarpan '!C598</f>
        <v>4211</v>
      </c>
      <c r="E599" s="10">
        <f>'shaladarpan '!D598</f>
        <v>42566</v>
      </c>
      <c r="F599" s="9" t="str">
        <f>'shaladarpan '!E598</f>
        <v>manjeet597</v>
      </c>
      <c r="G599" s="10">
        <f>'shaladarpan '!F598</f>
        <v>0</v>
      </c>
      <c r="H599" s="9" t="str">
        <f>'shaladarpan '!G598</f>
        <v>vijay597</v>
      </c>
      <c r="I599" s="9" t="str">
        <f>'shaladarpan '!H598</f>
        <v>beautiful597</v>
      </c>
      <c r="J599" s="9" t="str">
        <f>'shaladarpan '!I598</f>
        <v>F</v>
      </c>
      <c r="K599" s="10">
        <f>'shaladarpan '!J598</f>
        <v>37286</v>
      </c>
      <c r="L599" s="9" t="str">
        <f>'shaladarpan '!K598</f>
        <v>no</v>
      </c>
      <c r="M599" s="9">
        <f>'shaladarpan '!L598</f>
        <v>597</v>
      </c>
      <c r="N599" s="9">
        <f>'shaladarpan '!M598</f>
        <v>0</v>
      </c>
      <c r="O599" s="9">
        <f>'shaladarpan '!N598</f>
        <v>0</v>
      </c>
      <c r="P599" s="9" t="str">
        <f>'shaladarpan '!O598</f>
        <v>OBC</v>
      </c>
      <c r="Q599" s="9" t="str">
        <f>'shaladarpan '!P598</f>
        <v>Hindu</v>
      </c>
      <c r="R599" s="9">
        <f>'shaladarpan '!Q598</f>
        <v>0</v>
      </c>
      <c r="S599" s="9" t="str">
        <f>'shaladarpan '!R598</f>
        <v>GOVT. SENIOR SECONDARY SCHOOL ALNIYAWAS (219445)</v>
      </c>
      <c r="T599" s="9">
        <f>'shaladarpan '!S598</f>
        <v>8140200308</v>
      </c>
      <c r="U599" s="9" t="str">
        <f>'shaladarpan '!T598</f>
        <v>XXXX4385</v>
      </c>
      <c r="V599" s="9">
        <f>'shaladarpan '!U598</f>
        <v>0</v>
      </c>
      <c r="W599" s="9">
        <f>'shaladarpan '!V598</f>
        <v>9828121293</v>
      </c>
      <c r="X599" s="9" t="str">
        <f>'shaladarpan '!W598</f>
        <v>alniyawas597</v>
      </c>
      <c r="Y599" s="9">
        <f>'shaladarpan '!X598</f>
        <v>0</v>
      </c>
      <c r="Z599" s="9" t="str">
        <f>'shaladarpan '!Y598</f>
        <v>N</v>
      </c>
      <c r="AA599" s="9" t="str">
        <f>'shaladarpan '!Z598</f>
        <v>N</v>
      </c>
      <c r="AB599" s="9" t="str">
        <f>'shaladarpan '!AA598</f>
        <v>No</v>
      </c>
      <c r="AC599" s="9">
        <f>'shaladarpan '!AB598</f>
        <v>18</v>
      </c>
      <c r="AD599" s="9" t="str">
        <f>'shaladarpan '!AC598</f>
        <v>None</v>
      </c>
      <c r="AE599" s="9">
        <f>'shaladarpan '!AD598</f>
        <v>1</v>
      </c>
    </row>
    <row r="600" spans="1:31" ht="23.25">
      <c r="A600" s="8">
        <f>IF(F600=" "," ",ROWS($A$3:A600))</f>
        <v>598</v>
      </c>
      <c r="B600" s="9">
        <f>'shaladarpan '!A599</f>
        <v>11</v>
      </c>
      <c r="C600" s="9" t="str">
        <f>'shaladarpan '!B599</f>
        <v>A</v>
      </c>
      <c r="D600" s="9">
        <f>'shaladarpan '!C599</f>
        <v>4496</v>
      </c>
      <c r="E600" s="10">
        <f>'shaladarpan '!D599</f>
        <v>43286</v>
      </c>
      <c r="F600" s="9" t="str">
        <f>'shaladarpan '!E599</f>
        <v>manjeet598</v>
      </c>
      <c r="G600" s="10">
        <f>'shaladarpan '!F599</f>
        <v>0</v>
      </c>
      <c r="H600" s="9" t="str">
        <f>'shaladarpan '!G599</f>
        <v>vijay598</v>
      </c>
      <c r="I600" s="9" t="str">
        <f>'shaladarpan '!H599</f>
        <v>beautiful598</v>
      </c>
      <c r="J600" s="9" t="str">
        <f>'shaladarpan '!I599</f>
        <v>F</v>
      </c>
      <c r="K600" s="10">
        <f>'shaladarpan '!J599</f>
        <v>37662</v>
      </c>
      <c r="L600" s="9" t="str">
        <f>'shaladarpan '!K599</f>
        <v>yes</v>
      </c>
      <c r="M600" s="9">
        <f>'shaladarpan '!L599</f>
        <v>598</v>
      </c>
      <c r="N600" s="9">
        <f>'shaladarpan '!M599</f>
        <v>0</v>
      </c>
      <c r="O600" s="9">
        <f>'shaladarpan '!N599</f>
        <v>0</v>
      </c>
      <c r="P600" s="9" t="str">
        <f>'shaladarpan '!O599</f>
        <v>OBC</v>
      </c>
      <c r="Q600" s="9" t="str">
        <f>'shaladarpan '!P599</f>
        <v>Hindu</v>
      </c>
      <c r="R600" s="9">
        <f>'shaladarpan '!Q599</f>
        <v>0</v>
      </c>
      <c r="S600" s="9" t="str">
        <f>'shaladarpan '!R599</f>
        <v>GOVT. SENIOR SECONDARY SCHOOL ALNIYAWAS (219445)</v>
      </c>
      <c r="T600" s="9">
        <f>'shaladarpan '!S599</f>
        <v>8140200308</v>
      </c>
      <c r="U600" s="9" t="str">
        <f>'shaladarpan '!T599</f>
        <v>XXXX9356</v>
      </c>
      <c r="V600" s="9" t="str">
        <f>'shaladarpan '!U599</f>
        <v>VWTCKRN</v>
      </c>
      <c r="W600" s="9">
        <f>'shaladarpan '!V599</f>
        <v>9828121294</v>
      </c>
      <c r="X600" s="9" t="str">
        <f>'shaladarpan '!W599</f>
        <v>alniyawas598</v>
      </c>
      <c r="Y600" s="9">
        <f>'shaladarpan '!X599</f>
        <v>36000</v>
      </c>
      <c r="Z600" s="9" t="str">
        <f>'shaladarpan '!Y599</f>
        <v>N</v>
      </c>
      <c r="AA600" s="9" t="str">
        <f>'shaladarpan '!Z599</f>
        <v>N</v>
      </c>
      <c r="AB600" s="9" t="str">
        <f>'shaladarpan '!AA599</f>
        <v>No</v>
      </c>
      <c r="AC600" s="9">
        <f>'shaladarpan '!AB599</f>
        <v>17</v>
      </c>
      <c r="AD600" s="9" t="str">
        <f>'shaladarpan '!AC599</f>
        <v>None</v>
      </c>
      <c r="AE600" s="9">
        <f>'shaladarpan '!AD599</f>
        <v>2</v>
      </c>
    </row>
    <row r="601" spans="1:31" ht="23.25">
      <c r="A601" s="8">
        <f>IF(F601=" "," ",ROWS($A$3:A601))</f>
        <v>599</v>
      </c>
      <c r="B601" s="9">
        <f>'shaladarpan '!A600</f>
        <v>11</v>
      </c>
      <c r="C601" s="9" t="str">
        <f>'shaladarpan '!B600</f>
        <v>A</v>
      </c>
      <c r="D601" s="9">
        <f>'shaladarpan '!C600</f>
        <v>4681</v>
      </c>
      <c r="E601" s="10">
        <f>'shaladarpan '!D600</f>
        <v>42196</v>
      </c>
      <c r="F601" s="9" t="str">
        <f>'shaladarpan '!E600</f>
        <v>manjeet599</v>
      </c>
      <c r="G601" s="10">
        <f>'shaladarpan '!F600</f>
        <v>0</v>
      </c>
      <c r="H601" s="9" t="str">
        <f>'shaladarpan '!G600</f>
        <v>vijay599</v>
      </c>
      <c r="I601" s="9" t="str">
        <f>'shaladarpan '!H600</f>
        <v>beautiful599</v>
      </c>
      <c r="J601" s="9" t="str">
        <f>'shaladarpan '!I600</f>
        <v>F</v>
      </c>
      <c r="K601" s="10">
        <f>'shaladarpan '!J600</f>
        <v>38173</v>
      </c>
      <c r="L601" s="9" t="str">
        <f>'shaladarpan '!K600</f>
        <v>yes</v>
      </c>
      <c r="M601" s="9">
        <f>'shaladarpan '!L600</f>
        <v>599</v>
      </c>
      <c r="N601" s="9">
        <f>'shaladarpan '!M600</f>
        <v>0</v>
      </c>
      <c r="O601" s="9">
        <f>'shaladarpan '!N600</f>
        <v>0</v>
      </c>
      <c r="P601" s="9" t="str">
        <f>'shaladarpan '!O600</f>
        <v>OBC</v>
      </c>
      <c r="Q601" s="9" t="str">
        <f>'shaladarpan '!P600</f>
        <v>Hindu</v>
      </c>
      <c r="R601" s="9">
        <f>'shaladarpan '!Q600</f>
        <v>0</v>
      </c>
      <c r="S601" s="9" t="str">
        <f>'shaladarpan '!R600</f>
        <v>GOVT. SENIOR SECONDARY SCHOOL ALNIYAWAS (219445)</v>
      </c>
      <c r="T601" s="9">
        <f>'shaladarpan '!S600</f>
        <v>8140200308</v>
      </c>
      <c r="U601" s="9" t="str">
        <f>'shaladarpan '!T600</f>
        <v>XXXX8436</v>
      </c>
      <c r="V601" s="9">
        <f>'shaladarpan '!U600</f>
        <v>0</v>
      </c>
      <c r="W601" s="9">
        <f>'shaladarpan '!V600</f>
        <v>9828121295</v>
      </c>
      <c r="X601" s="9" t="str">
        <f>'shaladarpan '!W600</f>
        <v>alniyawas599</v>
      </c>
      <c r="Y601" s="9">
        <f>'shaladarpan '!X600</f>
        <v>30000</v>
      </c>
      <c r="Z601" s="9" t="str">
        <f>'shaladarpan '!Y600</f>
        <v>N</v>
      </c>
      <c r="AA601" s="9" t="str">
        <f>'shaladarpan '!Z600</f>
        <v>N</v>
      </c>
      <c r="AB601" s="9" t="str">
        <f>'shaladarpan '!AA600</f>
        <v>No</v>
      </c>
      <c r="AC601" s="9">
        <f>'shaladarpan '!AB600</f>
        <v>16</v>
      </c>
      <c r="AD601" s="9" t="str">
        <f>'shaladarpan '!AC600</f>
        <v>None</v>
      </c>
      <c r="AE601" s="9">
        <f>'shaladarpan '!AD600</f>
        <v>1</v>
      </c>
    </row>
    <row r="602" spans="1:31" ht="23.25">
      <c r="A602" s="8">
        <f>IF(F602=" "," ",ROWS($A$3:A602))</f>
        <v>600</v>
      </c>
      <c r="B602" s="9">
        <f>'shaladarpan '!A601</f>
        <v>11</v>
      </c>
      <c r="C602" s="9" t="str">
        <f>'shaladarpan '!B601</f>
        <v>A</v>
      </c>
      <c r="D602" s="9">
        <f>'shaladarpan '!C601</f>
        <v>4606</v>
      </c>
      <c r="E602" s="10">
        <f>'shaladarpan '!D601</f>
        <v>43312</v>
      </c>
      <c r="F602" s="9" t="str">
        <f>'shaladarpan '!E601</f>
        <v>manjeet600</v>
      </c>
      <c r="G602" s="10">
        <f>'shaladarpan '!F601</f>
        <v>0</v>
      </c>
      <c r="H602" s="9" t="str">
        <f>'shaladarpan '!G601</f>
        <v>vijay600</v>
      </c>
      <c r="I602" s="9" t="str">
        <f>'shaladarpan '!H601</f>
        <v>beautiful600</v>
      </c>
      <c r="J602" s="9" t="str">
        <f>'shaladarpan '!I601</f>
        <v>M</v>
      </c>
      <c r="K602" s="10">
        <f>'shaladarpan '!J601</f>
        <v>38540</v>
      </c>
      <c r="L602" s="9" t="str">
        <f>'shaladarpan '!K601</f>
        <v>no</v>
      </c>
      <c r="M602" s="9">
        <f>'shaladarpan '!L601</f>
        <v>600</v>
      </c>
      <c r="N602" s="9">
        <f>'shaladarpan '!M601</f>
        <v>0</v>
      </c>
      <c r="O602" s="9">
        <f>'shaladarpan '!N601</f>
        <v>0</v>
      </c>
      <c r="P602" s="9" t="str">
        <f>'shaladarpan '!O601</f>
        <v>OBC</v>
      </c>
      <c r="Q602" s="9" t="str">
        <f>'shaladarpan '!P601</f>
        <v>Hindu</v>
      </c>
      <c r="R602" s="9">
        <f>'shaladarpan '!Q601</f>
        <v>0</v>
      </c>
      <c r="S602" s="9" t="str">
        <f>'shaladarpan '!R601</f>
        <v>GOVT. SENIOR SECONDARY SCHOOL ALNIYAWAS (219445)</v>
      </c>
      <c r="T602" s="9">
        <f>'shaladarpan '!S601</f>
        <v>8140200308</v>
      </c>
      <c r="U602" s="9" t="str">
        <f>'shaladarpan '!T601</f>
        <v>XXXX8014</v>
      </c>
      <c r="V602" s="9" t="str">
        <f>'shaladarpan '!U601</f>
        <v>VVTVXTX</v>
      </c>
      <c r="W602" s="9">
        <f>'shaladarpan '!V601</f>
        <v>9828121296</v>
      </c>
      <c r="X602" s="9" t="str">
        <f>'shaladarpan '!W601</f>
        <v>alniyawas600</v>
      </c>
      <c r="Y602" s="9">
        <f>'shaladarpan '!X601</f>
        <v>40000</v>
      </c>
      <c r="Z602" s="9" t="str">
        <f>'shaladarpan '!Y601</f>
        <v>N</v>
      </c>
      <c r="AA602" s="9" t="str">
        <f>'shaladarpan '!Z601</f>
        <v>N</v>
      </c>
      <c r="AB602" s="9" t="str">
        <f>'shaladarpan '!AA601</f>
        <v>No</v>
      </c>
      <c r="AC602" s="9">
        <f>'shaladarpan '!AB601</f>
        <v>15</v>
      </c>
      <c r="AD602" s="9" t="str">
        <f>'shaladarpan '!AC601</f>
        <v>None</v>
      </c>
      <c r="AE602" s="9">
        <f>'shaladarpan '!AD601</f>
        <v>3</v>
      </c>
    </row>
    <row r="603" spans="1:31" ht="23.25">
      <c r="A603" s="8">
        <f>IF(F603=" "," ",ROWS($A$3:A603))</f>
        <v>601</v>
      </c>
      <c r="B603" s="9">
        <f>'shaladarpan '!A602</f>
        <v>11</v>
      </c>
      <c r="C603" s="9" t="str">
        <f>'shaladarpan '!B602</f>
        <v>A</v>
      </c>
      <c r="D603" s="9">
        <f>'shaladarpan '!C602</f>
        <v>4834</v>
      </c>
      <c r="E603" s="10">
        <f>'shaladarpan '!D602</f>
        <v>0</v>
      </c>
      <c r="F603" s="9" t="str">
        <f>'shaladarpan '!E602</f>
        <v>manjeet601</v>
      </c>
      <c r="G603" s="10">
        <f>'shaladarpan '!F602</f>
        <v>0</v>
      </c>
      <c r="H603" s="9" t="str">
        <f>'shaladarpan '!G602</f>
        <v>vijay601</v>
      </c>
      <c r="I603" s="9" t="str">
        <f>'shaladarpan '!H602</f>
        <v>beautiful601</v>
      </c>
      <c r="J603" s="9" t="str">
        <f>'shaladarpan '!I602</f>
        <v>M</v>
      </c>
      <c r="K603" s="10">
        <f>'shaladarpan '!J602</f>
        <v>38568</v>
      </c>
      <c r="L603" s="9" t="str">
        <f>'shaladarpan '!K602</f>
        <v>yes</v>
      </c>
      <c r="M603" s="9">
        <f>'shaladarpan '!L602</f>
        <v>601</v>
      </c>
      <c r="N603" s="9">
        <f>'shaladarpan '!M602</f>
        <v>0</v>
      </c>
      <c r="O603" s="9">
        <f>'shaladarpan '!N602</f>
        <v>0</v>
      </c>
      <c r="P603" s="9" t="str">
        <f>'shaladarpan '!O602</f>
        <v>SC</v>
      </c>
      <c r="Q603" s="9">
        <f>'shaladarpan '!P602</f>
        <v>0</v>
      </c>
      <c r="R603" s="9">
        <f>'shaladarpan '!Q602</f>
        <v>0</v>
      </c>
      <c r="S603" s="9" t="str">
        <f>'shaladarpan '!R602</f>
        <v>GOVT. SENIOR SECONDARY SCHOOL ALNIYAWAS (219445)</v>
      </c>
      <c r="T603" s="9">
        <f>'shaladarpan '!S602</f>
        <v>8140200308</v>
      </c>
      <c r="U603" s="9">
        <f>'shaladarpan '!T602</f>
        <v>0</v>
      </c>
      <c r="V603" s="9">
        <f>'shaladarpan '!U602</f>
        <v>0</v>
      </c>
      <c r="W603" s="9">
        <f>'shaladarpan '!V602</f>
        <v>9828121297</v>
      </c>
      <c r="X603" s="9" t="str">
        <f>'shaladarpan '!W602</f>
        <v>alniyawas601</v>
      </c>
      <c r="Y603" s="9">
        <f>'shaladarpan '!X602</f>
        <v>0</v>
      </c>
      <c r="Z603" s="9" t="str">
        <f>'shaladarpan '!Y602</f>
        <v>N</v>
      </c>
      <c r="AA603" s="9" t="str">
        <f>'shaladarpan '!Z602</f>
        <v>Y</v>
      </c>
      <c r="AB603" s="9">
        <f>'shaladarpan '!AA602</f>
        <v>0</v>
      </c>
      <c r="AC603" s="9">
        <f>'shaladarpan '!AB602</f>
        <v>15</v>
      </c>
      <c r="AD603" s="9">
        <f>'shaladarpan '!AC602</f>
        <v>0</v>
      </c>
      <c r="AE603" s="9">
        <f>'shaladarpan '!AD602</f>
        <v>1</v>
      </c>
    </row>
    <row r="604" spans="1:31" ht="23.25">
      <c r="A604" s="8">
        <f>IF(F604=" "," ",ROWS($A$3:A604))</f>
        <v>602</v>
      </c>
      <c r="B604" s="9">
        <f>'shaladarpan '!A603</f>
        <v>11</v>
      </c>
      <c r="C604" s="9" t="str">
        <f>'shaladarpan '!B603</f>
        <v>A</v>
      </c>
      <c r="D604" s="9">
        <f>'shaladarpan '!C603</f>
        <v>4138</v>
      </c>
      <c r="E604" s="10">
        <f>'shaladarpan '!D603</f>
        <v>42552</v>
      </c>
      <c r="F604" s="9" t="str">
        <f>'shaladarpan '!E603</f>
        <v>manjeet602</v>
      </c>
      <c r="G604" s="10">
        <f>'shaladarpan '!F603</f>
        <v>0</v>
      </c>
      <c r="H604" s="9" t="str">
        <f>'shaladarpan '!G603</f>
        <v>vijay602</v>
      </c>
      <c r="I604" s="9" t="str">
        <f>'shaladarpan '!H603</f>
        <v>beautiful602</v>
      </c>
      <c r="J604" s="9" t="str">
        <f>'shaladarpan '!I603</f>
        <v>M</v>
      </c>
      <c r="K604" s="10">
        <f>'shaladarpan '!J603</f>
        <v>38155</v>
      </c>
      <c r="L604" s="9" t="str">
        <f>'shaladarpan '!K603</f>
        <v>yes</v>
      </c>
      <c r="M604" s="9">
        <f>'shaladarpan '!L603</f>
        <v>602</v>
      </c>
      <c r="N604" s="9">
        <f>'shaladarpan '!M603</f>
        <v>0</v>
      </c>
      <c r="O604" s="9">
        <f>'shaladarpan '!N603</f>
        <v>0</v>
      </c>
      <c r="P604" s="9" t="str">
        <f>'shaladarpan '!O603</f>
        <v>OBC</v>
      </c>
      <c r="Q604" s="9" t="str">
        <f>'shaladarpan '!P603</f>
        <v>Hindu</v>
      </c>
      <c r="R604" s="9">
        <f>'shaladarpan '!Q603</f>
        <v>0</v>
      </c>
      <c r="S604" s="9" t="str">
        <f>'shaladarpan '!R603</f>
        <v>GOVT. SENIOR SECONDARY SCHOOL ALNIYAWAS (219445)</v>
      </c>
      <c r="T604" s="9">
        <f>'shaladarpan '!S603</f>
        <v>8140200308</v>
      </c>
      <c r="U604" s="9" t="str">
        <f>'shaladarpan '!T603</f>
        <v>XXXX0682</v>
      </c>
      <c r="V604" s="9">
        <f>'shaladarpan '!U603</f>
        <v>0</v>
      </c>
      <c r="W604" s="9">
        <f>'shaladarpan '!V603</f>
        <v>9828121298</v>
      </c>
      <c r="X604" s="9" t="str">
        <f>'shaladarpan '!W603</f>
        <v>alniyawas602</v>
      </c>
      <c r="Y604" s="9">
        <f>'shaladarpan '!X603</f>
        <v>0</v>
      </c>
      <c r="Z604" s="9" t="str">
        <f>'shaladarpan '!Y603</f>
        <v>N</v>
      </c>
      <c r="AA604" s="9" t="str">
        <f>'shaladarpan '!Z603</f>
        <v>N</v>
      </c>
      <c r="AB604" s="9" t="str">
        <f>'shaladarpan '!AA603</f>
        <v>No</v>
      </c>
      <c r="AC604" s="9">
        <f>'shaladarpan '!AB603</f>
        <v>16</v>
      </c>
      <c r="AD604" s="9" t="str">
        <f>'shaladarpan '!AC603</f>
        <v>None</v>
      </c>
      <c r="AE604" s="9">
        <f>'shaladarpan '!AD603</f>
        <v>1</v>
      </c>
    </row>
    <row r="605" spans="1:31" ht="23.25">
      <c r="A605" s="8">
        <f>IF(F605=" "," ",ROWS($A$3:A605))</f>
        <v>603</v>
      </c>
      <c r="B605" s="9">
        <f>'shaladarpan '!A604</f>
        <v>11</v>
      </c>
      <c r="C605" s="9" t="str">
        <f>'shaladarpan '!B604</f>
        <v>A</v>
      </c>
      <c r="D605" s="9">
        <f>'shaladarpan '!C604</f>
        <v>4385</v>
      </c>
      <c r="E605" s="10">
        <f>'shaladarpan '!D604</f>
        <v>42929</v>
      </c>
      <c r="F605" s="9" t="str">
        <f>'shaladarpan '!E604</f>
        <v>manjeet603</v>
      </c>
      <c r="G605" s="10">
        <f>'shaladarpan '!F604</f>
        <v>0</v>
      </c>
      <c r="H605" s="9" t="str">
        <f>'shaladarpan '!G604</f>
        <v>vijay603</v>
      </c>
      <c r="I605" s="9" t="str">
        <f>'shaladarpan '!H604</f>
        <v>beautiful603</v>
      </c>
      <c r="J605" s="9" t="str">
        <f>'shaladarpan '!I604</f>
        <v>M</v>
      </c>
      <c r="K605" s="10">
        <f>'shaladarpan '!J604</f>
        <v>38204</v>
      </c>
      <c r="L605" s="9" t="str">
        <f>'shaladarpan '!K604</f>
        <v>no</v>
      </c>
      <c r="M605" s="9">
        <f>'shaladarpan '!L604</f>
        <v>603</v>
      </c>
      <c r="N605" s="9">
        <f>'shaladarpan '!M604</f>
        <v>0</v>
      </c>
      <c r="O605" s="9">
        <f>'shaladarpan '!N604</f>
        <v>0</v>
      </c>
      <c r="P605" s="9" t="str">
        <f>'shaladarpan '!O604</f>
        <v>OBC</v>
      </c>
      <c r="Q605" s="9" t="str">
        <f>'shaladarpan '!P604</f>
        <v>Hindu</v>
      </c>
      <c r="R605" s="9">
        <f>'shaladarpan '!Q604</f>
        <v>0</v>
      </c>
      <c r="S605" s="9" t="str">
        <f>'shaladarpan '!R604</f>
        <v>GOVT. SENIOR SECONDARY SCHOOL ALNIYAWAS (219445)</v>
      </c>
      <c r="T605" s="9">
        <f>'shaladarpan '!S604</f>
        <v>8140200308</v>
      </c>
      <c r="U605" s="9" t="str">
        <f>'shaladarpan '!T604</f>
        <v>XXXX8569</v>
      </c>
      <c r="V605" s="9">
        <f>'shaladarpan '!U604</f>
        <v>0</v>
      </c>
      <c r="W605" s="9">
        <f>'shaladarpan '!V604</f>
        <v>9828121299</v>
      </c>
      <c r="X605" s="9" t="str">
        <f>'shaladarpan '!W604</f>
        <v>alniyawas603</v>
      </c>
      <c r="Y605" s="9">
        <f>'shaladarpan '!X604</f>
        <v>0</v>
      </c>
      <c r="Z605" s="9" t="str">
        <f>'shaladarpan '!Y604</f>
        <v>N</v>
      </c>
      <c r="AA605" s="9" t="str">
        <f>'shaladarpan '!Z604</f>
        <v>N</v>
      </c>
      <c r="AB605" s="9" t="str">
        <f>'shaladarpan '!AA604</f>
        <v>No</v>
      </c>
      <c r="AC605" s="9">
        <f>'shaladarpan '!AB604</f>
        <v>16</v>
      </c>
      <c r="AD605" s="9" t="str">
        <f>'shaladarpan '!AC604</f>
        <v>None</v>
      </c>
      <c r="AE605" s="9">
        <f>'shaladarpan '!AD604</f>
        <v>1</v>
      </c>
    </row>
    <row r="606" spans="1:31" ht="23.25">
      <c r="A606" s="8">
        <f>IF(F606=" "," ",ROWS($A$3:A606))</f>
        <v>604</v>
      </c>
      <c r="B606" s="9">
        <f>'shaladarpan '!A605</f>
        <v>11</v>
      </c>
      <c r="C606" s="9" t="str">
        <f>'shaladarpan '!B605</f>
        <v>A</v>
      </c>
      <c r="D606" s="9">
        <f>'shaladarpan '!C605</f>
        <v>4346</v>
      </c>
      <c r="E606" s="10">
        <f>'shaladarpan '!D605</f>
        <v>42922</v>
      </c>
      <c r="F606" s="9" t="str">
        <f>'shaladarpan '!E605</f>
        <v>manjeet604</v>
      </c>
      <c r="G606" s="10">
        <f>'shaladarpan '!F605</f>
        <v>0</v>
      </c>
      <c r="H606" s="9" t="str">
        <f>'shaladarpan '!G605</f>
        <v>vijay604</v>
      </c>
      <c r="I606" s="9" t="str">
        <f>'shaladarpan '!H605</f>
        <v>beautiful604</v>
      </c>
      <c r="J606" s="9" t="str">
        <f>'shaladarpan '!I605</f>
        <v>M</v>
      </c>
      <c r="K606" s="10">
        <f>'shaladarpan '!J605</f>
        <v>38183</v>
      </c>
      <c r="L606" s="9" t="str">
        <f>'shaladarpan '!K605</f>
        <v>yes</v>
      </c>
      <c r="M606" s="9">
        <f>'shaladarpan '!L605</f>
        <v>604</v>
      </c>
      <c r="N606" s="9">
        <f>'shaladarpan '!M605</f>
        <v>0</v>
      </c>
      <c r="O606" s="9">
        <f>'shaladarpan '!N605</f>
        <v>0</v>
      </c>
      <c r="P606" s="9" t="str">
        <f>'shaladarpan '!O605</f>
        <v>OBC</v>
      </c>
      <c r="Q606" s="9" t="str">
        <f>'shaladarpan '!P605</f>
        <v>Hindu</v>
      </c>
      <c r="R606" s="9">
        <f>'shaladarpan '!Q605</f>
        <v>0</v>
      </c>
      <c r="S606" s="9" t="str">
        <f>'shaladarpan '!R605</f>
        <v>GOVT. SENIOR SECONDARY SCHOOL ALNIYAWAS (219445)</v>
      </c>
      <c r="T606" s="9">
        <f>'shaladarpan '!S605</f>
        <v>8140200308</v>
      </c>
      <c r="U606" s="9" t="str">
        <f>'shaladarpan '!T605</f>
        <v>XXXX9002</v>
      </c>
      <c r="V606" s="9">
        <f>'shaladarpan '!U605</f>
        <v>0</v>
      </c>
      <c r="W606" s="9">
        <f>'shaladarpan '!V605</f>
        <v>9828121300</v>
      </c>
      <c r="X606" s="9" t="str">
        <f>'shaladarpan '!W605</f>
        <v>alniyawas604</v>
      </c>
      <c r="Y606" s="9">
        <f>'shaladarpan '!X605</f>
        <v>0</v>
      </c>
      <c r="Z606" s="9" t="str">
        <f>'shaladarpan '!Y605</f>
        <v>N</v>
      </c>
      <c r="AA606" s="9" t="str">
        <f>'shaladarpan '!Z605</f>
        <v>N</v>
      </c>
      <c r="AB606" s="9" t="str">
        <f>'shaladarpan '!AA605</f>
        <v>No</v>
      </c>
      <c r="AC606" s="9">
        <f>'shaladarpan '!AB605</f>
        <v>16</v>
      </c>
      <c r="AD606" s="9" t="str">
        <f>'shaladarpan '!AC605</f>
        <v>None</v>
      </c>
      <c r="AE606" s="9">
        <f>'shaladarpan '!AD605</f>
        <v>1</v>
      </c>
    </row>
    <row r="607" spans="1:31" ht="23.25">
      <c r="A607" s="8">
        <f>IF(F607=" "," ",ROWS($A$3:A607))</f>
        <v>605</v>
      </c>
      <c r="B607" s="9">
        <f>'shaladarpan '!A606</f>
        <v>11</v>
      </c>
      <c r="C607" s="9" t="str">
        <f>'shaladarpan '!B606</f>
        <v>A</v>
      </c>
      <c r="D607" s="9">
        <f>'shaladarpan '!C606</f>
        <v>3982</v>
      </c>
      <c r="E607" s="10">
        <f>'shaladarpan '!D606</f>
        <v>42196</v>
      </c>
      <c r="F607" s="9" t="str">
        <f>'shaladarpan '!E606</f>
        <v>manjeet605</v>
      </c>
      <c r="G607" s="10">
        <f>'shaladarpan '!F606</f>
        <v>0</v>
      </c>
      <c r="H607" s="9" t="str">
        <f>'shaladarpan '!G606</f>
        <v>vijay605</v>
      </c>
      <c r="I607" s="9" t="str">
        <f>'shaladarpan '!H606</f>
        <v>beautiful605</v>
      </c>
      <c r="J607" s="9" t="str">
        <f>'shaladarpan '!I606</f>
        <v>M</v>
      </c>
      <c r="K607" s="10">
        <f>'shaladarpan '!J606</f>
        <v>37576</v>
      </c>
      <c r="L607" s="9" t="str">
        <f>'shaladarpan '!K606</f>
        <v>yes</v>
      </c>
      <c r="M607" s="9">
        <f>'shaladarpan '!L606</f>
        <v>605</v>
      </c>
      <c r="N607" s="9">
        <f>'shaladarpan '!M606</f>
        <v>0</v>
      </c>
      <c r="O607" s="9">
        <f>'shaladarpan '!N606</f>
        <v>0</v>
      </c>
      <c r="P607" s="9" t="str">
        <f>'shaladarpan '!O606</f>
        <v>SC</v>
      </c>
      <c r="Q607" s="9" t="str">
        <f>'shaladarpan '!P606</f>
        <v>Hindu</v>
      </c>
      <c r="R607" s="9">
        <f>'shaladarpan '!Q606</f>
        <v>0</v>
      </c>
      <c r="S607" s="9" t="str">
        <f>'shaladarpan '!R606</f>
        <v>GOVT. SENIOR SECONDARY SCHOOL ALNIYAWAS (219445)</v>
      </c>
      <c r="T607" s="9">
        <f>'shaladarpan '!S606</f>
        <v>8140200308</v>
      </c>
      <c r="U607" s="9" t="str">
        <f>'shaladarpan '!T606</f>
        <v>XXXX1009</v>
      </c>
      <c r="V607" s="9">
        <f>'shaladarpan '!U606</f>
        <v>0</v>
      </c>
      <c r="W607" s="9">
        <f>'shaladarpan '!V606</f>
        <v>9828121301</v>
      </c>
      <c r="X607" s="9" t="str">
        <f>'shaladarpan '!W606</f>
        <v>alniyawas605</v>
      </c>
      <c r="Y607" s="9">
        <f>'shaladarpan '!X606</f>
        <v>0</v>
      </c>
      <c r="Z607" s="9" t="str">
        <f>'shaladarpan '!Y606</f>
        <v>N</v>
      </c>
      <c r="AA607" s="9" t="str">
        <f>'shaladarpan '!Z606</f>
        <v>N</v>
      </c>
      <c r="AB607" s="9" t="str">
        <f>'shaladarpan '!AA606</f>
        <v>No</v>
      </c>
      <c r="AC607" s="9">
        <f>'shaladarpan '!AB606</f>
        <v>18</v>
      </c>
      <c r="AD607" s="9" t="str">
        <f>'shaladarpan '!AC606</f>
        <v>None</v>
      </c>
      <c r="AE607" s="9">
        <f>'shaladarpan '!AD606</f>
        <v>0</v>
      </c>
    </row>
    <row r="608" spans="1:31" ht="23.25">
      <c r="A608" s="8">
        <f>IF(F608=" "," ",ROWS($A$3:A608))</f>
        <v>606</v>
      </c>
      <c r="B608" s="9">
        <f>'shaladarpan '!A607</f>
        <v>11</v>
      </c>
      <c r="C608" s="9" t="str">
        <f>'shaladarpan '!B607</f>
        <v>A</v>
      </c>
      <c r="D608" s="9">
        <f>'shaladarpan '!C607</f>
        <v>3754</v>
      </c>
      <c r="E608" s="10">
        <f>'shaladarpan '!D607</f>
        <v>42135</v>
      </c>
      <c r="F608" s="9" t="str">
        <f>'shaladarpan '!E607</f>
        <v>manjeet606</v>
      </c>
      <c r="G608" s="10">
        <f>'shaladarpan '!F607</f>
        <v>0</v>
      </c>
      <c r="H608" s="9" t="str">
        <f>'shaladarpan '!G607</f>
        <v>vijay606</v>
      </c>
      <c r="I608" s="9" t="str">
        <f>'shaladarpan '!H607</f>
        <v>beautiful606</v>
      </c>
      <c r="J608" s="9" t="str">
        <f>'shaladarpan '!I607</f>
        <v>F</v>
      </c>
      <c r="K608" s="10">
        <f>'shaladarpan '!J607</f>
        <v>38548</v>
      </c>
      <c r="L608" s="9" t="str">
        <f>'shaladarpan '!K607</f>
        <v>no</v>
      </c>
      <c r="M608" s="9">
        <f>'shaladarpan '!L607</f>
        <v>606</v>
      </c>
      <c r="N608" s="9">
        <f>'shaladarpan '!M607</f>
        <v>0</v>
      </c>
      <c r="O608" s="9">
        <f>'shaladarpan '!N607</f>
        <v>0</v>
      </c>
      <c r="P608" s="9" t="str">
        <f>'shaladarpan '!O607</f>
        <v>OBC</v>
      </c>
      <c r="Q608" s="9" t="str">
        <f>'shaladarpan '!P607</f>
        <v>Muslim</v>
      </c>
      <c r="R608" s="9">
        <f>'shaladarpan '!Q607</f>
        <v>0</v>
      </c>
      <c r="S608" s="9" t="str">
        <f>'shaladarpan '!R607</f>
        <v>GOVT. SENIOR SECONDARY SCHOOL ALNIYAWAS (219445)</v>
      </c>
      <c r="T608" s="9">
        <f>'shaladarpan '!S607</f>
        <v>8140200308</v>
      </c>
      <c r="U608" s="9" t="str">
        <f>'shaladarpan '!T607</f>
        <v>XXXX8526</v>
      </c>
      <c r="V608" s="9" t="str">
        <f>'shaladarpan '!U607</f>
        <v>WXVCTHX</v>
      </c>
      <c r="W608" s="9">
        <f>'shaladarpan '!V607</f>
        <v>9828121302</v>
      </c>
      <c r="X608" s="9" t="str">
        <f>'shaladarpan '!W607</f>
        <v>alniyawas606</v>
      </c>
      <c r="Y608" s="9">
        <f>'shaladarpan '!X607</f>
        <v>60000</v>
      </c>
      <c r="Z608" s="9" t="str">
        <f>'shaladarpan '!Y607</f>
        <v>N</v>
      </c>
      <c r="AA608" s="9" t="str">
        <f>'shaladarpan '!Z607</f>
        <v>N</v>
      </c>
      <c r="AB608" s="9" t="str">
        <f>'shaladarpan '!AA607</f>
        <v>Yes</v>
      </c>
      <c r="AC608" s="9">
        <f>'shaladarpan '!AB607</f>
        <v>15</v>
      </c>
      <c r="AD608" s="9" t="str">
        <f>'shaladarpan '!AC607</f>
        <v>None</v>
      </c>
      <c r="AE608" s="9">
        <f>'shaladarpan '!AD607</f>
        <v>2</v>
      </c>
    </row>
    <row r="609" spans="1:31" ht="23.25">
      <c r="A609" s="8">
        <f>IF(F609=" "," ",ROWS($A$3:A609))</f>
        <v>607</v>
      </c>
      <c r="B609" s="9">
        <f>'shaladarpan '!A608</f>
        <v>11</v>
      </c>
      <c r="C609" s="9" t="str">
        <f>'shaladarpan '!B608</f>
        <v>A</v>
      </c>
      <c r="D609" s="9">
        <f>'shaladarpan '!C608</f>
        <v>3756</v>
      </c>
      <c r="E609" s="10">
        <f>'shaladarpan '!D608</f>
        <v>42135</v>
      </c>
      <c r="F609" s="9" t="str">
        <f>'shaladarpan '!E608</f>
        <v>manjeet607</v>
      </c>
      <c r="G609" s="10">
        <f>'shaladarpan '!F608</f>
        <v>0</v>
      </c>
      <c r="H609" s="9" t="str">
        <f>'shaladarpan '!G608</f>
        <v>vijay607</v>
      </c>
      <c r="I609" s="9" t="str">
        <f>'shaladarpan '!H608</f>
        <v>beautiful607</v>
      </c>
      <c r="J609" s="9" t="str">
        <f>'shaladarpan '!I608</f>
        <v>F</v>
      </c>
      <c r="K609" s="10">
        <f>'shaladarpan '!J608</f>
        <v>38548</v>
      </c>
      <c r="L609" s="9" t="str">
        <f>'shaladarpan '!K608</f>
        <v>yes</v>
      </c>
      <c r="M609" s="9">
        <f>'shaladarpan '!L608</f>
        <v>607</v>
      </c>
      <c r="N609" s="9">
        <f>'shaladarpan '!M608</f>
        <v>0</v>
      </c>
      <c r="O609" s="9">
        <f>'shaladarpan '!N608</f>
        <v>0</v>
      </c>
      <c r="P609" s="9" t="str">
        <f>'shaladarpan '!O608</f>
        <v>OBC</v>
      </c>
      <c r="Q609" s="9" t="str">
        <f>'shaladarpan '!P608</f>
        <v>Muslim</v>
      </c>
      <c r="R609" s="9">
        <f>'shaladarpan '!Q608</f>
        <v>0</v>
      </c>
      <c r="S609" s="9" t="str">
        <f>'shaladarpan '!R608</f>
        <v>GOVT. SENIOR SECONDARY SCHOOL ALNIYAWAS (219445)</v>
      </c>
      <c r="T609" s="9">
        <f>'shaladarpan '!S608</f>
        <v>8140200308</v>
      </c>
      <c r="U609" s="9" t="str">
        <f>'shaladarpan '!T608</f>
        <v>XXXX1659</v>
      </c>
      <c r="V609" s="9">
        <f>'shaladarpan '!U608</f>
        <v>0</v>
      </c>
      <c r="W609" s="9">
        <f>'shaladarpan '!V608</f>
        <v>9828121303</v>
      </c>
      <c r="X609" s="9" t="str">
        <f>'shaladarpan '!W608</f>
        <v>alniyawas607</v>
      </c>
      <c r="Y609" s="9">
        <f>'shaladarpan '!X608</f>
        <v>0</v>
      </c>
      <c r="Z609" s="9" t="str">
        <f>'shaladarpan '!Y608</f>
        <v>N</v>
      </c>
      <c r="AA609" s="9" t="str">
        <f>'shaladarpan '!Z608</f>
        <v>N</v>
      </c>
      <c r="AB609" s="9" t="str">
        <f>'shaladarpan '!AA608</f>
        <v>Yes</v>
      </c>
      <c r="AC609" s="9">
        <f>'shaladarpan '!AB608</f>
        <v>15</v>
      </c>
      <c r="AD609" s="9" t="str">
        <f>'shaladarpan '!AC608</f>
        <v>None</v>
      </c>
      <c r="AE609" s="9">
        <f>'shaladarpan '!AD608</f>
        <v>2</v>
      </c>
    </row>
    <row r="610" spans="1:31" ht="23.25">
      <c r="A610" s="8">
        <f>IF(F610=" "," ",ROWS($A$3:A610))</f>
        <v>608</v>
      </c>
      <c r="B610" s="9">
        <f>'shaladarpan '!A609</f>
        <v>11</v>
      </c>
      <c r="C610" s="9" t="str">
        <f>'shaladarpan '!B609</f>
        <v>A</v>
      </c>
      <c r="D610" s="9">
        <f>'shaladarpan '!C609</f>
        <v>4493</v>
      </c>
      <c r="E610" s="10">
        <f>'shaladarpan '!D609</f>
        <v>43286</v>
      </c>
      <c r="F610" s="9" t="str">
        <f>'shaladarpan '!E609</f>
        <v>manjeet608</v>
      </c>
      <c r="G610" s="10">
        <f>'shaladarpan '!F609</f>
        <v>0</v>
      </c>
      <c r="H610" s="9" t="str">
        <f>'shaladarpan '!G609</f>
        <v>vijay608</v>
      </c>
      <c r="I610" s="9" t="str">
        <f>'shaladarpan '!H609</f>
        <v>beautiful608</v>
      </c>
      <c r="J610" s="9" t="str">
        <f>'shaladarpan '!I609</f>
        <v>M</v>
      </c>
      <c r="K610" s="10">
        <f>'shaladarpan '!J609</f>
        <v>37228</v>
      </c>
      <c r="L610" s="9" t="str">
        <f>'shaladarpan '!K609</f>
        <v>yes</v>
      </c>
      <c r="M610" s="9">
        <f>'shaladarpan '!L609</f>
        <v>608</v>
      </c>
      <c r="N610" s="9">
        <f>'shaladarpan '!M609</f>
        <v>0</v>
      </c>
      <c r="O610" s="9">
        <f>'shaladarpan '!N609</f>
        <v>0</v>
      </c>
      <c r="P610" s="9" t="str">
        <f>'shaladarpan '!O609</f>
        <v>SC</v>
      </c>
      <c r="Q610" s="9" t="str">
        <f>'shaladarpan '!P609</f>
        <v>Hindu</v>
      </c>
      <c r="R610" s="9">
        <f>'shaladarpan '!Q609</f>
        <v>0</v>
      </c>
      <c r="S610" s="9" t="str">
        <f>'shaladarpan '!R609</f>
        <v>GOVT. SENIOR SECONDARY SCHOOL ALNIYAWAS (219445)</v>
      </c>
      <c r="T610" s="9">
        <f>'shaladarpan '!S609</f>
        <v>8140200308</v>
      </c>
      <c r="U610" s="9" t="str">
        <f>'shaladarpan '!T609</f>
        <v>XXXX7720</v>
      </c>
      <c r="V610" s="9">
        <f>'shaladarpan '!U609</f>
        <v>0</v>
      </c>
      <c r="W610" s="9">
        <f>'shaladarpan '!V609</f>
        <v>9828121304</v>
      </c>
      <c r="X610" s="9" t="str">
        <f>'shaladarpan '!W609</f>
        <v>alniyawas608</v>
      </c>
      <c r="Y610" s="9">
        <f>'shaladarpan '!X609</f>
        <v>42000</v>
      </c>
      <c r="Z610" s="9" t="str">
        <f>'shaladarpan '!Y609</f>
        <v>N</v>
      </c>
      <c r="AA610" s="9" t="str">
        <f>'shaladarpan '!Z609</f>
        <v>N</v>
      </c>
      <c r="AB610" s="9" t="str">
        <f>'shaladarpan '!AA609</f>
        <v>No</v>
      </c>
      <c r="AC610" s="9">
        <f>'shaladarpan '!AB609</f>
        <v>19</v>
      </c>
      <c r="AD610" s="9" t="str">
        <f>'shaladarpan '!AC609</f>
        <v>None</v>
      </c>
      <c r="AE610" s="9">
        <f>'shaladarpan '!AD609</f>
        <v>1</v>
      </c>
    </row>
    <row r="611" spans="1:31" ht="23.25">
      <c r="A611" s="8">
        <f>IF(F611=" "," ",ROWS($A$3:A611))</f>
        <v>609</v>
      </c>
      <c r="B611" s="9">
        <f>'shaladarpan '!A610</f>
        <v>11</v>
      </c>
      <c r="C611" s="9" t="str">
        <f>'shaladarpan '!B610</f>
        <v>A</v>
      </c>
      <c r="D611" s="9">
        <f>'shaladarpan '!C610</f>
        <v>4105</v>
      </c>
      <c r="E611" s="10">
        <f>'shaladarpan '!D610</f>
        <v>42543</v>
      </c>
      <c r="F611" s="9" t="str">
        <f>'shaladarpan '!E610</f>
        <v>manjeet609</v>
      </c>
      <c r="G611" s="10">
        <f>'shaladarpan '!F610</f>
        <v>0</v>
      </c>
      <c r="H611" s="9" t="str">
        <f>'shaladarpan '!G610</f>
        <v>vijay609</v>
      </c>
      <c r="I611" s="9" t="str">
        <f>'shaladarpan '!H610</f>
        <v>beautiful609</v>
      </c>
      <c r="J611" s="9" t="str">
        <f>'shaladarpan '!I610</f>
        <v>F</v>
      </c>
      <c r="K611" s="10">
        <f>'shaladarpan '!J610</f>
        <v>38270</v>
      </c>
      <c r="L611" s="9" t="str">
        <f>'shaladarpan '!K610</f>
        <v>no</v>
      </c>
      <c r="M611" s="9">
        <f>'shaladarpan '!L610</f>
        <v>609</v>
      </c>
      <c r="N611" s="9">
        <f>'shaladarpan '!M610</f>
        <v>0</v>
      </c>
      <c r="O611" s="9">
        <f>'shaladarpan '!N610</f>
        <v>0</v>
      </c>
      <c r="P611" s="9" t="str">
        <f>'shaladarpan '!O610</f>
        <v>OBC</v>
      </c>
      <c r="Q611" s="9" t="str">
        <f>'shaladarpan '!P610</f>
        <v>Hindu</v>
      </c>
      <c r="R611" s="9">
        <f>'shaladarpan '!Q610</f>
        <v>0</v>
      </c>
      <c r="S611" s="9" t="str">
        <f>'shaladarpan '!R610</f>
        <v>GOVT. SENIOR SECONDARY SCHOOL ALNIYAWAS (219445)</v>
      </c>
      <c r="T611" s="9">
        <f>'shaladarpan '!S610</f>
        <v>8140200308</v>
      </c>
      <c r="U611" s="9" t="str">
        <f>'shaladarpan '!T610</f>
        <v>XXXX1198</v>
      </c>
      <c r="V611" s="9">
        <f>'shaladarpan '!U610</f>
        <v>0</v>
      </c>
      <c r="W611" s="9">
        <f>'shaladarpan '!V610</f>
        <v>9828121305</v>
      </c>
      <c r="X611" s="9" t="str">
        <f>'shaladarpan '!W610</f>
        <v>alniyawas609</v>
      </c>
      <c r="Y611" s="9">
        <f>'shaladarpan '!X610</f>
        <v>40000</v>
      </c>
      <c r="Z611" s="9" t="str">
        <f>'shaladarpan '!Y610</f>
        <v>N</v>
      </c>
      <c r="AA611" s="9" t="str">
        <f>'shaladarpan '!Z610</f>
        <v>N</v>
      </c>
      <c r="AB611" s="9" t="str">
        <f>'shaladarpan '!AA610</f>
        <v>No</v>
      </c>
      <c r="AC611" s="9">
        <f>'shaladarpan '!AB610</f>
        <v>16</v>
      </c>
      <c r="AD611" s="9" t="str">
        <f>'shaladarpan '!AC610</f>
        <v>None</v>
      </c>
      <c r="AE611" s="9">
        <f>'shaladarpan '!AD610</f>
        <v>2</v>
      </c>
    </row>
    <row r="612" spans="1:31" ht="23.25">
      <c r="A612" s="8">
        <f>IF(F612=" "," ",ROWS($A$3:A612))</f>
        <v>610</v>
      </c>
      <c r="B612" s="9">
        <f>'shaladarpan '!A611</f>
        <v>11</v>
      </c>
      <c r="C612" s="9" t="str">
        <f>'shaladarpan '!B611</f>
        <v>A</v>
      </c>
      <c r="D612" s="9">
        <f>'shaladarpan '!C611</f>
        <v>4319</v>
      </c>
      <c r="E612" s="10">
        <f>'shaladarpan '!D611</f>
        <v>42920</v>
      </c>
      <c r="F612" s="9" t="str">
        <f>'shaladarpan '!E611</f>
        <v>manjeet610</v>
      </c>
      <c r="G612" s="10">
        <f>'shaladarpan '!F611</f>
        <v>0</v>
      </c>
      <c r="H612" s="9" t="str">
        <f>'shaladarpan '!G611</f>
        <v>vijay610</v>
      </c>
      <c r="I612" s="9" t="str">
        <f>'shaladarpan '!H611</f>
        <v>beautiful610</v>
      </c>
      <c r="J612" s="9" t="str">
        <f>'shaladarpan '!I611</f>
        <v>F</v>
      </c>
      <c r="K612" s="10">
        <f>'shaladarpan '!J611</f>
        <v>38540</v>
      </c>
      <c r="L612" s="9" t="str">
        <f>'shaladarpan '!K611</f>
        <v>yes</v>
      </c>
      <c r="M612" s="9">
        <f>'shaladarpan '!L611</f>
        <v>610</v>
      </c>
      <c r="N612" s="9">
        <f>'shaladarpan '!M611</f>
        <v>0</v>
      </c>
      <c r="O612" s="9">
        <f>'shaladarpan '!N611</f>
        <v>0</v>
      </c>
      <c r="P612" s="9" t="str">
        <f>'shaladarpan '!O611</f>
        <v>OBC</v>
      </c>
      <c r="Q612" s="9" t="str">
        <f>'shaladarpan '!P611</f>
        <v>Hindu</v>
      </c>
      <c r="R612" s="9">
        <f>'shaladarpan '!Q611</f>
        <v>0</v>
      </c>
      <c r="S612" s="9" t="str">
        <f>'shaladarpan '!R611</f>
        <v>GOVT. SENIOR SECONDARY SCHOOL ALNIYAWAS (219445)</v>
      </c>
      <c r="T612" s="9">
        <f>'shaladarpan '!S611</f>
        <v>8140200308</v>
      </c>
      <c r="U612" s="9" t="str">
        <f>'shaladarpan '!T611</f>
        <v>XXXX7320</v>
      </c>
      <c r="V612" s="9">
        <f>'shaladarpan '!U611</f>
        <v>0</v>
      </c>
      <c r="W612" s="9">
        <f>'shaladarpan '!V611</f>
        <v>9828121306</v>
      </c>
      <c r="X612" s="9" t="str">
        <f>'shaladarpan '!W611</f>
        <v>alniyawas610</v>
      </c>
      <c r="Y612" s="9">
        <f>'shaladarpan '!X611</f>
        <v>0</v>
      </c>
      <c r="Z612" s="9" t="str">
        <f>'shaladarpan '!Y611</f>
        <v>N</v>
      </c>
      <c r="AA612" s="9" t="str">
        <f>'shaladarpan '!Z611</f>
        <v>N</v>
      </c>
      <c r="AB612" s="9" t="str">
        <f>'shaladarpan '!AA611</f>
        <v>No</v>
      </c>
      <c r="AC612" s="9">
        <f>'shaladarpan '!AB611</f>
        <v>15</v>
      </c>
      <c r="AD612" s="9" t="str">
        <f>'shaladarpan '!AC611</f>
        <v>None</v>
      </c>
      <c r="AE612" s="9">
        <f>'shaladarpan '!AD611</f>
        <v>1</v>
      </c>
    </row>
    <row r="613" spans="1:31" ht="23.25">
      <c r="A613" s="8">
        <f>IF(F613=" "," ",ROWS($A$3:A613))</f>
        <v>611</v>
      </c>
      <c r="B613" s="9">
        <f>'shaladarpan '!A612</f>
        <v>11</v>
      </c>
      <c r="C613" s="9" t="str">
        <f>'shaladarpan '!B612</f>
        <v>A</v>
      </c>
      <c r="D613" s="9">
        <f>'shaladarpan '!C612</f>
        <v>4590</v>
      </c>
      <c r="E613" s="10">
        <f>'shaladarpan '!D612</f>
        <v>43302</v>
      </c>
      <c r="F613" s="9" t="str">
        <f>'shaladarpan '!E612</f>
        <v>manjeet611</v>
      </c>
      <c r="G613" s="10">
        <f>'shaladarpan '!F612</f>
        <v>0</v>
      </c>
      <c r="H613" s="9" t="str">
        <f>'shaladarpan '!G612</f>
        <v>vijay611</v>
      </c>
      <c r="I613" s="9" t="str">
        <f>'shaladarpan '!H612</f>
        <v>beautiful611</v>
      </c>
      <c r="J613" s="9" t="str">
        <f>'shaladarpan '!I612</f>
        <v>F</v>
      </c>
      <c r="K613" s="10">
        <f>'shaladarpan '!J612</f>
        <v>38108</v>
      </c>
      <c r="L613" s="9" t="str">
        <f>'shaladarpan '!K612</f>
        <v>yes</v>
      </c>
      <c r="M613" s="9">
        <f>'shaladarpan '!L612</f>
        <v>611</v>
      </c>
      <c r="N613" s="9">
        <f>'shaladarpan '!M612</f>
        <v>0</v>
      </c>
      <c r="O613" s="9">
        <f>'shaladarpan '!N612</f>
        <v>0</v>
      </c>
      <c r="P613" s="9" t="str">
        <f>'shaladarpan '!O612</f>
        <v>SC</v>
      </c>
      <c r="Q613" s="9" t="str">
        <f>'shaladarpan '!P612</f>
        <v>Hindu</v>
      </c>
      <c r="R613" s="9">
        <f>'shaladarpan '!Q612</f>
        <v>0</v>
      </c>
      <c r="S613" s="9" t="str">
        <f>'shaladarpan '!R612</f>
        <v>GOVT. SENIOR SECONDARY SCHOOL ALNIYAWAS (219445)</v>
      </c>
      <c r="T613" s="9">
        <f>'shaladarpan '!S612</f>
        <v>8140200308</v>
      </c>
      <c r="U613" s="9" t="str">
        <f>'shaladarpan '!T612</f>
        <v>XXXX8632</v>
      </c>
      <c r="V613" s="9" t="str">
        <f>'shaladarpan '!U612</f>
        <v>ymkqidf</v>
      </c>
      <c r="W613" s="9">
        <f>'shaladarpan '!V612</f>
        <v>9828121307</v>
      </c>
      <c r="X613" s="9" t="str">
        <f>'shaladarpan '!W612</f>
        <v>alniyawas611</v>
      </c>
      <c r="Y613" s="9">
        <f>'shaladarpan '!X612</f>
        <v>36000</v>
      </c>
      <c r="Z613" s="9" t="str">
        <f>'shaladarpan '!Y612</f>
        <v>N</v>
      </c>
      <c r="AA613" s="9" t="str">
        <f>'shaladarpan '!Z612</f>
        <v>N</v>
      </c>
      <c r="AB613" s="9" t="str">
        <f>'shaladarpan '!AA612</f>
        <v>No</v>
      </c>
      <c r="AC613" s="9">
        <f>'shaladarpan '!AB612</f>
        <v>16</v>
      </c>
      <c r="AD613" s="9" t="str">
        <f>'shaladarpan '!AC612</f>
        <v>None</v>
      </c>
      <c r="AE613" s="9">
        <f>'shaladarpan '!AD612</f>
        <v>3</v>
      </c>
    </row>
    <row r="614" spans="1:31" ht="23.25">
      <c r="A614" s="8">
        <f>IF(F614=" "," ",ROWS($A$3:A614))</f>
        <v>612</v>
      </c>
      <c r="B614" s="9">
        <f>'shaladarpan '!A613</f>
        <v>11</v>
      </c>
      <c r="C614" s="9" t="str">
        <f>'shaladarpan '!B613</f>
        <v>A</v>
      </c>
      <c r="D614" s="9">
        <f>'shaladarpan '!C613</f>
        <v>4374</v>
      </c>
      <c r="E614" s="10">
        <f>'shaladarpan '!D613</f>
        <v>42927</v>
      </c>
      <c r="F614" s="9" t="str">
        <f>'shaladarpan '!E613</f>
        <v>manjeet612</v>
      </c>
      <c r="G614" s="10">
        <f>'shaladarpan '!F613</f>
        <v>0</v>
      </c>
      <c r="H614" s="9" t="str">
        <f>'shaladarpan '!G613</f>
        <v>vijay612</v>
      </c>
      <c r="I614" s="9" t="str">
        <f>'shaladarpan '!H613</f>
        <v>beautiful612</v>
      </c>
      <c r="J614" s="9" t="str">
        <f>'shaladarpan '!I613</f>
        <v>F</v>
      </c>
      <c r="K614" s="10">
        <f>'shaladarpan '!J613</f>
        <v>38536</v>
      </c>
      <c r="L614" s="9" t="str">
        <f>'shaladarpan '!K613</f>
        <v>no</v>
      </c>
      <c r="M614" s="9">
        <f>'shaladarpan '!L613</f>
        <v>612</v>
      </c>
      <c r="N614" s="9">
        <f>'shaladarpan '!M613</f>
        <v>0</v>
      </c>
      <c r="O614" s="9">
        <f>'shaladarpan '!N613</f>
        <v>0</v>
      </c>
      <c r="P614" s="9" t="str">
        <f>'shaladarpan '!O613</f>
        <v>OBC</v>
      </c>
      <c r="Q614" s="9" t="str">
        <f>'shaladarpan '!P613</f>
        <v>Hindu</v>
      </c>
      <c r="R614" s="9">
        <f>'shaladarpan '!Q613</f>
        <v>0</v>
      </c>
      <c r="S614" s="9" t="str">
        <f>'shaladarpan '!R613</f>
        <v>GOVT. SENIOR SECONDARY SCHOOL ALNIYAWAS (219445)</v>
      </c>
      <c r="T614" s="9">
        <f>'shaladarpan '!S613</f>
        <v>8140200308</v>
      </c>
      <c r="U614" s="9" t="str">
        <f>'shaladarpan '!T613</f>
        <v>XXXX7645</v>
      </c>
      <c r="V614" s="9">
        <f>'shaladarpan '!U613</f>
        <v>0</v>
      </c>
      <c r="W614" s="9">
        <f>'shaladarpan '!V613</f>
        <v>9828121308</v>
      </c>
      <c r="X614" s="9" t="str">
        <f>'shaladarpan '!W613</f>
        <v>alniyawas612</v>
      </c>
      <c r="Y614" s="9">
        <f>'shaladarpan '!X613</f>
        <v>0</v>
      </c>
      <c r="Z614" s="9" t="str">
        <f>'shaladarpan '!Y613</f>
        <v>N</v>
      </c>
      <c r="AA614" s="9" t="str">
        <f>'shaladarpan '!Z613</f>
        <v>N</v>
      </c>
      <c r="AB614" s="9" t="str">
        <f>'shaladarpan '!AA613</f>
        <v>No</v>
      </c>
      <c r="AC614" s="9">
        <f>'shaladarpan '!AB613</f>
        <v>15</v>
      </c>
      <c r="AD614" s="9" t="str">
        <f>'shaladarpan '!AC613</f>
        <v>None</v>
      </c>
      <c r="AE614" s="9">
        <f>'shaladarpan '!AD613</f>
        <v>1</v>
      </c>
    </row>
    <row r="615" spans="1:31" ht="23.25">
      <c r="A615" s="8">
        <f>IF(F615=" "," ",ROWS($A$3:A615))</f>
        <v>613</v>
      </c>
      <c r="B615" s="9">
        <f>'shaladarpan '!A614</f>
        <v>11</v>
      </c>
      <c r="C615" s="9" t="str">
        <f>'shaladarpan '!B614</f>
        <v>A</v>
      </c>
      <c r="D615" s="9">
        <f>'shaladarpan '!C614</f>
        <v>4634</v>
      </c>
      <c r="E615" s="10">
        <f>'shaladarpan '!D614</f>
        <v>42186</v>
      </c>
      <c r="F615" s="9" t="str">
        <f>'shaladarpan '!E614</f>
        <v>manjeet613</v>
      </c>
      <c r="G615" s="10">
        <f>'shaladarpan '!F614</f>
        <v>0</v>
      </c>
      <c r="H615" s="9" t="str">
        <f>'shaladarpan '!G614</f>
        <v>vijay613</v>
      </c>
      <c r="I615" s="9" t="str">
        <f>'shaladarpan '!H614</f>
        <v>beautiful613</v>
      </c>
      <c r="J615" s="9" t="str">
        <f>'shaladarpan '!I614</f>
        <v>F</v>
      </c>
      <c r="K615" s="10">
        <f>'shaladarpan '!J614</f>
        <v>38688</v>
      </c>
      <c r="L615" s="9" t="str">
        <f>'shaladarpan '!K614</f>
        <v>yes</v>
      </c>
      <c r="M615" s="9">
        <f>'shaladarpan '!L614</f>
        <v>613</v>
      </c>
      <c r="N615" s="9">
        <f>'shaladarpan '!M614</f>
        <v>0</v>
      </c>
      <c r="O615" s="9">
        <f>'shaladarpan '!N614</f>
        <v>0</v>
      </c>
      <c r="P615" s="9" t="str">
        <f>'shaladarpan '!O614</f>
        <v>SC</v>
      </c>
      <c r="Q615" s="9" t="str">
        <f>'shaladarpan '!P614</f>
        <v>Hindu</v>
      </c>
      <c r="R615" s="9">
        <f>'shaladarpan '!Q614</f>
        <v>0</v>
      </c>
      <c r="S615" s="9" t="str">
        <f>'shaladarpan '!R614</f>
        <v>GOVT. SENIOR SECONDARY SCHOOL ALNIYAWAS (219445)</v>
      </c>
      <c r="T615" s="9">
        <f>'shaladarpan '!S614</f>
        <v>8140200308</v>
      </c>
      <c r="U615" s="9" t="str">
        <f>'shaladarpan '!T614</f>
        <v>XXXX2642</v>
      </c>
      <c r="V615" s="9">
        <f>'shaladarpan '!U614</f>
        <v>0</v>
      </c>
      <c r="W615" s="9">
        <f>'shaladarpan '!V614</f>
        <v>9828121309</v>
      </c>
      <c r="X615" s="9" t="str">
        <f>'shaladarpan '!W614</f>
        <v>alniyawas613</v>
      </c>
      <c r="Y615" s="9">
        <f>'shaladarpan '!X614</f>
        <v>94800</v>
      </c>
      <c r="Z615" s="9" t="str">
        <f>'shaladarpan '!Y614</f>
        <v>N</v>
      </c>
      <c r="AA615" s="9" t="str">
        <f>'shaladarpan '!Z614</f>
        <v>N</v>
      </c>
      <c r="AB615" s="9" t="str">
        <f>'shaladarpan '!AA614</f>
        <v>No</v>
      </c>
      <c r="AC615" s="9">
        <f>'shaladarpan '!AB614</f>
        <v>15</v>
      </c>
      <c r="AD615" s="9" t="str">
        <f>'shaladarpan '!AC614</f>
        <v>None</v>
      </c>
      <c r="AE615" s="9">
        <f>'shaladarpan '!AD614</f>
        <v>7</v>
      </c>
    </row>
    <row r="616" spans="1:31" ht="23.25">
      <c r="A616" s="8">
        <f>IF(F616=" "," ",ROWS($A$3:A616))</f>
        <v>614</v>
      </c>
      <c r="B616" s="9">
        <f>'shaladarpan '!A615</f>
        <v>11</v>
      </c>
      <c r="C616" s="9" t="str">
        <f>'shaladarpan '!B615</f>
        <v>A</v>
      </c>
      <c r="D616" s="9">
        <f>'shaladarpan '!C615</f>
        <v>3765</v>
      </c>
      <c r="E616" s="10">
        <f>'shaladarpan '!D615</f>
        <v>42135</v>
      </c>
      <c r="F616" s="9" t="str">
        <f>'shaladarpan '!E615</f>
        <v>manjeet614</v>
      </c>
      <c r="G616" s="10">
        <f>'shaladarpan '!F615</f>
        <v>0</v>
      </c>
      <c r="H616" s="9" t="str">
        <f>'shaladarpan '!G615</f>
        <v>vijay614</v>
      </c>
      <c r="I616" s="9" t="str">
        <f>'shaladarpan '!H615</f>
        <v>beautiful614</v>
      </c>
      <c r="J616" s="9" t="str">
        <f>'shaladarpan '!I615</f>
        <v>F</v>
      </c>
      <c r="K616" s="10">
        <f>'shaladarpan '!J615</f>
        <v>38173</v>
      </c>
      <c r="L616" s="9" t="str">
        <f>'shaladarpan '!K615</f>
        <v>yes</v>
      </c>
      <c r="M616" s="9">
        <f>'shaladarpan '!L615</f>
        <v>614</v>
      </c>
      <c r="N616" s="9">
        <f>'shaladarpan '!M615</f>
        <v>0</v>
      </c>
      <c r="O616" s="9">
        <f>'shaladarpan '!N615</f>
        <v>0</v>
      </c>
      <c r="P616" s="9" t="str">
        <f>'shaladarpan '!O615</f>
        <v>OBC</v>
      </c>
      <c r="Q616" s="9" t="str">
        <f>'shaladarpan '!P615</f>
        <v>Muslim</v>
      </c>
      <c r="R616" s="9">
        <f>'shaladarpan '!Q615</f>
        <v>0</v>
      </c>
      <c r="S616" s="9" t="str">
        <f>'shaladarpan '!R615</f>
        <v>GOVT. SENIOR SECONDARY SCHOOL ALNIYAWAS (219445)</v>
      </c>
      <c r="T616" s="9">
        <f>'shaladarpan '!S615</f>
        <v>8140200308</v>
      </c>
      <c r="U616" s="9" t="str">
        <f>'shaladarpan '!T615</f>
        <v>XXXX9161</v>
      </c>
      <c r="V616" s="9">
        <f>'shaladarpan '!U615</f>
        <v>0</v>
      </c>
      <c r="W616" s="9">
        <f>'shaladarpan '!V615</f>
        <v>9828121310</v>
      </c>
      <c r="X616" s="9" t="str">
        <f>'shaladarpan '!W615</f>
        <v>alniyawas614</v>
      </c>
      <c r="Y616" s="9">
        <f>'shaladarpan '!X615</f>
        <v>0</v>
      </c>
      <c r="Z616" s="9" t="str">
        <f>'shaladarpan '!Y615</f>
        <v>N</v>
      </c>
      <c r="AA616" s="9" t="str">
        <f>'shaladarpan '!Z615</f>
        <v>N</v>
      </c>
      <c r="AB616" s="9" t="str">
        <f>'shaladarpan '!AA615</f>
        <v>Yes</v>
      </c>
      <c r="AC616" s="9">
        <f>'shaladarpan '!AB615</f>
        <v>16</v>
      </c>
      <c r="AD616" s="9" t="str">
        <f>'shaladarpan '!AC615</f>
        <v>None</v>
      </c>
      <c r="AE616" s="9">
        <f>'shaladarpan '!AD615</f>
        <v>2</v>
      </c>
    </row>
    <row r="617" spans="1:31" ht="23.25">
      <c r="A617" s="8">
        <f>IF(F617=" "," ",ROWS($A$3:A617))</f>
        <v>615</v>
      </c>
      <c r="B617" s="9">
        <f>'shaladarpan '!A616</f>
        <v>11</v>
      </c>
      <c r="C617" s="9" t="str">
        <f>'shaladarpan '!B616</f>
        <v>A</v>
      </c>
      <c r="D617" s="9">
        <f>'shaladarpan '!C616</f>
        <v>3554</v>
      </c>
      <c r="E617" s="10">
        <f>'shaladarpan '!D616</f>
        <v>41772</v>
      </c>
      <c r="F617" s="9" t="str">
        <f>'shaladarpan '!E616</f>
        <v>manjeet615</v>
      </c>
      <c r="G617" s="10">
        <f>'shaladarpan '!F616</f>
        <v>0</v>
      </c>
      <c r="H617" s="9" t="str">
        <f>'shaladarpan '!G616</f>
        <v>vijay615</v>
      </c>
      <c r="I617" s="9" t="str">
        <f>'shaladarpan '!H616</f>
        <v>beautiful615</v>
      </c>
      <c r="J617" s="9" t="str">
        <f>'shaladarpan '!I616</f>
        <v>F</v>
      </c>
      <c r="K617" s="10">
        <f>'shaladarpan '!J616</f>
        <v>37357</v>
      </c>
      <c r="L617" s="9" t="str">
        <f>'shaladarpan '!K616</f>
        <v>no</v>
      </c>
      <c r="M617" s="9">
        <f>'shaladarpan '!L616</f>
        <v>615</v>
      </c>
      <c r="N617" s="9">
        <f>'shaladarpan '!M616</f>
        <v>0</v>
      </c>
      <c r="O617" s="9">
        <f>'shaladarpan '!N616</f>
        <v>0</v>
      </c>
      <c r="P617" s="9" t="str">
        <f>'shaladarpan '!O616</f>
        <v>OBC</v>
      </c>
      <c r="Q617" s="9" t="str">
        <f>'shaladarpan '!P616</f>
        <v>Muslim</v>
      </c>
      <c r="R617" s="9">
        <f>'shaladarpan '!Q616</f>
        <v>0</v>
      </c>
      <c r="S617" s="9" t="str">
        <f>'shaladarpan '!R616</f>
        <v>GOVT. SENIOR SECONDARY SCHOOL ALNIYAWAS (219445)</v>
      </c>
      <c r="T617" s="9">
        <f>'shaladarpan '!S616</f>
        <v>8140200308</v>
      </c>
      <c r="U617" s="9" t="str">
        <f>'shaladarpan '!T616</f>
        <v>XXXX3977</v>
      </c>
      <c r="V617" s="9">
        <f>'shaladarpan '!U616</f>
        <v>0</v>
      </c>
      <c r="W617" s="9">
        <f>'shaladarpan '!V616</f>
        <v>9828121311</v>
      </c>
      <c r="X617" s="9" t="str">
        <f>'shaladarpan '!W616</f>
        <v>alniyawas615</v>
      </c>
      <c r="Y617" s="9">
        <f>'shaladarpan '!X616</f>
        <v>0</v>
      </c>
      <c r="Z617" s="9" t="str">
        <f>'shaladarpan '!Y616</f>
        <v>N</v>
      </c>
      <c r="AA617" s="9" t="str">
        <f>'shaladarpan '!Z616</f>
        <v>N</v>
      </c>
      <c r="AB617" s="9" t="str">
        <f>'shaladarpan '!AA616</f>
        <v>Yes</v>
      </c>
      <c r="AC617" s="9">
        <f>'shaladarpan '!AB616</f>
        <v>18</v>
      </c>
      <c r="AD617" s="9" t="str">
        <f>'shaladarpan '!AC616</f>
        <v>None</v>
      </c>
      <c r="AE617" s="9">
        <f>'shaladarpan '!AD616</f>
        <v>1</v>
      </c>
    </row>
    <row r="618" spans="1:31" ht="23.25">
      <c r="A618" s="8">
        <f>IF(F618=" "," ",ROWS($A$3:A618))</f>
        <v>616</v>
      </c>
      <c r="B618" s="9">
        <f>'shaladarpan '!A617</f>
        <v>11</v>
      </c>
      <c r="C618" s="9" t="str">
        <f>'shaladarpan '!B617</f>
        <v>A</v>
      </c>
      <c r="D618" s="9">
        <f>'shaladarpan '!C617</f>
        <v>4885</v>
      </c>
      <c r="E618" s="10">
        <f>'shaladarpan '!D617</f>
        <v>0</v>
      </c>
      <c r="F618" s="9" t="str">
        <f>'shaladarpan '!E617</f>
        <v>manjeet616</v>
      </c>
      <c r="G618" s="10">
        <f>'shaladarpan '!F617</f>
        <v>0</v>
      </c>
      <c r="H618" s="9" t="str">
        <f>'shaladarpan '!G617</f>
        <v>vijay616</v>
      </c>
      <c r="I618" s="9" t="str">
        <f>'shaladarpan '!H617</f>
        <v>beautiful616</v>
      </c>
      <c r="J618" s="9" t="str">
        <f>'shaladarpan '!I617</f>
        <v>M</v>
      </c>
      <c r="K618" s="10">
        <f>'shaladarpan '!J617</f>
        <v>38482</v>
      </c>
      <c r="L618" s="9" t="str">
        <f>'shaladarpan '!K617</f>
        <v>yes</v>
      </c>
      <c r="M618" s="9">
        <f>'shaladarpan '!L617</f>
        <v>616</v>
      </c>
      <c r="N618" s="9">
        <f>'shaladarpan '!M617</f>
        <v>0</v>
      </c>
      <c r="O618" s="9">
        <f>'shaladarpan '!N617</f>
        <v>0</v>
      </c>
      <c r="P618" s="9" t="str">
        <f>'shaladarpan '!O617</f>
        <v>SC</v>
      </c>
      <c r="Q618" s="9">
        <f>'shaladarpan '!P617</f>
        <v>0</v>
      </c>
      <c r="R618" s="9">
        <f>'shaladarpan '!Q617</f>
        <v>0</v>
      </c>
      <c r="S618" s="9" t="str">
        <f>'shaladarpan '!R617</f>
        <v>GOVT. SENIOR SECONDARY SCHOOL ALNIYAWAS (219445)</v>
      </c>
      <c r="T618" s="9">
        <f>'shaladarpan '!S617</f>
        <v>8140200308</v>
      </c>
      <c r="U618" s="9">
        <f>'shaladarpan '!T617</f>
        <v>0</v>
      </c>
      <c r="V618" s="9">
        <f>'shaladarpan '!U617</f>
        <v>0</v>
      </c>
      <c r="W618" s="9">
        <f>'shaladarpan '!V617</f>
        <v>9828121312</v>
      </c>
      <c r="X618" s="9" t="str">
        <f>'shaladarpan '!W617</f>
        <v>alniyawas616</v>
      </c>
      <c r="Y618" s="9">
        <f>'shaladarpan '!X617</f>
        <v>0</v>
      </c>
      <c r="Z618" s="9" t="str">
        <f>'shaladarpan '!Y617</f>
        <v>N</v>
      </c>
      <c r="AA618" s="9" t="str">
        <f>'shaladarpan '!Z617</f>
        <v>Y</v>
      </c>
      <c r="AB618" s="9">
        <f>'shaladarpan '!AA617</f>
        <v>0</v>
      </c>
      <c r="AC618" s="9">
        <f>'shaladarpan '!AB617</f>
        <v>15</v>
      </c>
      <c r="AD618" s="9">
        <f>'shaladarpan '!AC617</f>
        <v>0</v>
      </c>
      <c r="AE618" s="9">
        <f>'shaladarpan '!AD617</f>
        <v>7</v>
      </c>
    </row>
    <row r="619" spans="1:31" ht="23.25">
      <c r="A619" s="8">
        <f>IF(F619=" "," ",ROWS($A$3:A619))</f>
        <v>617</v>
      </c>
      <c r="B619" s="9">
        <f>'shaladarpan '!A618</f>
        <v>11</v>
      </c>
      <c r="C619" s="9" t="str">
        <f>'shaladarpan '!B618</f>
        <v>A</v>
      </c>
      <c r="D619" s="9">
        <f>'shaladarpan '!C618</f>
        <v>4491</v>
      </c>
      <c r="E619" s="10">
        <f>'shaladarpan '!D618</f>
        <v>43286</v>
      </c>
      <c r="F619" s="9" t="str">
        <f>'shaladarpan '!E618</f>
        <v>manjeet617</v>
      </c>
      <c r="G619" s="10">
        <f>'shaladarpan '!F618</f>
        <v>0</v>
      </c>
      <c r="H619" s="9" t="str">
        <f>'shaladarpan '!G618</f>
        <v>vijay617</v>
      </c>
      <c r="I619" s="9" t="str">
        <f>'shaladarpan '!H618</f>
        <v>beautiful617</v>
      </c>
      <c r="J619" s="9" t="str">
        <f>'shaladarpan '!I618</f>
        <v>F</v>
      </c>
      <c r="K619" s="10">
        <f>'shaladarpan '!J618</f>
        <v>38514</v>
      </c>
      <c r="L619" s="9" t="str">
        <f>'shaladarpan '!K618</f>
        <v>yes</v>
      </c>
      <c r="M619" s="9">
        <f>'shaladarpan '!L618</f>
        <v>617</v>
      </c>
      <c r="N619" s="9">
        <f>'shaladarpan '!M618</f>
        <v>0</v>
      </c>
      <c r="O619" s="9">
        <f>'shaladarpan '!N618</f>
        <v>0</v>
      </c>
      <c r="P619" s="9" t="str">
        <f>'shaladarpan '!O618</f>
        <v>OBC</v>
      </c>
      <c r="Q619" s="9" t="str">
        <f>'shaladarpan '!P618</f>
        <v>Hindu</v>
      </c>
      <c r="R619" s="9">
        <f>'shaladarpan '!Q618</f>
        <v>0</v>
      </c>
      <c r="S619" s="9" t="str">
        <f>'shaladarpan '!R618</f>
        <v>GOVT. SENIOR SECONDARY SCHOOL ALNIYAWAS (219445)</v>
      </c>
      <c r="T619" s="9">
        <f>'shaladarpan '!S618</f>
        <v>8140200308</v>
      </c>
      <c r="U619" s="9" t="str">
        <f>'shaladarpan '!T618</f>
        <v>XXXX4484</v>
      </c>
      <c r="V619" s="9" t="str">
        <f>'shaladarpan '!U618</f>
        <v>VPWCXBV</v>
      </c>
      <c r="W619" s="9">
        <f>'shaladarpan '!V618</f>
        <v>9828121313</v>
      </c>
      <c r="X619" s="9" t="str">
        <f>'shaladarpan '!W618</f>
        <v>alniyawas617</v>
      </c>
      <c r="Y619" s="9">
        <f>'shaladarpan '!X618</f>
        <v>36000</v>
      </c>
      <c r="Z619" s="9" t="str">
        <f>'shaladarpan '!Y618</f>
        <v>N</v>
      </c>
      <c r="AA619" s="9" t="str">
        <f>'shaladarpan '!Z618</f>
        <v>N</v>
      </c>
      <c r="AB619" s="9" t="str">
        <f>'shaladarpan '!AA618</f>
        <v>No</v>
      </c>
      <c r="AC619" s="9">
        <f>'shaladarpan '!AB618</f>
        <v>15</v>
      </c>
      <c r="AD619" s="9" t="str">
        <f>'shaladarpan '!AC618</f>
        <v>None</v>
      </c>
      <c r="AE619" s="9">
        <f>'shaladarpan '!AD618</f>
        <v>5</v>
      </c>
    </row>
    <row r="620" spans="1:31" ht="23.25">
      <c r="A620" s="8">
        <f>IF(F620=" "," ",ROWS($A$3:A620))</f>
        <v>618</v>
      </c>
      <c r="B620" s="9">
        <f>'shaladarpan '!A619</f>
        <v>11</v>
      </c>
      <c r="C620" s="9" t="str">
        <f>'shaladarpan '!B619</f>
        <v>A</v>
      </c>
      <c r="D620" s="9">
        <f>'shaladarpan '!C619</f>
        <v>4490</v>
      </c>
      <c r="E620" s="10">
        <f>'shaladarpan '!D619</f>
        <v>43286</v>
      </c>
      <c r="F620" s="9" t="str">
        <f>'shaladarpan '!E619</f>
        <v>manjeet618</v>
      </c>
      <c r="G620" s="10">
        <f>'shaladarpan '!F619</f>
        <v>0</v>
      </c>
      <c r="H620" s="9" t="str">
        <f>'shaladarpan '!G619</f>
        <v>vijay618</v>
      </c>
      <c r="I620" s="9" t="str">
        <f>'shaladarpan '!H619</f>
        <v>beautiful618</v>
      </c>
      <c r="J620" s="9" t="str">
        <f>'shaladarpan '!I619</f>
        <v>F</v>
      </c>
      <c r="K620" s="10">
        <f>'shaladarpan '!J619</f>
        <v>37777</v>
      </c>
      <c r="L620" s="9" t="str">
        <f>'shaladarpan '!K619</f>
        <v>no</v>
      </c>
      <c r="M620" s="9">
        <f>'shaladarpan '!L619</f>
        <v>618</v>
      </c>
      <c r="N620" s="9">
        <f>'shaladarpan '!M619</f>
        <v>0</v>
      </c>
      <c r="O620" s="9">
        <f>'shaladarpan '!N619</f>
        <v>0</v>
      </c>
      <c r="P620" s="9" t="str">
        <f>'shaladarpan '!O619</f>
        <v>OBC</v>
      </c>
      <c r="Q620" s="9" t="str">
        <f>'shaladarpan '!P619</f>
        <v>Hindu</v>
      </c>
      <c r="R620" s="9">
        <f>'shaladarpan '!Q619</f>
        <v>0</v>
      </c>
      <c r="S620" s="9" t="str">
        <f>'shaladarpan '!R619</f>
        <v>GOVT. SENIOR SECONDARY SCHOOL ALNIYAWAS (219445)</v>
      </c>
      <c r="T620" s="9">
        <f>'shaladarpan '!S619</f>
        <v>8140200308</v>
      </c>
      <c r="U620" s="9" t="str">
        <f>'shaladarpan '!T619</f>
        <v>XXXX6148</v>
      </c>
      <c r="V620" s="9" t="str">
        <f>'shaladarpan '!U619</f>
        <v>YQQKAQB</v>
      </c>
      <c r="W620" s="9">
        <f>'shaladarpan '!V619</f>
        <v>9828121314</v>
      </c>
      <c r="X620" s="9" t="str">
        <f>'shaladarpan '!W619</f>
        <v>alniyawas618</v>
      </c>
      <c r="Y620" s="9">
        <f>'shaladarpan '!X619</f>
        <v>36000</v>
      </c>
      <c r="Z620" s="9" t="str">
        <f>'shaladarpan '!Y619</f>
        <v>N</v>
      </c>
      <c r="AA620" s="9" t="str">
        <f>'shaladarpan '!Z619</f>
        <v>N</v>
      </c>
      <c r="AB620" s="9" t="str">
        <f>'shaladarpan '!AA619</f>
        <v>No</v>
      </c>
      <c r="AC620" s="9">
        <f>'shaladarpan '!AB619</f>
        <v>17</v>
      </c>
      <c r="AD620" s="9" t="str">
        <f>'shaladarpan '!AC619</f>
        <v>None</v>
      </c>
      <c r="AE620" s="9">
        <f>'shaladarpan '!AD619</f>
        <v>5</v>
      </c>
    </row>
    <row r="621" spans="1:31" ht="23.25">
      <c r="A621" s="8">
        <f>IF(F621=" "," ",ROWS($A$3:A621))</f>
        <v>619</v>
      </c>
      <c r="B621" s="9">
        <f>'shaladarpan '!A620</f>
        <v>11</v>
      </c>
      <c r="C621" s="9" t="str">
        <f>'shaladarpan '!B620</f>
        <v>A</v>
      </c>
      <c r="D621" s="9">
        <f>'shaladarpan '!C620</f>
        <v>4680</v>
      </c>
      <c r="E621" s="10">
        <f>'shaladarpan '!D620</f>
        <v>43655</v>
      </c>
      <c r="F621" s="9" t="str">
        <f>'shaladarpan '!E620</f>
        <v>manjeet619</v>
      </c>
      <c r="G621" s="10">
        <f>'shaladarpan '!F620</f>
        <v>0</v>
      </c>
      <c r="H621" s="9" t="str">
        <f>'shaladarpan '!G620</f>
        <v>vijay619</v>
      </c>
      <c r="I621" s="9" t="str">
        <f>'shaladarpan '!H620</f>
        <v>beautiful619</v>
      </c>
      <c r="J621" s="9" t="str">
        <f>'shaladarpan '!I620</f>
        <v>F</v>
      </c>
      <c r="K621" s="10">
        <f>'shaladarpan '!J620</f>
        <v>38097</v>
      </c>
      <c r="L621" s="9" t="str">
        <f>'shaladarpan '!K620</f>
        <v>yes</v>
      </c>
      <c r="M621" s="9">
        <f>'shaladarpan '!L620</f>
        <v>619</v>
      </c>
      <c r="N621" s="9">
        <f>'shaladarpan '!M620</f>
        <v>0</v>
      </c>
      <c r="O621" s="9">
        <f>'shaladarpan '!N620</f>
        <v>0</v>
      </c>
      <c r="P621" s="9" t="str">
        <f>'shaladarpan '!O620</f>
        <v>OBC</v>
      </c>
      <c r="Q621" s="9" t="str">
        <f>'shaladarpan '!P620</f>
        <v>Hindu</v>
      </c>
      <c r="R621" s="9">
        <f>'shaladarpan '!Q620</f>
        <v>0</v>
      </c>
      <c r="S621" s="9" t="str">
        <f>'shaladarpan '!R620</f>
        <v>GOVT. SENIOR SECONDARY SCHOOL ALNIYAWAS (219445)</v>
      </c>
      <c r="T621" s="9">
        <f>'shaladarpan '!S620</f>
        <v>8140200308</v>
      </c>
      <c r="U621" s="9" t="str">
        <f>'shaladarpan '!T620</f>
        <v>XXXX4339</v>
      </c>
      <c r="V621" s="9">
        <f>'shaladarpan '!U620</f>
        <v>0</v>
      </c>
      <c r="W621" s="9">
        <f>'shaladarpan '!V620</f>
        <v>9828121315</v>
      </c>
      <c r="X621" s="9" t="str">
        <f>'shaladarpan '!W620</f>
        <v>alniyawas619</v>
      </c>
      <c r="Y621" s="9">
        <f>'shaladarpan '!X620</f>
        <v>40000</v>
      </c>
      <c r="Z621" s="9" t="str">
        <f>'shaladarpan '!Y620</f>
        <v>N</v>
      </c>
      <c r="AA621" s="9" t="str">
        <f>'shaladarpan '!Z620</f>
        <v>N</v>
      </c>
      <c r="AB621" s="9" t="str">
        <f>'shaladarpan '!AA620</f>
        <v>No</v>
      </c>
      <c r="AC621" s="9">
        <f>'shaladarpan '!AB620</f>
        <v>16</v>
      </c>
      <c r="AD621" s="9" t="str">
        <f>'shaladarpan '!AC620</f>
        <v>None</v>
      </c>
      <c r="AE621" s="9">
        <f>'shaladarpan '!AD620</f>
        <v>1</v>
      </c>
    </row>
    <row r="622" spans="1:31" ht="23.25">
      <c r="A622" s="8">
        <f>IF(F622=" "," ",ROWS($A$3:A622))</f>
        <v>620</v>
      </c>
      <c r="B622" s="9">
        <f>'shaladarpan '!A621</f>
        <v>11</v>
      </c>
      <c r="C622" s="9" t="str">
        <f>'shaladarpan '!B621</f>
        <v>A</v>
      </c>
      <c r="D622" s="9">
        <f>'shaladarpan '!C621</f>
        <v>4495</v>
      </c>
      <c r="E622" s="10">
        <f>'shaladarpan '!D621</f>
        <v>43286</v>
      </c>
      <c r="F622" s="9" t="str">
        <f>'shaladarpan '!E621</f>
        <v>manjeet620</v>
      </c>
      <c r="G622" s="10">
        <f>'shaladarpan '!F621</f>
        <v>0</v>
      </c>
      <c r="H622" s="9" t="str">
        <f>'shaladarpan '!G621</f>
        <v>vijay620</v>
      </c>
      <c r="I622" s="9" t="str">
        <f>'shaladarpan '!H621</f>
        <v>beautiful620</v>
      </c>
      <c r="J622" s="9" t="str">
        <f>'shaladarpan '!I621</f>
        <v>M</v>
      </c>
      <c r="K622" s="10">
        <f>'shaladarpan '!J621</f>
        <v>38631</v>
      </c>
      <c r="L622" s="9" t="str">
        <f>'shaladarpan '!K621</f>
        <v>yes</v>
      </c>
      <c r="M622" s="9">
        <f>'shaladarpan '!L621</f>
        <v>620</v>
      </c>
      <c r="N622" s="9">
        <f>'shaladarpan '!M621</f>
        <v>0</v>
      </c>
      <c r="O622" s="9">
        <f>'shaladarpan '!N621</f>
        <v>0</v>
      </c>
      <c r="P622" s="9" t="str">
        <f>'shaladarpan '!O621</f>
        <v>OBC</v>
      </c>
      <c r="Q622" s="9" t="str">
        <f>'shaladarpan '!P621</f>
        <v>Hindu</v>
      </c>
      <c r="R622" s="9">
        <f>'shaladarpan '!Q621</f>
        <v>0</v>
      </c>
      <c r="S622" s="9" t="str">
        <f>'shaladarpan '!R621</f>
        <v>GOVT. SENIOR SECONDARY SCHOOL ALNIYAWAS (219445)</v>
      </c>
      <c r="T622" s="9">
        <f>'shaladarpan '!S621</f>
        <v>8140200308</v>
      </c>
      <c r="U622" s="9" t="str">
        <f>'shaladarpan '!T621</f>
        <v>XXXX6636</v>
      </c>
      <c r="V622" s="9" t="str">
        <f>'shaladarpan '!U621</f>
        <v>VROKKCT</v>
      </c>
      <c r="W622" s="9">
        <f>'shaladarpan '!V621</f>
        <v>9828121316</v>
      </c>
      <c r="X622" s="9" t="str">
        <f>'shaladarpan '!W621</f>
        <v>alniyawas620</v>
      </c>
      <c r="Y622" s="9">
        <f>'shaladarpan '!X621</f>
        <v>36000</v>
      </c>
      <c r="Z622" s="9" t="str">
        <f>'shaladarpan '!Y621</f>
        <v>N</v>
      </c>
      <c r="AA622" s="9" t="str">
        <f>'shaladarpan '!Z621</f>
        <v>N</v>
      </c>
      <c r="AB622" s="9" t="str">
        <f>'shaladarpan '!AA621</f>
        <v>No</v>
      </c>
      <c r="AC622" s="9">
        <f>'shaladarpan '!AB621</f>
        <v>15</v>
      </c>
      <c r="AD622" s="9" t="str">
        <f>'shaladarpan '!AC621</f>
        <v>None</v>
      </c>
      <c r="AE622" s="9">
        <f>'shaladarpan '!AD621</f>
        <v>5</v>
      </c>
    </row>
    <row r="623" spans="1:31" ht="23.25">
      <c r="A623" s="8">
        <f>IF(F623=" "," ",ROWS($A$3:A623))</f>
        <v>621</v>
      </c>
      <c r="B623" s="9">
        <f>'shaladarpan '!A622</f>
        <v>11</v>
      </c>
      <c r="C623" s="9" t="str">
        <f>'shaladarpan '!B622</f>
        <v>A</v>
      </c>
      <c r="D623" s="9">
        <f>'shaladarpan '!C622</f>
        <v>4352</v>
      </c>
      <c r="E623" s="10">
        <f>'shaladarpan '!D622</f>
        <v>42923</v>
      </c>
      <c r="F623" s="9" t="str">
        <f>'shaladarpan '!E622</f>
        <v>manjeet621</v>
      </c>
      <c r="G623" s="10">
        <f>'shaladarpan '!F622</f>
        <v>0</v>
      </c>
      <c r="H623" s="9" t="str">
        <f>'shaladarpan '!G622</f>
        <v>vijay621</v>
      </c>
      <c r="I623" s="9" t="str">
        <f>'shaladarpan '!H622</f>
        <v>beautiful621</v>
      </c>
      <c r="J623" s="9" t="str">
        <f>'shaladarpan '!I622</f>
        <v>F</v>
      </c>
      <c r="K623" s="10">
        <f>'shaladarpan '!J622</f>
        <v>37812</v>
      </c>
      <c r="L623" s="9" t="str">
        <f>'shaladarpan '!K622</f>
        <v>no</v>
      </c>
      <c r="M623" s="9">
        <f>'shaladarpan '!L622</f>
        <v>621</v>
      </c>
      <c r="N623" s="9">
        <f>'shaladarpan '!M622</f>
        <v>0</v>
      </c>
      <c r="O623" s="9">
        <f>'shaladarpan '!N622</f>
        <v>0</v>
      </c>
      <c r="P623" s="9" t="str">
        <f>'shaladarpan '!O622</f>
        <v>SC</v>
      </c>
      <c r="Q623" s="9" t="str">
        <f>'shaladarpan '!P622</f>
        <v>Hindu</v>
      </c>
      <c r="R623" s="9">
        <f>'shaladarpan '!Q622</f>
        <v>0</v>
      </c>
      <c r="S623" s="9" t="str">
        <f>'shaladarpan '!R622</f>
        <v>GOVT. SENIOR SECONDARY SCHOOL ALNIYAWAS (219445)</v>
      </c>
      <c r="T623" s="9">
        <f>'shaladarpan '!S622</f>
        <v>8140200308</v>
      </c>
      <c r="U623" s="9" t="str">
        <f>'shaladarpan '!T622</f>
        <v>XXXX1155</v>
      </c>
      <c r="V623" s="9" t="str">
        <f>'shaladarpan '!U622</f>
        <v>VRCKOOP</v>
      </c>
      <c r="W623" s="9">
        <f>'shaladarpan '!V622</f>
        <v>9828121317</v>
      </c>
      <c r="X623" s="9" t="str">
        <f>'shaladarpan '!W622</f>
        <v>alniyawas621</v>
      </c>
      <c r="Y623" s="9">
        <f>'shaladarpan '!X622</f>
        <v>36000</v>
      </c>
      <c r="Z623" s="9" t="str">
        <f>'shaladarpan '!Y622</f>
        <v>N</v>
      </c>
      <c r="AA623" s="9" t="str">
        <f>'shaladarpan '!Z622</f>
        <v>N</v>
      </c>
      <c r="AB623" s="9" t="str">
        <f>'shaladarpan '!AA622</f>
        <v>No</v>
      </c>
      <c r="AC623" s="9">
        <f>'shaladarpan '!AB622</f>
        <v>17</v>
      </c>
      <c r="AD623" s="9" t="str">
        <f>'shaladarpan '!AC622</f>
        <v>None</v>
      </c>
      <c r="AE623" s="9">
        <f>'shaladarpan '!AD622</f>
        <v>1</v>
      </c>
    </row>
    <row r="624" spans="1:31" ht="23.25">
      <c r="A624" s="8">
        <f>IF(F624=" "," ",ROWS($A$3:A624))</f>
        <v>622</v>
      </c>
      <c r="B624" s="9">
        <f>'shaladarpan '!A623</f>
        <v>11</v>
      </c>
      <c r="C624" s="9" t="str">
        <f>'shaladarpan '!B623</f>
        <v>A</v>
      </c>
      <c r="D624" s="9">
        <f>'shaladarpan '!C623</f>
        <v>4512</v>
      </c>
      <c r="E624" s="10">
        <f>'shaladarpan '!D623</f>
        <v>43287</v>
      </c>
      <c r="F624" s="9" t="str">
        <f>'shaladarpan '!E623</f>
        <v>manjeet622</v>
      </c>
      <c r="G624" s="10">
        <f>'shaladarpan '!F623</f>
        <v>0</v>
      </c>
      <c r="H624" s="9" t="str">
        <f>'shaladarpan '!G623</f>
        <v>vijay622</v>
      </c>
      <c r="I624" s="9" t="str">
        <f>'shaladarpan '!H623</f>
        <v>beautiful622</v>
      </c>
      <c r="J624" s="9" t="str">
        <f>'shaladarpan '!I623</f>
        <v>M</v>
      </c>
      <c r="K624" s="10">
        <f>'shaladarpan '!J623</f>
        <v>38226</v>
      </c>
      <c r="L624" s="9" t="str">
        <f>'shaladarpan '!K623</f>
        <v>yes</v>
      </c>
      <c r="M624" s="9">
        <f>'shaladarpan '!L623</f>
        <v>622</v>
      </c>
      <c r="N624" s="9">
        <f>'shaladarpan '!M623</f>
        <v>0</v>
      </c>
      <c r="O624" s="9">
        <f>'shaladarpan '!N623</f>
        <v>0</v>
      </c>
      <c r="P624" s="9" t="str">
        <f>'shaladarpan '!O623</f>
        <v>OBC</v>
      </c>
      <c r="Q624" s="9" t="str">
        <f>'shaladarpan '!P623</f>
        <v>Hindu</v>
      </c>
      <c r="R624" s="9">
        <f>'shaladarpan '!Q623</f>
        <v>0</v>
      </c>
      <c r="S624" s="9" t="str">
        <f>'shaladarpan '!R623</f>
        <v>GOVT. SENIOR SECONDARY SCHOOL ALNIYAWAS (219445)</v>
      </c>
      <c r="T624" s="9">
        <f>'shaladarpan '!S623</f>
        <v>8140200308</v>
      </c>
      <c r="U624" s="9" t="str">
        <f>'shaladarpan '!T623</f>
        <v>XXXX4860</v>
      </c>
      <c r="V624" s="9" t="str">
        <f>'shaladarpan '!U623</f>
        <v>VPGKJSV</v>
      </c>
      <c r="W624" s="9">
        <f>'shaladarpan '!V623</f>
        <v>9828121318</v>
      </c>
      <c r="X624" s="9" t="str">
        <f>'shaladarpan '!W623</f>
        <v>alniyawas622</v>
      </c>
      <c r="Y624" s="9">
        <f>'shaladarpan '!X623</f>
        <v>36000</v>
      </c>
      <c r="Z624" s="9" t="str">
        <f>'shaladarpan '!Y623</f>
        <v>N</v>
      </c>
      <c r="AA624" s="9" t="str">
        <f>'shaladarpan '!Z623</f>
        <v>N</v>
      </c>
      <c r="AB624" s="9" t="str">
        <f>'shaladarpan '!AA623</f>
        <v>No</v>
      </c>
      <c r="AC624" s="9">
        <f>'shaladarpan '!AB623</f>
        <v>16</v>
      </c>
      <c r="AD624" s="9" t="str">
        <f>'shaladarpan '!AC623</f>
        <v>None</v>
      </c>
      <c r="AE624" s="9">
        <f>'shaladarpan '!AD623</f>
        <v>2</v>
      </c>
    </row>
    <row r="625" spans="1:31" ht="23.25">
      <c r="A625" s="8">
        <f>IF(F625=" "," ",ROWS($A$3:A625))</f>
        <v>623</v>
      </c>
      <c r="B625" s="9">
        <f>'shaladarpan '!A624</f>
        <v>11</v>
      </c>
      <c r="C625" s="9" t="str">
        <f>'shaladarpan '!B624</f>
        <v>A</v>
      </c>
      <c r="D625" s="9">
        <f>'shaladarpan '!C624</f>
        <v>4445</v>
      </c>
      <c r="E625" s="10">
        <f>'shaladarpan '!D624</f>
        <v>43283</v>
      </c>
      <c r="F625" s="9" t="str">
        <f>'shaladarpan '!E624</f>
        <v>manjeet623</v>
      </c>
      <c r="G625" s="10">
        <f>'shaladarpan '!F624</f>
        <v>0</v>
      </c>
      <c r="H625" s="9" t="str">
        <f>'shaladarpan '!G624</f>
        <v>vijay623</v>
      </c>
      <c r="I625" s="9" t="str">
        <f>'shaladarpan '!H624</f>
        <v>beautiful623</v>
      </c>
      <c r="J625" s="9" t="str">
        <f>'shaladarpan '!I624</f>
        <v>F</v>
      </c>
      <c r="K625" s="10">
        <f>'shaladarpan '!J624</f>
        <v>38122</v>
      </c>
      <c r="L625" s="9" t="str">
        <f>'shaladarpan '!K624</f>
        <v>yes</v>
      </c>
      <c r="M625" s="9">
        <f>'shaladarpan '!L624</f>
        <v>623</v>
      </c>
      <c r="N625" s="9">
        <f>'shaladarpan '!M624</f>
        <v>0</v>
      </c>
      <c r="O625" s="9">
        <f>'shaladarpan '!N624</f>
        <v>0</v>
      </c>
      <c r="P625" s="9" t="str">
        <f>'shaladarpan '!O624</f>
        <v>OBC</v>
      </c>
      <c r="Q625" s="9" t="str">
        <f>'shaladarpan '!P624</f>
        <v>Muslim</v>
      </c>
      <c r="R625" s="9">
        <f>'shaladarpan '!Q624</f>
        <v>0</v>
      </c>
      <c r="S625" s="9" t="str">
        <f>'shaladarpan '!R624</f>
        <v>GOVT. SENIOR SECONDARY SCHOOL ALNIYAWAS (219445)</v>
      </c>
      <c r="T625" s="9">
        <f>'shaladarpan '!S624</f>
        <v>8140200308</v>
      </c>
      <c r="U625" s="9" t="str">
        <f>'shaladarpan '!T624</f>
        <v>XXXX7353</v>
      </c>
      <c r="V625" s="9" t="str">
        <f>'shaladarpan '!U624</f>
        <v>YMWESGS</v>
      </c>
      <c r="W625" s="9">
        <f>'shaladarpan '!V624</f>
        <v>9828121319</v>
      </c>
      <c r="X625" s="9" t="str">
        <f>'shaladarpan '!W624</f>
        <v>alniyawas623</v>
      </c>
      <c r="Y625" s="9">
        <f>'shaladarpan '!X624</f>
        <v>40000</v>
      </c>
      <c r="Z625" s="9" t="str">
        <f>'shaladarpan '!Y624</f>
        <v>N</v>
      </c>
      <c r="AA625" s="9" t="str">
        <f>'shaladarpan '!Z624</f>
        <v>N</v>
      </c>
      <c r="AB625" s="9" t="str">
        <f>'shaladarpan '!AA624</f>
        <v>Yes</v>
      </c>
      <c r="AC625" s="9">
        <f>'shaladarpan '!AB624</f>
        <v>16</v>
      </c>
      <c r="AD625" s="9" t="str">
        <f>'shaladarpan '!AC624</f>
        <v>None</v>
      </c>
      <c r="AE625" s="9">
        <f>'shaladarpan '!AD624</f>
        <v>2</v>
      </c>
    </row>
    <row r="626" spans="1:31" ht="23.25">
      <c r="A626" s="8">
        <f>IF(F626=" "," ",ROWS($A$3:A626))</f>
        <v>624</v>
      </c>
      <c r="B626" s="9">
        <f>'shaladarpan '!A625</f>
        <v>11</v>
      </c>
      <c r="C626" s="9" t="str">
        <f>'shaladarpan '!B625</f>
        <v>A</v>
      </c>
      <c r="D626" s="9">
        <f>'shaladarpan '!C625</f>
        <v>3939</v>
      </c>
      <c r="E626" s="10">
        <f>'shaladarpan '!D625</f>
        <v>42137</v>
      </c>
      <c r="F626" s="9" t="str">
        <f>'shaladarpan '!E625</f>
        <v>manjeet624</v>
      </c>
      <c r="G626" s="10">
        <f>'shaladarpan '!F625</f>
        <v>0</v>
      </c>
      <c r="H626" s="9" t="str">
        <f>'shaladarpan '!G625</f>
        <v>vijay624</v>
      </c>
      <c r="I626" s="9" t="str">
        <f>'shaladarpan '!H625</f>
        <v>beautiful624</v>
      </c>
      <c r="J626" s="9" t="str">
        <f>'shaladarpan '!I625</f>
        <v>M</v>
      </c>
      <c r="K626" s="10">
        <f>'shaladarpan '!J625</f>
        <v>38693</v>
      </c>
      <c r="L626" s="9" t="str">
        <f>'shaladarpan '!K625</f>
        <v>no</v>
      </c>
      <c r="M626" s="9">
        <f>'shaladarpan '!L625</f>
        <v>624</v>
      </c>
      <c r="N626" s="9">
        <f>'shaladarpan '!M625</f>
        <v>0</v>
      </c>
      <c r="O626" s="9">
        <f>'shaladarpan '!N625</f>
        <v>0</v>
      </c>
      <c r="P626" s="9" t="str">
        <f>'shaladarpan '!O625</f>
        <v>SC</v>
      </c>
      <c r="Q626" s="9" t="str">
        <f>'shaladarpan '!P625</f>
        <v>Hindu</v>
      </c>
      <c r="R626" s="9">
        <f>'shaladarpan '!Q625</f>
        <v>0</v>
      </c>
      <c r="S626" s="9" t="str">
        <f>'shaladarpan '!R625</f>
        <v>GOVT. SENIOR SECONDARY SCHOOL ALNIYAWAS (219445)</v>
      </c>
      <c r="T626" s="9">
        <f>'shaladarpan '!S625</f>
        <v>8140200308</v>
      </c>
      <c r="U626" s="9" t="str">
        <f>'shaladarpan '!T625</f>
        <v>XXXX0382</v>
      </c>
      <c r="V626" s="9" t="str">
        <f>'shaladarpan '!U625</f>
        <v>YQCGGDC</v>
      </c>
      <c r="W626" s="9">
        <f>'shaladarpan '!V625</f>
        <v>9828121320</v>
      </c>
      <c r="X626" s="9" t="str">
        <f>'shaladarpan '!W625</f>
        <v>alniyawas624</v>
      </c>
      <c r="Y626" s="9">
        <f>'shaladarpan '!X625</f>
        <v>46000</v>
      </c>
      <c r="Z626" s="9" t="str">
        <f>'shaladarpan '!Y625</f>
        <v>N</v>
      </c>
      <c r="AA626" s="9" t="str">
        <f>'shaladarpan '!Z625</f>
        <v>N</v>
      </c>
      <c r="AB626" s="9" t="str">
        <f>'shaladarpan '!AA625</f>
        <v>No</v>
      </c>
      <c r="AC626" s="9">
        <f>'shaladarpan '!AB625</f>
        <v>15</v>
      </c>
      <c r="AD626" s="9" t="str">
        <f>'shaladarpan '!AC625</f>
        <v>None</v>
      </c>
      <c r="AE626" s="9">
        <f>'shaladarpan '!AD625</f>
        <v>2</v>
      </c>
    </row>
    <row r="627" spans="1:31" ht="23.25">
      <c r="A627" s="8">
        <f>IF(F627=" "," ",ROWS($A$3:A627))</f>
        <v>625</v>
      </c>
      <c r="B627" s="9">
        <f>'shaladarpan '!A626</f>
        <v>11</v>
      </c>
      <c r="C627" s="9" t="str">
        <f>'shaladarpan '!B626</f>
        <v>A</v>
      </c>
      <c r="D627" s="9">
        <f>'shaladarpan '!C626</f>
        <v>4457</v>
      </c>
      <c r="E627" s="10">
        <f>'shaladarpan '!D626</f>
        <v>43284</v>
      </c>
      <c r="F627" s="9" t="str">
        <f>'shaladarpan '!E626</f>
        <v>manjeet625</v>
      </c>
      <c r="G627" s="10">
        <f>'shaladarpan '!F626</f>
        <v>0</v>
      </c>
      <c r="H627" s="9" t="str">
        <f>'shaladarpan '!G626</f>
        <v>vijay625</v>
      </c>
      <c r="I627" s="9" t="str">
        <f>'shaladarpan '!H626</f>
        <v>beautiful625</v>
      </c>
      <c r="J627" s="9" t="str">
        <f>'shaladarpan '!I626</f>
        <v>F</v>
      </c>
      <c r="K627" s="10">
        <f>'shaladarpan '!J626</f>
        <v>38579</v>
      </c>
      <c r="L627" s="9" t="str">
        <f>'shaladarpan '!K626</f>
        <v>yes</v>
      </c>
      <c r="M627" s="9">
        <f>'shaladarpan '!L626</f>
        <v>625</v>
      </c>
      <c r="N627" s="9">
        <f>'shaladarpan '!M626</f>
        <v>0</v>
      </c>
      <c r="O627" s="9">
        <f>'shaladarpan '!N626</f>
        <v>0</v>
      </c>
      <c r="P627" s="9" t="str">
        <f>'shaladarpan '!O626</f>
        <v>OBC</v>
      </c>
      <c r="Q627" s="9" t="str">
        <f>'shaladarpan '!P626</f>
        <v>Hindu</v>
      </c>
      <c r="R627" s="9">
        <f>'shaladarpan '!Q626</f>
        <v>0</v>
      </c>
      <c r="S627" s="9" t="str">
        <f>'shaladarpan '!R626</f>
        <v>GOVT. SENIOR SECONDARY SCHOOL ALNIYAWAS (219445)</v>
      </c>
      <c r="T627" s="9">
        <f>'shaladarpan '!S626</f>
        <v>8140200308</v>
      </c>
      <c r="U627" s="9" t="str">
        <f>'shaladarpan '!T626</f>
        <v>XXXX4771</v>
      </c>
      <c r="V627" s="9" t="str">
        <f>'shaladarpan '!U626</f>
        <v>YMIAUIC</v>
      </c>
      <c r="W627" s="9">
        <f>'shaladarpan '!V626</f>
        <v>9828121321</v>
      </c>
      <c r="X627" s="9" t="str">
        <f>'shaladarpan '!W626</f>
        <v>alniyawas625</v>
      </c>
      <c r="Y627" s="9">
        <f>'shaladarpan '!X626</f>
        <v>36000</v>
      </c>
      <c r="Z627" s="9" t="str">
        <f>'shaladarpan '!Y626</f>
        <v>N</v>
      </c>
      <c r="AA627" s="9" t="str">
        <f>'shaladarpan '!Z626</f>
        <v>N</v>
      </c>
      <c r="AB627" s="9" t="str">
        <f>'shaladarpan '!AA626</f>
        <v>No</v>
      </c>
      <c r="AC627" s="9">
        <f>'shaladarpan '!AB626</f>
        <v>15</v>
      </c>
      <c r="AD627" s="9" t="str">
        <f>'shaladarpan '!AC626</f>
        <v>None</v>
      </c>
      <c r="AE627" s="9">
        <f>'shaladarpan '!AD626</f>
        <v>5</v>
      </c>
    </row>
    <row r="628" spans="1:31" ht="23.25">
      <c r="A628" s="8">
        <f>IF(F628=" "," ",ROWS($A$3:A628))</f>
        <v>626</v>
      </c>
      <c r="B628" s="9">
        <f>'shaladarpan '!A627</f>
        <v>11</v>
      </c>
      <c r="C628" s="9" t="str">
        <f>'shaladarpan '!B627</f>
        <v>A</v>
      </c>
      <c r="D628" s="9">
        <f>'shaladarpan '!C627</f>
        <v>4021</v>
      </c>
      <c r="E628" s="10">
        <f>'shaladarpan '!D627</f>
        <v>42194</v>
      </c>
      <c r="F628" s="9" t="str">
        <f>'shaladarpan '!E627</f>
        <v>manjeet626</v>
      </c>
      <c r="G628" s="10">
        <f>'shaladarpan '!F627</f>
        <v>0</v>
      </c>
      <c r="H628" s="9" t="str">
        <f>'shaladarpan '!G627</f>
        <v>vijay626</v>
      </c>
      <c r="I628" s="9" t="str">
        <f>'shaladarpan '!H627</f>
        <v>beautiful626</v>
      </c>
      <c r="J628" s="9" t="str">
        <f>'shaladarpan '!I627</f>
        <v>M</v>
      </c>
      <c r="K628" s="10">
        <f>'shaladarpan '!J627</f>
        <v>37813</v>
      </c>
      <c r="L628" s="9" t="str">
        <f>'shaladarpan '!K627</f>
        <v>yes</v>
      </c>
      <c r="M628" s="9">
        <f>'shaladarpan '!L627</f>
        <v>626</v>
      </c>
      <c r="N628" s="9">
        <f>'shaladarpan '!M627</f>
        <v>0</v>
      </c>
      <c r="O628" s="9">
        <f>'shaladarpan '!N627</f>
        <v>0</v>
      </c>
      <c r="P628" s="9" t="str">
        <f>'shaladarpan '!O627</f>
        <v>OBC</v>
      </c>
      <c r="Q628" s="9" t="str">
        <f>'shaladarpan '!P627</f>
        <v>Hindu</v>
      </c>
      <c r="R628" s="9">
        <f>'shaladarpan '!Q627</f>
        <v>0</v>
      </c>
      <c r="S628" s="9" t="str">
        <f>'shaladarpan '!R627</f>
        <v>GOVT. SENIOR SECONDARY SCHOOL ALNIYAWAS (219445)</v>
      </c>
      <c r="T628" s="9">
        <f>'shaladarpan '!S627</f>
        <v>8140200308</v>
      </c>
      <c r="U628" s="9" t="str">
        <f>'shaladarpan '!T627</f>
        <v>XXXX5952</v>
      </c>
      <c r="V628" s="9">
        <f>'shaladarpan '!U627</f>
        <v>0</v>
      </c>
      <c r="W628" s="9">
        <f>'shaladarpan '!V627</f>
        <v>9828121322</v>
      </c>
      <c r="X628" s="9" t="str">
        <f>'shaladarpan '!W627</f>
        <v>alniyawas626</v>
      </c>
      <c r="Y628" s="9">
        <f>'shaladarpan '!X627</f>
        <v>0</v>
      </c>
      <c r="Z628" s="9" t="str">
        <f>'shaladarpan '!Y627</f>
        <v>N</v>
      </c>
      <c r="AA628" s="9" t="str">
        <f>'shaladarpan '!Z627</f>
        <v>N</v>
      </c>
      <c r="AB628" s="9" t="str">
        <f>'shaladarpan '!AA627</f>
        <v>No</v>
      </c>
      <c r="AC628" s="9">
        <f>'shaladarpan '!AB627</f>
        <v>17</v>
      </c>
      <c r="AD628" s="9" t="str">
        <f>'shaladarpan '!AC627</f>
        <v>None</v>
      </c>
      <c r="AE628" s="9">
        <f>'shaladarpan '!AD627</f>
        <v>2</v>
      </c>
    </row>
    <row r="629" spans="1:31" ht="23.25">
      <c r="A629" s="8">
        <f>IF(F629=" "," ",ROWS($A$3:A629))</f>
        <v>627</v>
      </c>
      <c r="B629" s="9">
        <f>'shaladarpan '!A628</f>
        <v>11</v>
      </c>
      <c r="C629" s="9" t="str">
        <f>'shaladarpan '!B628</f>
        <v>A</v>
      </c>
      <c r="D629" s="9">
        <f>'shaladarpan '!C628</f>
        <v>3983</v>
      </c>
      <c r="E629" s="10">
        <f>'shaladarpan '!D628</f>
        <v>42189</v>
      </c>
      <c r="F629" s="9" t="str">
        <f>'shaladarpan '!E628</f>
        <v>manjeet627</v>
      </c>
      <c r="G629" s="10">
        <f>'shaladarpan '!F628</f>
        <v>0</v>
      </c>
      <c r="H629" s="9" t="str">
        <f>'shaladarpan '!G628</f>
        <v>vijay627</v>
      </c>
      <c r="I629" s="9" t="str">
        <f>'shaladarpan '!H628</f>
        <v>beautiful627</v>
      </c>
      <c r="J629" s="9" t="str">
        <f>'shaladarpan '!I628</f>
        <v>M</v>
      </c>
      <c r="K629" s="10">
        <f>'shaladarpan '!J628</f>
        <v>38203</v>
      </c>
      <c r="L629" s="9" t="str">
        <f>'shaladarpan '!K628</f>
        <v>no</v>
      </c>
      <c r="M629" s="9">
        <f>'shaladarpan '!L628</f>
        <v>627</v>
      </c>
      <c r="N629" s="9">
        <f>'shaladarpan '!M628</f>
        <v>0</v>
      </c>
      <c r="O629" s="9">
        <f>'shaladarpan '!N628</f>
        <v>0</v>
      </c>
      <c r="P629" s="9" t="str">
        <f>'shaladarpan '!O628</f>
        <v>OBC</v>
      </c>
      <c r="Q629" s="9" t="str">
        <f>'shaladarpan '!P628</f>
        <v>Muslim</v>
      </c>
      <c r="R629" s="9">
        <f>'shaladarpan '!Q628</f>
        <v>0</v>
      </c>
      <c r="S629" s="9" t="str">
        <f>'shaladarpan '!R628</f>
        <v>GOVT. SENIOR SECONDARY SCHOOL ALNIYAWAS (219445)</v>
      </c>
      <c r="T629" s="9">
        <f>'shaladarpan '!S628</f>
        <v>8140200308</v>
      </c>
      <c r="U629" s="9" t="str">
        <f>'shaladarpan '!T628</f>
        <v>XXXX7219</v>
      </c>
      <c r="V629" s="9">
        <f>'shaladarpan '!U628</f>
        <v>0</v>
      </c>
      <c r="W629" s="9">
        <f>'shaladarpan '!V628</f>
        <v>9828121323</v>
      </c>
      <c r="X629" s="9" t="str">
        <f>'shaladarpan '!W628</f>
        <v>alniyawas627</v>
      </c>
      <c r="Y629" s="9">
        <f>'shaladarpan '!X628</f>
        <v>0</v>
      </c>
      <c r="Z629" s="9" t="str">
        <f>'shaladarpan '!Y628</f>
        <v>N</v>
      </c>
      <c r="AA629" s="9" t="str">
        <f>'shaladarpan '!Z628</f>
        <v>N</v>
      </c>
      <c r="AB629" s="9" t="str">
        <f>'shaladarpan '!AA628</f>
        <v>Yes</v>
      </c>
      <c r="AC629" s="9">
        <f>'shaladarpan '!AB628</f>
        <v>16</v>
      </c>
      <c r="AD629" s="9" t="str">
        <f>'shaladarpan '!AC628</f>
        <v>None</v>
      </c>
      <c r="AE629" s="9">
        <f>'shaladarpan '!AD628</f>
        <v>2</v>
      </c>
    </row>
    <row r="630" spans="1:31" ht="23.25">
      <c r="A630" s="8">
        <f>IF(F630=" "," ",ROWS($A$3:A630))</f>
        <v>628</v>
      </c>
      <c r="B630" s="9">
        <f>'shaladarpan '!A629</f>
        <v>11</v>
      </c>
      <c r="C630" s="9" t="str">
        <f>'shaladarpan '!B629</f>
        <v>B</v>
      </c>
      <c r="D630" s="9">
        <f>'shaladarpan '!C629</f>
        <v>4316</v>
      </c>
      <c r="E630" s="10">
        <f>'shaladarpan '!D629</f>
        <v>42920</v>
      </c>
      <c r="F630" s="9" t="str">
        <f>'shaladarpan '!E629</f>
        <v>manjeet628</v>
      </c>
      <c r="G630" s="10">
        <f>'shaladarpan '!F629</f>
        <v>0</v>
      </c>
      <c r="H630" s="9" t="str">
        <f>'shaladarpan '!G629</f>
        <v>vijay628</v>
      </c>
      <c r="I630" s="9" t="str">
        <f>'shaladarpan '!H629</f>
        <v>beautiful628</v>
      </c>
      <c r="J630" s="9" t="str">
        <f>'shaladarpan '!I629</f>
        <v>M</v>
      </c>
      <c r="K630" s="10">
        <f>'shaladarpan '!J629</f>
        <v>38567</v>
      </c>
      <c r="L630" s="9" t="str">
        <f>'shaladarpan '!K629</f>
        <v>yes</v>
      </c>
      <c r="M630" s="9">
        <f>'shaladarpan '!L629</f>
        <v>628</v>
      </c>
      <c r="N630" s="9">
        <f>'shaladarpan '!M629</f>
        <v>0</v>
      </c>
      <c r="O630" s="9">
        <f>'shaladarpan '!N629</f>
        <v>0</v>
      </c>
      <c r="P630" s="9" t="str">
        <f>'shaladarpan '!O629</f>
        <v>OBC</v>
      </c>
      <c r="Q630" s="9" t="str">
        <f>'shaladarpan '!P629</f>
        <v>Muslim</v>
      </c>
      <c r="R630" s="9">
        <f>'shaladarpan '!Q629</f>
        <v>0</v>
      </c>
      <c r="S630" s="9" t="str">
        <f>'shaladarpan '!R629</f>
        <v>GOVT. SENIOR SECONDARY SCHOOL ALNIYAWAS (219445)</v>
      </c>
      <c r="T630" s="9">
        <f>'shaladarpan '!S629</f>
        <v>8140200308</v>
      </c>
      <c r="U630" s="9" t="str">
        <f>'shaladarpan '!T629</f>
        <v>XXXX4746</v>
      </c>
      <c r="V630" s="9">
        <f>'shaladarpan '!U629</f>
        <v>0</v>
      </c>
      <c r="W630" s="9">
        <f>'shaladarpan '!V629</f>
        <v>9828121324</v>
      </c>
      <c r="X630" s="9" t="str">
        <f>'shaladarpan '!W629</f>
        <v>alniyawas628</v>
      </c>
      <c r="Y630" s="9">
        <f>'shaladarpan '!X629</f>
        <v>0</v>
      </c>
      <c r="Z630" s="9" t="str">
        <f>'shaladarpan '!Y629</f>
        <v>N</v>
      </c>
      <c r="AA630" s="9" t="str">
        <f>'shaladarpan '!Z629</f>
        <v>N</v>
      </c>
      <c r="AB630" s="9" t="str">
        <f>'shaladarpan '!AA629</f>
        <v>Yes</v>
      </c>
      <c r="AC630" s="9">
        <f>'shaladarpan '!AB629</f>
        <v>15</v>
      </c>
      <c r="AD630" s="9" t="str">
        <f>'shaladarpan '!AC629</f>
        <v>None</v>
      </c>
      <c r="AE630" s="9">
        <f>'shaladarpan '!AD629</f>
        <v>1</v>
      </c>
    </row>
    <row r="631" spans="1:31" ht="23.25">
      <c r="A631" s="8">
        <f>IF(F631=" "," ",ROWS($A$3:A631))</f>
        <v>629</v>
      </c>
      <c r="B631" s="9">
        <f>'shaladarpan '!A630</f>
        <v>11</v>
      </c>
      <c r="C631" s="9" t="str">
        <f>'shaladarpan '!B630</f>
        <v>B</v>
      </c>
      <c r="D631" s="9">
        <f>'shaladarpan '!C630</f>
        <v>4354</v>
      </c>
      <c r="E631" s="10">
        <f>'shaladarpan '!D630</f>
        <v>42923</v>
      </c>
      <c r="F631" s="9" t="str">
        <f>'shaladarpan '!E630</f>
        <v>manjeet629</v>
      </c>
      <c r="G631" s="10">
        <f>'shaladarpan '!F630</f>
        <v>0</v>
      </c>
      <c r="H631" s="9" t="str">
        <f>'shaladarpan '!G630</f>
        <v>vijay629</v>
      </c>
      <c r="I631" s="9" t="str">
        <f>'shaladarpan '!H630</f>
        <v>beautiful629</v>
      </c>
      <c r="J631" s="9" t="str">
        <f>'shaladarpan '!I630</f>
        <v>F</v>
      </c>
      <c r="K631" s="10">
        <f>'shaladarpan '!J630</f>
        <v>38640</v>
      </c>
      <c r="L631" s="9" t="str">
        <f>'shaladarpan '!K630</f>
        <v>yes</v>
      </c>
      <c r="M631" s="9">
        <f>'shaladarpan '!L630</f>
        <v>629</v>
      </c>
      <c r="N631" s="9">
        <f>'shaladarpan '!M630</f>
        <v>0</v>
      </c>
      <c r="O631" s="9">
        <f>'shaladarpan '!N630</f>
        <v>0</v>
      </c>
      <c r="P631" s="9" t="str">
        <f>'shaladarpan '!O630</f>
        <v>SC</v>
      </c>
      <c r="Q631" s="9" t="str">
        <f>'shaladarpan '!P630</f>
        <v>Hindu</v>
      </c>
      <c r="R631" s="9">
        <f>'shaladarpan '!Q630</f>
        <v>0</v>
      </c>
      <c r="S631" s="9" t="str">
        <f>'shaladarpan '!R630</f>
        <v>GOVT. SENIOR SECONDARY SCHOOL ALNIYAWAS (219445)</v>
      </c>
      <c r="T631" s="9">
        <f>'shaladarpan '!S630</f>
        <v>8140200308</v>
      </c>
      <c r="U631" s="9" t="str">
        <f>'shaladarpan '!T630</f>
        <v>XXXX8836</v>
      </c>
      <c r="V631" s="9" t="str">
        <f>'shaladarpan '!U630</f>
        <v>YOFDKUC</v>
      </c>
      <c r="W631" s="9">
        <f>'shaladarpan '!V630</f>
        <v>9828121325</v>
      </c>
      <c r="X631" s="9" t="str">
        <f>'shaladarpan '!W630</f>
        <v>alniyawas629</v>
      </c>
      <c r="Y631" s="9">
        <f>'shaladarpan '!X630</f>
        <v>48000</v>
      </c>
      <c r="Z631" s="9" t="str">
        <f>'shaladarpan '!Y630</f>
        <v>N</v>
      </c>
      <c r="AA631" s="9" t="str">
        <f>'shaladarpan '!Z630</f>
        <v>N</v>
      </c>
      <c r="AB631" s="9" t="str">
        <f>'shaladarpan '!AA630</f>
        <v>No</v>
      </c>
      <c r="AC631" s="9">
        <f>'shaladarpan '!AB630</f>
        <v>15</v>
      </c>
      <c r="AD631" s="9" t="str">
        <f>'shaladarpan '!AC630</f>
        <v>None</v>
      </c>
      <c r="AE631" s="9">
        <f>'shaladarpan '!AD630</f>
        <v>3</v>
      </c>
    </row>
    <row r="632" spans="1:31" ht="23.25">
      <c r="A632" s="8">
        <f>IF(F632=" "," ",ROWS($A$3:A632))</f>
        <v>630</v>
      </c>
      <c r="B632" s="9">
        <f>'shaladarpan '!A631</f>
        <v>11</v>
      </c>
      <c r="C632" s="9" t="str">
        <f>'shaladarpan '!B631</f>
        <v>B</v>
      </c>
      <c r="D632" s="9">
        <f>'shaladarpan '!C631</f>
        <v>3767</v>
      </c>
      <c r="E632" s="10">
        <f>'shaladarpan '!D631</f>
        <v>42135</v>
      </c>
      <c r="F632" s="9" t="str">
        <f>'shaladarpan '!E631</f>
        <v>manjeet630</v>
      </c>
      <c r="G632" s="10">
        <f>'shaladarpan '!F631</f>
        <v>0</v>
      </c>
      <c r="H632" s="9" t="str">
        <f>'shaladarpan '!G631</f>
        <v>vijay630</v>
      </c>
      <c r="I632" s="9" t="str">
        <f>'shaladarpan '!H631</f>
        <v>beautiful630</v>
      </c>
      <c r="J632" s="9" t="str">
        <f>'shaladarpan '!I631</f>
        <v>M</v>
      </c>
      <c r="K632" s="10">
        <f>'shaladarpan '!J631</f>
        <v>38052</v>
      </c>
      <c r="L632" s="9" t="str">
        <f>'shaladarpan '!K631</f>
        <v>no</v>
      </c>
      <c r="M632" s="9">
        <f>'shaladarpan '!L631</f>
        <v>630</v>
      </c>
      <c r="N632" s="9">
        <f>'shaladarpan '!M631</f>
        <v>0</v>
      </c>
      <c r="O632" s="9">
        <f>'shaladarpan '!N631</f>
        <v>0</v>
      </c>
      <c r="P632" s="9" t="str">
        <f>'shaladarpan '!O631</f>
        <v>SC</v>
      </c>
      <c r="Q632" s="9" t="str">
        <f>'shaladarpan '!P631</f>
        <v>Hindu</v>
      </c>
      <c r="R632" s="9">
        <f>'shaladarpan '!Q631</f>
        <v>0</v>
      </c>
      <c r="S632" s="9" t="str">
        <f>'shaladarpan '!R631</f>
        <v>GOVT. SENIOR SECONDARY SCHOOL ALNIYAWAS (219445)</v>
      </c>
      <c r="T632" s="9">
        <f>'shaladarpan '!S631</f>
        <v>8140200308</v>
      </c>
      <c r="U632" s="9" t="str">
        <f>'shaladarpan '!T631</f>
        <v>XXXX4272</v>
      </c>
      <c r="V632" s="9" t="str">
        <f>'shaladarpan '!U631</f>
        <v>YOWFEUS</v>
      </c>
      <c r="W632" s="9">
        <f>'shaladarpan '!V631</f>
        <v>9828121326</v>
      </c>
      <c r="X632" s="9" t="str">
        <f>'shaladarpan '!W631</f>
        <v>alniyawas630</v>
      </c>
      <c r="Y632" s="9">
        <f>'shaladarpan '!X631</f>
        <v>36000</v>
      </c>
      <c r="Z632" s="9" t="str">
        <f>'shaladarpan '!Y631</f>
        <v>N</v>
      </c>
      <c r="AA632" s="9" t="str">
        <f>'shaladarpan '!Z631</f>
        <v>N</v>
      </c>
      <c r="AB632" s="9" t="str">
        <f>'shaladarpan '!AA631</f>
        <v>No</v>
      </c>
      <c r="AC632" s="9">
        <f>'shaladarpan '!AB631</f>
        <v>16</v>
      </c>
      <c r="AD632" s="9" t="str">
        <f>'shaladarpan '!AC631</f>
        <v>None</v>
      </c>
      <c r="AE632" s="9">
        <f>'shaladarpan '!AD631</f>
        <v>1</v>
      </c>
    </row>
    <row r="633" spans="1:31" ht="23.25">
      <c r="A633" s="8">
        <f>IF(F633=" "," ",ROWS($A$3:A633))</f>
        <v>631</v>
      </c>
      <c r="B633" s="9">
        <f>'shaladarpan '!A632</f>
        <v>11</v>
      </c>
      <c r="C633" s="9" t="str">
        <f>'shaladarpan '!B632</f>
        <v>B</v>
      </c>
      <c r="D633" s="9">
        <f>'shaladarpan '!C632</f>
        <v>4468</v>
      </c>
      <c r="E633" s="10">
        <f>'shaladarpan '!D632</f>
        <v>43285</v>
      </c>
      <c r="F633" s="9" t="str">
        <f>'shaladarpan '!E632</f>
        <v>manjeet631</v>
      </c>
      <c r="G633" s="10">
        <f>'shaladarpan '!F632</f>
        <v>0</v>
      </c>
      <c r="H633" s="9" t="str">
        <f>'shaladarpan '!G632</f>
        <v>vijay631</v>
      </c>
      <c r="I633" s="9" t="str">
        <f>'shaladarpan '!H632</f>
        <v>beautiful631</v>
      </c>
      <c r="J633" s="9" t="str">
        <f>'shaladarpan '!I632</f>
        <v>F</v>
      </c>
      <c r="K633" s="10">
        <f>'shaladarpan '!J632</f>
        <v>38338</v>
      </c>
      <c r="L633" s="9" t="str">
        <f>'shaladarpan '!K632</f>
        <v>yes</v>
      </c>
      <c r="M633" s="9">
        <f>'shaladarpan '!L632</f>
        <v>631</v>
      </c>
      <c r="N633" s="9">
        <f>'shaladarpan '!M632</f>
        <v>0</v>
      </c>
      <c r="O633" s="9">
        <f>'shaladarpan '!N632</f>
        <v>0</v>
      </c>
      <c r="P633" s="9" t="str">
        <f>'shaladarpan '!O632</f>
        <v>SC</v>
      </c>
      <c r="Q633" s="9" t="str">
        <f>'shaladarpan '!P632</f>
        <v>Hindu</v>
      </c>
      <c r="R633" s="9">
        <f>'shaladarpan '!Q632</f>
        <v>0</v>
      </c>
      <c r="S633" s="9" t="str">
        <f>'shaladarpan '!R632</f>
        <v>GOVT. SENIOR SECONDARY SCHOOL ALNIYAWAS (219445)</v>
      </c>
      <c r="T633" s="9">
        <f>'shaladarpan '!S632</f>
        <v>8140200308</v>
      </c>
      <c r="U633" s="9" t="str">
        <f>'shaladarpan '!T632</f>
        <v>XXXX2302</v>
      </c>
      <c r="V633" s="9">
        <f>'shaladarpan '!U632</f>
        <v>0</v>
      </c>
      <c r="W633" s="9">
        <f>'shaladarpan '!V632</f>
        <v>9828121327</v>
      </c>
      <c r="X633" s="9" t="str">
        <f>'shaladarpan '!W632</f>
        <v>alniyawas631</v>
      </c>
      <c r="Y633" s="9">
        <f>'shaladarpan '!X632</f>
        <v>40000</v>
      </c>
      <c r="Z633" s="9" t="str">
        <f>'shaladarpan '!Y632</f>
        <v>N</v>
      </c>
      <c r="AA633" s="9" t="str">
        <f>'shaladarpan '!Z632</f>
        <v>N</v>
      </c>
      <c r="AB633" s="9" t="str">
        <f>'shaladarpan '!AA632</f>
        <v>No</v>
      </c>
      <c r="AC633" s="9">
        <f>'shaladarpan '!AB632</f>
        <v>16</v>
      </c>
      <c r="AD633" s="9" t="str">
        <f>'shaladarpan '!AC632</f>
        <v>None</v>
      </c>
      <c r="AE633" s="9">
        <f>'shaladarpan '!AD632</f>
        <v>1</v>
      </c>
    </row>
    <row r="634" spans="1:31" ht="23.25">
      <c r="A634" s="8">
        <f>IF(F634=" "," ",ROWS($A$3:A634))</f>
        <v>632</v>
      </c>
      <c r="B634" s="9">
        <f>'shaladarpan '!A633</f>
        <v>11</v>
      </c>
      <c r="C634" s="9" t="str">
        <f>'shaladarpan '!B633</f>
        <v>B</v>
      </c>
      <c r="D634" s="9">
        <f>'shaladarpan '!C633</f>
        <v>4797</v>
      </c>
      <c r="E634" s="10">
        <f>'shaladarpan '!D633</f>
        <v>42920</v>
      </c>
      <c r="F634" s="9" t="str">
        <f>'shaladarpan '!E633</f>
        <v>manjeet632</v>
      </c>
      <c r="G634" s="10">
        <f>'shaladarpan '!F633</f>
        <v>0</v>
      </c>
      <c r="H634" s="9" t="str">
        <f>'shaladarpan '!G633</f>
        <v>vijay632</v>
      </c>
      <c r="I634" s="9" t="str">
        <f>'shaladarpan '!H633</f>
        <v>beautiful632</v>
      </c>
      <c r="J634" s="9" t="str">
        <f>'shaladarpan '!I633</f>
        <v>M</v>
      </c>
      <c r="K634" s="10">
        <f>'shaladarpan '!J633</f>
        <v>38150</v>
      </c>
      <c r="L634" s="9" t="str">
        <f>'shaladarpan '!K633</f>
        <v>yes</v>
      </c>
      <c r="M634" s="9">
        <f>'shaladarpan '!L633</f>
        <v>632</v>
      </c>
      <c r="N634" s="9">
        <f>'shaladarpan '!M633</f>
        <v>0</v>
      </c>
      <c r="O634" s="9">
        <f>'shaladarpan '!N633</f>
        <v>0</v>
      </c>
      <c r="P634" s="9" t="str">
        <f>'shaladarpan '!O633</f>
        <v>GEN</v>
      </c>
      <c r="Q634" s="9" t="str">
        <f>'shaladarpan '!P633</f>
        <v>Hindu</v>
      </c>
      <c r="R634" s="9">
        <f>'shaladarpan '!Q633</f>
        <v>0</v>
      </c>
      <c r="S634" s="9" t="str">
        <f>'shaladarpan '!R633</f>
        <v>GOVT. SENIOR SECONDARY SCHOOL ALNIYAWAS (219445)</v>
      </c>
      <c r="T634" s="9">
        <f>'shaladarpan '!S633</f>
        <v>8140200308</v>
      </c>
      <c r="U634" s="9" t="str">
        <f>'shaladarpan '!T633</f>
        <v>XXXX5517</v>
      </c>
      <c r="V634" s="9" t="str">
        <f>'shaladarpan '!U633</f>
        <v>YISYFAS</v>
      </c>
      <c r="W634" s="9">
        <f>'shaladarpan '!V633</f>
        <v>9828121328</v>
      </c>
      <c r="X634" s="9" t="str">
        <f>'shaladarpan '!W633</f>
        <v>alniyawas632</v>
      </c>
      <c r="Y634" s="9">
        <f>'shaladarpan '!X633</f>
        <v>35000</v>
      </c>
      <c r="Z634" s="9" t="str">
        <f>'shaladarpan '!Y633</f>
        <v>N</v>
      </c>
      <c r="AA634" s="9" t="str">
        <f>'shaladarpan '!Z633</f>
        <v>N</v>
      </c>
      <c r="AB634" s="9" t="str">
        <f>'shaladarpan '!AA633</f>
        <v>No</v>
      </c>
      <c r="AC634" s="9">
        <f>'shaladarpan '!AB633</f>
        <v>16</v>
      </c>
      <c r="AD634" s="9" t="str">
        <f>'shaladarpan '!AC633</f>
        <v>None</v>
      </c>
      <c r="AE634" s="9">
        <f>'shaladarpan '!AD633</f>
        <v>0</v>
      </c>
    </row>
    <row r="635" spans="1:31" ht="23.25">
      <c r="A635" s="8">
        <f>IF(F635=" "," ",ROWS($A$3:A635))</f>
        <v>633</v>
      </c>
      <c r="B635" s="9">
        <f>'shaladarpan '!A634</f>
        <v>11</v>
      </c>
      <c r="C635" s="9" t="str">
        <f>'shaladarpan '!B634</f>
        <v>B</v>
      </c>
      <c r="D635" s="9">
        <f>'shaladarpan '!C634</f>
        <v>4887</v>
      </c>
      <c r="E635" s="10">
        <f>'shaladarpan '!D634</f>
        <v>0</v>
      </c>
      <c r="F635" s="9" t="str">
        <f>'shaladarpan '!E634</f>
        <v>manjeet633</v>
      </c>
      <c r="G635" s="10">
        <f>'shaladarpan '!F634</f>
        <v>0</v>
      </c>
      <c r="H635" s="9" t="str">
        <f>'shaladarpan '!G634</f>
        <v>vijay633</v>
      </c>
      <c r="I635" s="9" t="str">
        <f>'shaladarpan '!H634</f>
        <v>beautiful633</v>
      </c>
      <c r="J635" s="9" t="str">
        <f>'shaladarpan '!I634</f>
        <v>M</v>
      </c>
      <c r="K635" s="10">
        <f>'shaladarpan '!J634</f>
        <v>38235</v>
      </c>
      <c r="L635" s="9" t="str">
        <f>'shaladarpan '!K634</f>
        <v>no</v>
      </c>
      <c r="M635" s="9">
        <f>'shaladarpan '!L634</f>
        <v>633</v>
      </c>
      <c r="N635" s="9">
        <f>'shaladarpan '!M634</f>
        <v>0</v>
      </c>
      <c r="O635" s="9">
        <f>'shaladarpan '!N634</f>
        <v>0</v>
      </c>
      <c r="P635" s="9" t="str">
        <f>'shaladarpan '!O634</f>
        <v>OBC</v>
      </c>
      <c r="Q635" s="9">
        <f>'shaladarpan '!P634</f>
        <v>0</v>
      </c>
      <c r="R635" s="9">
        <f>'shaladarpan '!Q634</f>
        <v>0</v>
      </c>
      <c r="S635" s="9" t="str">
        <f>'shaladarpan '!R634</f>
        <v>GOVT. SENIOR SECONDARY SCHOOL ALNIYAWAS (219445)</v>
      </c>
      <c r="T635" s="9">
        <f>'shaladarpan '!S634</f>
        <v>8140200308</v>
      </c>
      <c r="U635" s="9">
        <f>'shaladarpan '!T634</f>
        <v>0</v>
      </c>
      <c r="V635" s="9">
        <f>'shaladarpan '!U634</f>
        <v>0</v>
      </c>
      <c r="W635" s="9">
        <f>'shaladarpan '!V634</f>
        <v>9828121329</v>
      </c>
      <c r="X635" s="9" t="str">
        <f>'shaladarpan '!W634</f>
        <v>alniyawas633</v>
      </c>
      <c r="Y635" s="9">
        <f>'shaladarpan '!X634</f>
        <v>0</v>
      </c>
      <c r="Z635" s="9" t="str">
        <f>'shaladarpan '!Y634</f>
        <v>N</v>
      </c>
      <c r="AA635" s="9" t="str">
        <f>'shaladarpan '!Z634</f>
        <v>Y</v>
      </c>
      <c r="AB635" s="9">
        <f>'shaladarpan '!AA634</f>
        <v>0</v>
      </c>
      <c r="AC635" s="9">
        <f>'shaladarpan '!AB634</f>
        <v>16</v>
      </c>
      <c r="AD635" s="9">
        <f>'shaladarpan '!AC634</f>
        <v>0</v>
      </c>
      <c r="AE635" s="9">
        <f>'shaladarpan '!AD634</f>
        <v>6</v>
      </c>
    </row>
    <row r="636" spans="1:31" ht="23.25">
      <c r="A636" s="8">
        <f>IF(F636=" "," ",ROWS($A$3:A636))</f>
        <v>634</v>
      </c>
      <c r="B636" s="9">
        <f>'shaladarpan '!A635</f>
        <v>11</v>
      </c>
      <c r="C636" s="9" t="str">
        <f>'shaladarpan '!B635</f>
        <v>B</v>
      </c>
      <c r="D636" s="9">
        <f>'shaladarpan '!C635</f>
        <v>4843</v>
      </c>
      <c r="E636" s="10">
        <f>'shaladarpan '!D635</f>
        <v>44067</v>
      </c>
      <c r="F636" s="9" t="str">
        <f>'shaladarpan '!E635</f>
        <v>manjeet634</v>
      </c>
      <c r="G636" s="10">
        <f>'shaladarpan '!F635</f>
        <v>0</v>
      </c>
      <c r="H636" s="9" t="str">
        <f>'shaladarpan '!G635</f>
        <v>vijay634</v>
      </c>
      <c r="I636" s="9" t="str">
        <f>'shaladarpan '!H635</f>
        <v>beautiful634</v>
      </c>
      <c r="J636" s="9" t="str">
        <f>'shaladarpan '!I635</f>
        <v>M</v>
      </c>
      <c r="K636" s="10">
        <f>'shaladarpan '!J635</f>
        <v>38187</v>
      </c>
      <c r="L636" s="9" t="str">
        <f>'shaladarpan '!K635</f>
        <v>yes</v>
      </c>
      <c r="M636" s="9">
        <f>'shaladarpan '!L635</f>
        <v>634</v>
      </c>
      <c r="N636" s="9">
        <f>'shaladarpan '!M635</f>
        <v>0</v>
      </c>
      <c r="O636" s="9">
        <f>'shaladarpan '!N635</f>
        <v>0</v>
      </c>
      <c r="P636" s="9" t="str">
        <f>'shaladarpan '!O635</f>
        <v>SC</v>
      </c>
      <c r="Q636" s="9" t="str">
        <f>'shaladarpan '!P635</f>
        <v>Hindu</v>
      </c>
      <c r="R636" s="9">
        <f>'shaladarpan '!Q635</f>
        <v>0</v>
      </c>
      <c r="S636" s="9" t="str">
        <f>'shaladarpan '!R635</f>
        <v>GOVT. SENIOR SECONDARY SCHOOL ALNIYAWAS (219445)</v>
      </c>
      <c r="T636" s="9">
        <f>'shaladarpan '!S635</f>
        <v>8140200308</v>
      </c>
      <c r="U636" s="9" t="str">
        <f>'shaladarpan '!T635</f>
        <v>XXXX0516</v>
      </c>
      <c r="V636" s="9" t="str">
        <f>'shaladarpan '!U635</f>
        <v>WDYCSOC</v>
      </c>
      <c r="W636" s="9">
        <f>'shaladarpan '!V635</f>
        <v>9828121330</v>
      </c>
      <c r="X636" s="9" t="str">
        <f>'shaladarpan '!W635</f>
        <v>alniyawas634</v>
      </c>
      <c r="Y636" s="9">
        <f>'shaladarpan '!X635</f>
        <v>10000</v>
      </c>
      <c r="Z636" s="9" t="str">
        <f>'shaladarpan '!Y635</f>
        <v>N</v>
      </c>
      <c r="AA636" s="9" t="str">
        <f>'shaladarpan '!Z635</f>
        <v>N</v>
      </c>
      <c r="AB636" s="9" t="str">
        <f>'shaladarpan '!AA635</f>
        <v>No</v>
      </c>
      <c r="AC636" s="9">
        <f>'shaladarpan '!AB635</f>
        <v>16</v>
      </c>
      <c r="AD636" s="9" t="str">
        <f>'shaladarpan '!AC635</f>
        <v>None</v>
      </c>
      <c r="AE636" s="9">
        <f>'shaladarpan '!AD635</f>
        <v>3</v>
      </c>
    </row>
    <row r="637" spans="1:31" ht="23.25">
      <c r="A637" s="8">
        <f>IF(F637=" "," ",ROWS($A$3:A637))</f>
        <v>635</v>
      </c>
      <c r="B637" s="9">
        <f>'shaladarpan '!A636</f>
        <v>11</v>
      </c>
      <c r="C637" s="9" t="str">
        <f>'shaladarpan '!B636</f>
        <v>B</v>
      </c>
      <c r="D637" s="9">
        <f>'shaladarpan '!C636</f>
        <v>4826</v>
      </c>
      <c r="E637" s="10">
        <f>'shaladarpan '!D636</f>
        <v>0</v>
      </c>
      <c r="F637" s="9" t="str">
        <f>'shaladarpan '!E636</f>
        <v>manjeet635</v>
      </c>
      <c r="G637" s="10">
        <f>'shaladarpan '!F636</f>
        <v>0</v>
      </c>
      <c r="H637" s="9" t="str">
        <f>'shaladarpan '!G636</f>
        <v>vijay635</v>
      </c>
      <c r="I637" s="9" t="str">
        <f>'shaladarpan '!H636</f>
        <v>beautiful635</v>
      </c>
      <c r="J637" s="9" t="str">
        <f>'shaladarpan '!I636</f>
        <v>M</v>
      </c>
      <c r="K637" s="10">
        <f>'shaladarpan '!J636</f>
        <v>38173</v>
      </c>
      <c r="L637" s="9" t="str">
        <f>'shaladarpan '!K636</f>
        <v>yes</v>
      </c>
      <c r="M637" s="9">
        <f>'shaladarpan '!L636</f>
        <v>635</v>
      </c>
      <c r="N637" s="9">
        <f>'shaladarpan '!M636</f>
        <v>0</v>
      </c>
      <c r="O637" s="9">
        <f>'shaladarpan '!N636</f>
        <v>0</v>
      </c>
      <c r="P637" s="9" t="str">
        <f>'shaladarpan '!O636</f>
        <v>OBC</v>
      </c>
      <c r="Q637" s="9">
        <f>'shaladarpan '!P636</f>
        <v>0</v>
      </c>
      <c r="R637" s="9">
        <f>'shaladarpan '!Q636</f>
        <v>0</v>
      </c>
      <c r="S637" s="9" t="str">
        <f>'shaladarpan '!R636</f>
        <v>GOVT. SENIOR SECONDARY SCHOOL ALNIYAWAS (219445)</v>
      </c>
      <c r="T637" s="9">
        <f>'shaladarpan '!S636</f>
        <v>8140200308</v>
      </c>
      <c r="U637" s="9">
        <f>'shaladarpan '!T636</f>
        <v>0</v>
      </c>
      <c r="V637" s="9">
        <f>'shaladarpan '!U636</f>
        <v>0</v>
      </c>
      <c r="W637" s="9">
        <f>'shaladarpan '!V636</f>
        <v>9828121331</v>
      </c>
      <c r="X637" s="9" t="str">
        <f>'shaladarpan '!W636</f>
        <v>alniyawas635</v>
      </c>
      <c r="Y637" s="9">
        <f>'shaladarpan '!X636</f>
        <v>0</v>
      </c>
      <c r="Z637" s="9" t="str">
        <f>'shaladarpan '!Y636</f>
        <v>N</v>
      </c>
      <c r="AA637" s="9" t="str">
        <f>'shaladarpan '!Z636</f>
        <v>Y</v>
      </c>
      <c r="AB637" s="9">
        <f>'shaladarpan '!AA636</f>
        <v>0</v>
      </c>
      <c r="AC637" s="9">
        <f>'shaladarpan '!AB636</f>
        <v>16</v>
      </c>
      <c r="AD637" s="9">
        <f>'shaladarpan '!AC636</f>
        <v>0</v>
      </c>
      <c r="AE637" s="9">
        <f>'shaladarpan '!AD636</f>
        <v>1</v>
      </c>
    </row>
    <row r="638" spans="1:31" ht="23.25">
      <c r="A638" s="8">
        <f>IF(F638=" "," ",ROWS($A$3:A638))</f>
        <v>636</v>
      </c>
      <c r="B638" s="9">
        <f>'shaladarpan '!A637</f>
        <v>11</v>
      </c>
      <c r="C638" s="9" t="str">
        <f>'shaladarpan '!B637</f>
        <v>B</v>
      </c>
      <c r="D638" s="9">
        <f>'shaladarpan '!C637</f>
        <v>4540</v>
      </c>
      <c r="E638" s="10">
        <f>'shaladarpan '!D637</f>
        <v>43291</v>
      </c>
      <c r="F638" s="9" t="str">
        <f>'shaladarpan '!E637</f>
        <v>manjeet636</v>
      </c>
      <c r="G638" s="10">
        <f>'shaladarpan '!F637</f>
        <v>0</v>
      </c>
      <c r="H638" s="9" t="str">
        <f>'shaladarpan '!G637</f>
        <v>vijay636</v>
      </c>
      <c r="I638" s="9" t="str">
        <f>'shaladarpan '!H637</f>
        <v>beautiful636</v>
      </c>
      <c r="J638" s="9" t="str">
        <f>'shaladarpan '!I637</f>
        <v>M</v>
      </c>
      <c r="K638" s="10">
        <f>'shaladarpan '!J637</f>
        <v>37919</v>
      </c>
      <c r="L638" s="9" t="str">
        <f>'shaladarpan '!K637</f>
        <v>no</v>
      </c>
      <c r="M638" s="9">
        <f>'shaladarpan '!L637</f>
        <v>636</v>
      </c>
      <c r="N638" s="9">
        <f>'shaladarpan '!M637</f>
        <v>0</v>
      </c>
      <c r="O638" s="9">
        <f>'shaladarpan '!N637</f>
        <v>0</v>
      </c>
      <c r="P638" s="9" t="str">
        <f>'shaladarpan '!O637</f>
        <v>OBC</v>
      </c>
      <c r="Q638" s="9" t="str">
        <f>'shaladarpan '!P637</f>
        <v>Hindu</v>
      </c>
      <c r="R638" s="9">
        <f>'shaladarpan '!Q637</f>
        <v>0</v>
      </c>
      <c r="S638" s="9" t="str">
        <f>'shaladarpan '!R637</f>
        <v>GOVT. SENIOR SECONDARY SCHOOL ALNIYAWAS (219445)</v>
      </c>
      <c r="T638" s="9">
        <f>'shaladarpan '!S637</f>
        <v>8140200308</v>
      </c>
      <c r="U638" s="9" t="str">
        <f>'shaladarpan '!T637</f>
        <v>XXXX4941</v>
      </c>
      <c r="V638" s="9">
        <f>'shaladarpan '!U637</f>
        <v>0</v>
      </c>
      <c r="W638" s="9">
        <f>'shaladarpan '!V637</f>
        <v>9828121332</v>
      </c>
      <c r="X638" s="9" t="str">
        <f>'shaladarpan '!W637</f>
        <v>alniyawas636</v>
      </c>
      <c r="Y638" s="9">
        <f>'shaladarpan '!X637</f>
        <v>40000</v>
      </c>
      <c r="Z638" s="9" t="str">
        <f>'shaladarpan '!Y637</f>
        <v>N</v>
      </c>
      <c r="AA638" s="9" t="str">
        <f>'shaladarpan '!Z637</f>
        <v>N</v>
      </c>
      <c r="AB638" s="9" t="str">
        <f>'shaladarpan '!AA637</f>
        <v>No</v>
      </c>
      <c r="AC638" s="9">
        <f>'shaladarpan '!AB637</f>
        <v>17</v>
      </c>
      <c r="AD638" s="9" t="str">
        <f>'shaladarpan '!AC637</f>
        <v>None</v>
      </c>
      <c r="AE638" s="9">
        <f>'shaladarpan '!AD637</f>
        <v>5</v>
      </c>
    </row>
    <row r="639" spans="1:31" ht="23.25">
      <c r="A639" s="8">
        <f>IF(F639=" "," ",ROWS($A$3:A639))</f>
        <v>637</v>
      </c>
      <c r="B639" s="9">
        <f>'shaladarpan '!A638</f>
        <v>11</v>
      </c>
      <c r="C639" s="9" t="str">
        <f>'shaladarpan '!B638</f>
        <v>B</v>
      </c>
      <c r="D639" s="9">
        <f>'shaladarpan '!C638</f>
        <v>4866</v>
      </c>
      <c r="E639" s="10">
        <f>'shaladarpan '!D638</f>
        <v>0</v>
      </c>
      <c r="F639" s="9" t="str">
        <f>'shaladarpan '!E638</f>
        <v>manjeet637</v>
      </c>
      <c r="G639" s="10">
        <f>'shaladarpan '!F638</f>
        <v>0</v>
      </c>
      <c r="H639" s="9" t="str">
        <f>'shaladarpan '!G638</f>
        <v>vijay637</v>
      </c>
      <c r="I639" s="9" t="str">
        <f>'shaladarpan '!H638</f>
        <v>beautiful637</v>
      </c>
      <c r="J639" s="9" t="str">
        <f>'shaladarpan '!I638</f>
        <v>M</v>
      </c>
      <c r="K639" s="10">
        <f>'shaladarpan '!J638</f>
        <v>38026</v>
      </c>
      <c r="L639" s="9" t="str">
        <f>'shaladarpan '!K638</f>
        <v>yes</v>
      </c>
      <c r="M639" s="9">
        <f>'shaladarpan '!L638</f>
        <v>637</v>
      </c>
      <c r="N639" s="9">
        <f>'shaladarpan '!M638</f>
        <v>0</v>
      </c>
      <c r="O639" s="9">
        <f>'shaladarpan '!N638</f>
        <v>0</v>
      </c>
      <c r="P639" s="9" t="str">
        <f>'shaladarpan '!O638</f>
        <v>SC</v>
      </c>
      <c r="Q639" s="9">
        <f>'shaladarpan '!P638</f>
        <v>0</v>
      </c>
      <c r="R639" s="9">
        <f>'shaladarpan '!Q638</f>
        <v>0</v>
      </c>
      <c r="S639" s="9" t="str">
        <f>'shaladarpan '!R638</f>
        <v>GOVT. SENIOR SECONDARY SCHOOL ALNIYAWAS (219445)</v>
      </c>
      <c r="T639" s="9">
        <f>'shaladarpan '!S638</f>
        <v>8140200308</v>
      </c>
      <c r="U639" s="9">
        <f>'shaladarpan '!T638</f>
        <v>0</v>
      </c>
      <c r="V639" s="9">
        <f>'shaladarpan '!U638</f>
        <v>0</v>
      </c>
      <c r="W639" s="9">
        <f>'shaladarpan '!V638</f>
        <v>9828121333</v>
      </c>
      <c r="X639" s="9" t="str">
        <f>'shaladarpan '!W638</f>
        <v>alniyawas637</v>
      </c>
      <c r="Y639" s="9">
        <f>'shaladarpan '!X638</f>
        <v>0</v>
      </c>
      <c r="Z639" s="9" t="str">
        <f>'shaladarpan '!Y638</f>
        <v>N</v>
      </c>
      <c r="AA639" s="9" t="str">
        <f>'shaladarpan '!Z638</f>
        <v>Y</v>
      </c>
      <c r="AB639" s="9">
        <f>'shaladarpan '!AA638</f>
        <v>0</v>
      </c>
      <c r="AC639" s="9">
        <f>'shaladarpan '!AB638</f>
        <v>16</v>
      </c>
      <c r="AD639" s="9">
        <f>'shaladarpan '!AC638</f>
        <v>0</v>
      </c>
      <c r="AE639" s="9">
        <f>'shaladarpan '!AD638</f>
        <v>0</v>
      </c>
    </row>
    <row r="640" spans="1:31" ht="23.25">
      <c r="A640" s="8">
        <f>IF(F640=" "," ",ROWS($A$3:A640))</f>
        <v>638</v>
      </c>
      <c r="B640" s="9">
        <f>'shaladarpan '!A639</f>
        <v>11</v>
      </c>
      <c r="C640" s="9" t="str">
        <f>'shaladarpan '!B639</f>
        <v>B</v>
      </c>
      <c r="D640" s="9">
        <f>'shaladarpan '!C639</f>
        <v>4456</v>
      </c>
      <c r="E640" s="10">
        <f>'shaladarpan '!D639</f>
        <v>43284</v>
      </c>
      <c r="F640" s="9" t="str">
        <f>'shaladarpan '!E639</f>
        <v>manjeet638</v>
      </c>
      <c r="G640" s="10">
        <f>'shaladarpan '!F639</f>
        <v>0</v>
      </c>
      <c r="H640" s="9" t="str">
        <f>'shaladarpan '!G639</f>
        <v>vijay638</v>
      </c>
      <c r="I640" s="9" t="str">
        <f>'shaladarpan '!H639</f>
        <v>beautiful638</v>
      </c>
      <c r="J640" s="9" t="str">
        <f>'shaladarpan '!I639</f>
        <v>M</v>
      </c>
      <c r="K640" s="10">
        <f>'shaladarpan '!J639</f>
        <v>37675</v>
      </c>
      <c r="L640" s="9" t="str">
        <f>'shaladarpan '!K639</f>
        <v>yes</v>
      </c>
      <c r="M640" s="9">
        <f>'shaladarpan '!L639</f>
        <v>638</v>
      </c>
      <c r="N640" s="9">
        <f>'shaladarpan '!M639</f>
        <v>0</v>
      </c>
      <c r="O640" s="9">
        <f>'shaladarpan '!N639</f>
        <v>0</v>
      </c>
      <c r="P640" s="9" t="str">
        <f>'shaladarpan '!O639</f>
        <v>OBC</v>
      </c>
      <c r="Q640" s="9" t="str">
        <f>'shaladarpan '!P639</f>
        <v>Hindu</v>
      </c>
      <c r="R640" s="9">
        <f>'shaladarpan '!Q639</f>
        <v>0</v>
      </c>
      <c r="S640" s="9" t="str">
        <f>'shaladarpan '!R639</f>
        <v>GOVT. SENIOR SECONDARY SCHOOL ALNIYAWAS (219445)</v>
      </c>
      <c r="T640" s="9">
        <f>'shaladarpan '!S639</f>
        <v>8140200308</v>
      </c>
      <c r="U640" s="9" t="str">
        <f>'shaladarpan '!T639</f>
        <v>XXXX8153</v>
      </c>
      <c r="V640" s="9" t="str">
        <f>'shaladarpan '!U639</f>
        <v>vvvpjnr</v>
      </c>
      <c r="W640" s="9">
        <f>'shaladarpan '!V639</f>
        <v>9828121334</v>
      </c>
      <c r="X640" s="9" t="str">
        <f>'shaladarpan '!W639</f>
        <v>alniyawas638</v>
      </c>
      <c r="Y640" s="9">
        <f>'shaladarpan '!X639</f>
        <v>40000</v>
      </c>
      <c r="Z640" s="9" t="str">
        <f>'shaladarpan '!Y639</f>
        <v>N</v>
      </c>
      <c r="AA640" s="9" t="str">
        <f>'shaladarpan '!Z639</f>
        <v>N</v>
      </c>
      <c r="AB640" s="9" t="str">
        <f>'shaladarpan '!AA639</f>
        <v>No</v>
      </c>
      <c r="AC640" s="9">
        <f>'shaladarpan '!AB639</f>
        <v>17</v>
      </c>
      <c r="AD640" s="9" t="str">
        <f>'shaladarpan '!AC639</f>
        <v>None</v>
      </c>
      <c r="AE640" s="9">
        <f>'shaladarpan '!AD639</f>
        <v>6</v>
      </c>
    </row>
    <row r="641" spans="1:31" ht="23.25">
      <c r="A641" s="8">
        <f>IF(F641=" "," ",ROWS($A$3:A641))</f>
        <v>639</v>
      </c>
      <c r="B641" s="9">
        <f>'shaladarpan '!A640</f>
        <v>11</v>
      </c>
      <c r="C641" s="9" t="str">
        <f>'shaladarpan '!B640</f>
        <v>B</v>
      </c>
      <c r="D641" s="9">
        <f>'shaladarpan '!C640</f>
        <v>4529</v>
      </c>
      <c r="E641" s="10">
        <f>'shaladarpan '!D640</f>
        <v>43288</v>
      </c>
      <c r="F641" s="9" t="str">
        <f>'shaladarpan '!E640</f>
        <v>manjeet639</v>
      </c>
      <c r="G641" s="10">
        <f>'shaladarpan '!F640</f>
        <v>0</v>
      </c>
      <c r="H641" s="9" t="str">
        <f>'shaladarpan '!G640</f>
        <v>vijay639</v>
      </c>
      <c r="I641" s="9" t="str">
        <f>'shaladarpan '!H640</f>
        <v>beautiful639</v>
      </c>
      <c r="J641" s="9" t="str">
        <f>'shaladarpan '!I640</f>
        <v>M</v>
      </c>
      <c r="K641" s="10">
        <f>'shaladarpan '!J640</f>
        <v>38911</v>
      </c>
      <c r="L641" s="9" t="str">
        <f>'shaladarpan '!K640</f>
        <v>no</v>
      </c>
      <c r="M641" s="9">
        <f>'shaladarpan '!L640</f>
        <v>639</v>
      </c>
      <c r="N641" s="9">
        <f>'shaladarpan '!M640</f>
        <v>0</v>
      </c>
      <c r="O641" s="9">
        <f>'shaladarpan '!N640</f>
        <v>0</v>
      </c>
      <c r="P641" s="9" t="str">
        <f>'shaladarpan '!O640</f>
        <v>OBC</v>
      </c>
      <c r="Q641" s="9" t="str">
        <f>'shaladarpan '!P640</f>
        <v>Hindu</v>
      </c>
      <c r="R641" s="9">
        <f>'shaladarpan '!Q640</f>
        <v>0</v>
      </c>
      <c r="S641" s="9" t="str">
        <f>'shaladarpan '!R640</f>
        <v>GOVT. SENIOR SECONDARY SCHOOL ALNIYAWAS (219445)</v>
      </c>
      <c r="T641" s="9">
        <f>'shaladarpan '!S640</f>
        <v>8140200308</v>
      </c>
      <c r="U641" s="9" t="str">
        <f>'shaladarpan '!T640</f>
        <v>XXXX0324</v>
      </c>
      <c r="V641" s="9" t="str">
        <f>'shaladarpan '!U640</f>
        <v>VONTBPX</v>
      </c>
      <c r="W641" s="9">
        <f>'shaladarpan '!V640</f>
        <v>9828121335</v>
      </c>
      <c r="X641" s="9" t="str">
        <f>'shaladarpan '!W640</f>
        <v>alniyawas639</v>
      </c>
      <c r="Y641" s="9">
        <f>'shaladarpan '!X640</f>
        <v>36000</v>
      </c>
      <c r="Z641" s="9" t="str">
        <f>'shaladarpan '!Y640</f>
        <v>N</v>
      </c>
      <c r="AA641" s="9" t="str">
        <f>'shaladarpan '!Z640</f>
        <v>Y</v>
      </c>
      <c r="AB641" s="9" t="str">
        <f>'shaladarpan '!AA640</f>
        <v>No</v>
      </c>
      <c r="AC641" s="9">
        <f>'shaladarpan '!AB640</f>
        <v>14</v>
      </c>
      <c r="AD641" s="9" t="str">
        <f>'shaladarpan '!AC640</f>
        <v>None</v>
      </c>
      <c r="AE641" s="9">
        <f>'shaladarpan '!AD640</f>
        <v>1</v>
      </c>
    </row>
    <row r="642" spans="1:31" ht="23.25">
      <c r="A642" s="8">
        <f>IF(F642=" "," ",ROWS($A$3:A642))</f>
        <v>640</v>
      </c>
      <c r="B642" s="9">
        <f>'shaladarpan '!A641</f>
        <v>11</v>
      </c>
      <c r="C642" s="9" t="str">
        <f>'shaladarpan '!B641</f>
        <v>B</v>
      </c>
      <c r="D642" s="9">
        <f>'shaladarpan '!C641</f>
        <v>4441</v>
      </c>
      <c r="E642" s="10">
        <f>'shaladarpan '!D641</f>
        <v>43280</v>
      </c>
      <c r="F642" s="9" t="str">
        <f>'shaladarpan '!E641</f>
        <v>manjeet640</v>
      </c>
      <c r="G642" s="10">
        <f>'shaladarpan '!F641</f>
        <v>0</v>
      </c>
      <c r="H642" s="9" t="str">
        <f>'shaladarpan '!G641</f>
        <v>vijay640</v>
      </c>
      <c r="I642" s="9" t="str">
        <f>'shaladarpan '!H641</f>
        <v>beautiful640</v>
      </c>
      <c r="J642" s="9" t="str">
        <f>'shaladarpan '!I641</f>
        <v>M</v>
      </c>
      <c r="K642" s="10">
        <f>'shaladarpan '!J641</f>
        <v>38535</v>
      </c>
      <c r="L642" s="9" t="str">
        <f>'shaladarpan '!K641</f>
        <v>yes</v>
      </c>
      <c r="M642" s="9">
        <f>'shaladarpan '!L641</f>
        <v>640</v>
      </c>
      <c r="N642" s="9">
        <f>'shaladarpan '!M641</f>
        <v>0</v>
      </c>
      <c r="O642" s="9">
        <f>'shaladarpan '!N641</f>
        <v>0</v>
      </c>
      <c r="P642" s="9" t="str">
        <f>'shaladarpan '!O641</f>
        <v>OBC</v>
      </c>
      <c r="Q642" s="9" t="str">
        <f>'shaladarpan '!P641</f>
        <v>Hindu</v>
      </c>
      <c r="R642" s="9">
        <f>'shaladarpan '!Q641</f>
        <v>0</v>
      </c>
      <c r="S642" s="9" t="str">
        <f>'shaladarpan '!R641</f>
        <v>GOVT. SENIOR SECONDARY SCHOOL ALNIYAWAS (219445)</v>
      </c>
      <c r="T642" s="9">
        <f>'shaladarpan '!S641</f>
        <v>8140200308</v>
      </c>
      <c r="U642" s="9" t="str">
        <f>'shaladarpan '!T641</f>
        <v>XXXX0103</v>
      </c>
      <c r="V642" s="9">
        <f>'shaladarpan '!U641</f>
        <v>0</v>
      </c>
      <c r="W642" s="9">
        <f>'shaladarpan '!V641</f>
        <v>9828121336</v>
      </c>
      <c r="X642" s="9" t="str">
        <f>'shaladarpan '!W641</f>
        <v>alniyawas640</v>
      </c>
      <c r="Y642" s="9">
        <f>'shaladarpan '!X641</f>
        <v>36000</v>
      </c>
      <c r="Z642" s="9" t="str">
        <f>'shaladarpan '!Y641</f>
        <v>N</v>
      </c>
      <c r="AA642" s="9" t="str">
        <f>'shaladarpan '!Z641</f>
        <v>N</v>
      </c>
      <c r="AB642" s="9" t="str">
        <f>'shaladarpan '!AA641</f>
        <v>No</v>
      </c>
      <c r="AC642" s="9">
        <f>'shaladarpan '!AB641</f>
        <v>15</v>
      </c>
      <c r="AD642" s="9" t="str">
        <f>'shaladarpan '!AC641</f>
        <v>None</v>
      </c>
      <c r="AE642" s="9">
        <f>'shaladarpan '!AD641</f>
        <v>2</v>
      </c>
    </row>
    <row r="643" spans="1:31" ht="23.25">
      <c r="A643" s="8">
        <f>IF(F643=" "," ",ROWS($A$3:A643))</f>
        <v>641</v>
      </c>
      <c r="B643" s="9">
        <f>'shaladarpan '!A642</f>
        <v>11</v>
      </c>
      <c r="C643" s="9" t="str">
        <f>'shaladarpan '!B642</f>
        <v>B</v>
      </c>
      <c r="D643" s="9">
        <f>'shaladarpan '!C642</f>
        <v>4799</v>
      </c>
      <c r="E643" s="10">
        <f>'shaladarpan '!D642</f>
        <v>0</v>
      </c>
      <c r="F643" s="9" t="str">
        <f>'shaladarpan '!E642</f>
        <v>manjeet641</v>
      </c>
      <c r="G643" s="10">
        <f>'shaladarpan '!F642</f>
        <v>0</v>
      </c>
      <c r="H643" s="9" t="str">
        <f>'shaladarpan '!G642</f>
        <v>vijay641</v>
      </c>
      <c r="I643" s="9" t="str">
        <f>'shaladarpan '!H642</f>
        <v>beautiful641</v>
      </c>
      <c r="J643" s="9" t="str">
        <f>'shaladarpan '!I642</f>
        <v>F</v>
      </c>
      <c r="K643" s="10">
        <f>'shaladarpan '!J642</f>
        <v>38510</v>
      </c>
      <c r="L643" s="9" t="str">
        <f>'shaladarpan '!K642</f>
        <v>yes</v>
      </c>
      <c r="M643" s="9">
        <f>'shaladarpan '!L642</f>
        <v>641</v>
      </c>
      <c r="N643" s="9">
        <f>'shaladarpan '!M642</f>
        <v>0</v>
      </c>
      <c r="O643" s="9">
        <f>'shaladarpan '!N642</f>
        <v>0</v>
      </c>
      <c r="P643" s="9" t="str">
        <f>'shaladarpan '!O642</f>
        <v>OBC</v>
      </c>
      <c r="Q643" s="9">
        <f>'shaladarpan '!P642</f>
        <v>0</v>
      </c>
      <c r="R643" s="9">
        <f>'shaladarpan '!Q642</f>
        <v>0</v>
      </c>
      <c r="S643" s="9" t="str">
        <f>'shaladarpan '!R642</f>
        <v>GOVT. SENIOR SECONDARY SCHOOL ALNIYAWAS (219445)</v>
      </c>
      <c r="T643" s="9">
        <f>'shaladarpan '!S642</f>
        <v>8140200308</v>
      </c>
      <c r="U643" s="9">
        <f>'shaladarpan '!T642</f>
        <v>0</v>
      </c>
      <c r="V643" s="9">
        <f>'shaladarpan '!U642</f>
        <v>0</v>
      </c>
      <c r="W643" s="9">
        <f>'shaladarpan '!V642</f>
        <v>9828121337</v>
      </c>
      <c r="X643" s="9" t="str">
        <f>'shaladarpan '!W642</f>
        <v>alniyawas641</v>
      </c>
      <c r="Y643" s="9">
        <f>'shaladarpan '!X642</f>
        <v>0</v>
      </c>
      <c r="Z643" s="9" t="str">
        <f>'shaladarpan '!Y642</f>
        <v>N</v>
      </c>
      <c r="AA643" s="9" t="str">
        <f>'shaladarpan '!Z642</f>
        <v>Y</v>
      </c>
      <c r="AB643" s="9">
        <f>'shaladarpan '!AA642</f>
        <v>0</v>
      </c>
      <c r="AC643" s="9">
        <f>'shaladarpan '!AB642</f>
        <v>15</v>
      </c>
      <c r="AD643" s="9">
        <f>'shaladarpan '!AC642</f>
        <v>0</v>
      </c>
      <c r="AE643" s="9">
        <f>'shaladarpan '!AD642</f>
        <v>1</v>
      </c>
    </row>
    <row r="644" spans="1:31" ht="23.25">
      <c r="A644" s="8">
        <f>IF(F644=" "," ",ROWS($A$3:A644))</f>
        <v>642</v>
      </c>
      <c r="B644" s="9">
        <f>'shaladarpan '!A643</f>
        <v>11</v>
      </c>
      <c r="C644" s="9" t="str">
        <f>'shaladarpan '!B643</f>
        <v>B</v>
      </c>
      <c r="D644" s="9">
        <f>'shaladarpan '!C643</f>
        <v>4465</v>
      </c>
      <c r="E644" s="10">
        <f>'shaladarpan '!D643</f>
        <v>43285</v>
      </c>
      <c r="F644" s="9" t="str">
        <f>'shaladarpan '!E643</f>
        <v>manjeet642</v>
      </c>
      <c r="G644" s="10">
        <f>'shaladarpan '!F643</f>
        <v>0</v>
      </c>
      <c r="H644" s="9" t="str">
        <f>'shaladarpan '!G643</f>
        <v>vijay642</v>
      </c>
      <c r="I644" s="9" t="str">
        <f>'shaladarpan '!H643</f>
        <v>beautiful642</v>
      </c>
      <c r="J644" s="9" t="str">
        <f>'shaladarpan '!I643</f>
        <v>M</v>
      </c>
      <c r="K644" s="10">
        <f>'shaladarpan '!J643</f>
        <v>39107</v>
      </c>
      <c r="L644" s="9" t="str">
        <f>'shaladarpan '!K643</f>
        <v>no</v>
      </c>
      <c r="M644" s="9">
        <f>'shaladarpan '!L643</f>
        <v>642</v>
      </c>
      <c r="N644" s="9">
        <f>'shaladarpan '!M643</f>
        <v>0</v>
      </c>
      <c r="O644" s="9">
        <f>'shaladarpan '!N643</f>
        <v>0</v>
      </c>
      <c r="P644" s="9" t="str">
        <f>'shaladarpan '!O643</f>
        <v>SC</v>
      </c>
      <c r="Q644" s="9" t="str">
        <f>'shaladarpan '!P643</f>
        <v>Hindu</v>
      </c>
      <c r="R644" s="9">
        <f>'shaladarpan '!Q643</f>
        <v>0</v>
      </c>
      <c r="S644" s="9" t="str">
        <f>'shaladarpan '!R643</f>
        <v>GOVT. SENIOR SECONDARY SCHOOL ALNIYAWAS (219445)</v>
      </c>
      <c r="T644" s="9">
        <f>'shaladarpan '!S643</f>
        <v>8140200308</v>
      </c>
      <c r="U644" s="9" t="str">
        <f>'shaladarpan '!T643</f>
        <v>XXXX1969</v>
      </c>
      <c r="V644" s="9" t="str">
        <f>'shaladarpan '!U643</f>
        <v>YQCIQEK</v>
      </c>
      <c r="W644" s="9">
        <f>'shaladarpan '!V643</f>
        <v>9828121338</v>
      </c>
      <c r="X644" s="9" t="str">
        <f>'shaladarpan '!W643</f>
        <v>alniyawas642</v>
      </c>
      <c r="Y644" s="9">
        <f>'shaladarpan '!X643</f>
        <v>60000</v>
      </c>
      <c r="Z644" s="9" t="str">
        <f>'shaladarpan '!Y643</f>
        <v>N</v>
      </c>
      <c r="AA644" s="9" t="str">
        <f>'shaladarpan '!Z643</f>
        <v>N</v>
      </c>
      <c r="AB644" s="9" t="str">
        <f>'shaladarpan '!AA643</f>
        <v>No</v>
      </c>
      <c r="AC644" s="9">
        <f>'shaladarpan '!AB643</f>
        <v>13</v>
      </c>
      <c r="AD644" s="9" t="str">
        <f>'shaladarpan '!AC643</f>
        <v>None</v>
      </c>
      <c r="AE644" s="9">
        <f>'shaladarpan '!AD643</f>
        <v>2</v>
      </c>
    </row>
    <row r="645" spans="1:31" ht="23.25">
      <c r="A645" s="8">
        <f>IF(F645=" "," ",ROWS($A$3:A645))</f>
        <v>643</v>
      </c>
      <c r="B645" s="9">
        <f>'shaladarpan '!A644</f>
        <v>11</v>
      </c>
      <c r="C645" s="9" t="str">
        <f>'shaladarpan '!B644</f>
        <v>B</v>
      </c>
      <c r="D645" s="9">
        <f>'shaladarpan '!C644</f>
        <v>4357</v>
      </c>
      <c r="E645" s="10">
        <f>'shaladarpan '!D644</f>
        <v>42924</v>
      </c>
      <c r="F645" s="9" t="str">
        <f>'shaladarpan '!E644</f>
        <v>manjeet643</v>
      </c>
      <c r="G645" s="10">
        <f>'shaladarpan '!F644</f>
        <v>0</v>
      </c>
      <c r="H645" s="9" t="str">
        <f>'shaladarpan '!G644</f>
        <v>vijay643</v>
      </c>
      <c r="I645" s="9" t="str">
        <f>'shaladarpan '!H644</f>
        <v>beautiful643</v>
      </c>
      <c r="J645" s="9" t="str">
        <f>'shaladarpan '!I644</f>
        <v>M</v>
      </c>
      <c r="K645" s="10">
        <f>'shaladarpan '!J644</f>
        <v>38146</v>
      </c>
      <c r="L645" s="9" t="str">
        <f>'shaladarpan '!K644</f>
        <v>yes</v>
      </c>
      <c r="M645" s="9">
        <f>'shaladarpan '!L644</f>
        <v>643</v>
      </c>
      <c r="N645" s="9">
        <f>'shaladarpan '!M644</f>
        <v>0</v>
      </c>
      <c r="O645" s="9">
        <f>'shaladarpan '!N644</f>
        <v>0</v>
      </c>
      <c r="P645" s="9" t="str">
        <f>'shaladarpan '!O644</f>
        <v>OBC</v>
      </c>
      <c r="Q645" s="9" t="str">
        <f>'shaladarpan '!P644</f>
        <v>Hindu</v>
      </c>
      <c r="R645" s="9">
        <f>'shaladarpan '!Q644</f>
        <v>0</v>
      </c>
      <c r="S645" s="9" t="str">
        <f>'shaladarpan '!R644</f>
        <v>GOVT. SENIOR SECONDARY SCHOOL ALNIYAWAS (219445)</v>
      </c>
      <c r="T645" s="9">
        <f>'shaladarpan '!S644</f>
        <v>8140200308</v>
      </c>
      <c r="U645" s="9" t="str">
        <f>'shaladarpan '!T644</f>
        <v>XXXX6662</v>
      </c>
      <c r="V645" s="9">
        <f>'shaladarpan '!U644</f>
        <v>0</v>
      </c>
      <c r="W645" s="9">
        <f>'shaladarpan '!V644</f>
        <v>9828121339</v>
      </c>
      <c r="X645" s="9" t="str">
        <f>'shaladarpan '!W644</f>
        <v>alniyawas643</v>
      </c>
      <c r="Y645" s="9">
        <f>'shaladarpan '!X644</f>
        <v>0</v>
      </c>
      <c r="Z645" s="9" t="str">
        <f>'shaladarpan '!Y644</f>
        <v>N</v>
      </c>
      <c r="AA645" s="9" t="str">
        <f>'shaladarpan '!Z644</f>
        <v>N</v>
      </c>
      <c r="AB645" s="9" t="str">
        <f>'shaladarpan '!AA644</f>
        <v>No</v>
      </c>
      <c r="AC645" s="9">
        <f>'shaladarpan '!AB644</f>
        <v>16</v>
      </c>
      <c r="AD645" s="9" t="str">
        <f>'shaladarpan '!AC644</f>
        <v>None</v>
      </c>
      <c r="AE645" s="9">
        <f>'shaladarpan '!AD644</f>
        <v>1</v>
      </c>
    </row>
    <row r="646" spans="1:31" ht="23.25">
      <c r="A646" s="8">
        <f>IF(F646=" "," ",ROWS($A$3:A646))</f>
        <v>644</v>
      </c>
      <c r="B646" s="9">
        <f>'shaladarpan '!A645</f>
        <v>11</v>
      </c>
      <c r="C646" s="9" t="str">
        <f>'shaladarpan '!B645</f>
        <v>B</v>
      </c>
      <c r="D646" s="9">
        <f>'shaladarpan '!C645</f>
        <v>4358</v>
      </c>
      <c r="E646" s="10">
        <f>'shaladarpan '!D645</f>
        <v>42924</v>
      </c>
      <c r="F646" s="9" t="str">
        <f>'shaladarpan '!E645</f>
        <v>manjeet644</v>
      </c>
      <c r="G646" s="10">
        <f>'shaladarpan '!F645</f>
        <v>0</v>
      </c>
      <c r="H646" s="9" t="str">
        <f>'shaladarpan '!G645</f>
        <v>vijay644</v>
      </c>
      <c r="I646" s="9" t="str">
        <f>'shaladarpan '!H645</f>
        <v>beautiful644</v>
      </c>
      <c r="J646" s="9" t="str">
        <f>'shaladarpan '!I645</f>
        <v>F</v>
      </c>
      <c r="K646" s="10">
        <f>'shaladarpan '!J645</f>
        <v>38481</v>
      </c>
      <c r="L646" s="9" t="str">
        <f>'shaladarpan '!K645</f>
        <v>yes</v>
      </c>
      <c r="M646" s="9">
        <f>'shaladarpan '!L645</f>
        <v>644</v>
      </c>
      <c r="N646" s="9">
        <f>'shaladarpan '!M645</f>
        <v>0</v>
      </c>
      <c r="O646" s="9">
        <f>'shaladarpan '!N645</f>
        <v>0</v>
      </c>
      <c r="P646" s="9" t="str">
        <f>'shaladarpan '!O645</f>
        <v>SC</v>
      </c>
      <c r="Q646" s="9" t="str">
        <f>'shaladarpan '!P645</f>
        <v>Hindu</v>
      </c>
      <c r="R646" s="9">
        <f>'shaladarpan '!Q645</f>
        <v>0</v>
      </c>
      <c r="S646" s="9" t="str">
        <f>'shaladarpan '!R645</f>
        <v>GOVT. SENIOR SECONDARY SCHOOL ALNIYAWAS (219445)</v>
      </c>
      <c r="T646" s="9">
        <f>'shaladarpan '!S645</f>
        <v>8140200308</v>
      </c>
      <c r="U646" s="9" t="str">
        <f>'shaladarpan '!T645</f>
        <v>XXXX8361</v>
      </c>
      <c r="V646" s="9" t="str">
        <f>'shaladarpan '!U645</f>
        <v>YOEMUYB</v>
      </c>
      <c r="W646" s="9">
        <f>'shaladarpan '!V645</f>
        <v>9828121340</v>
      </c>
      <c r="X646" s="9" t="str">
        <f>'shaladarpan '!W645</f>
        <v>alniyawas644</v>
      </c>
      <c r="Y646" s="9">
        <f>'shaladarpan '!X645</f>
        <v>42000</v>
      </c>
      <c r="Z646" s="9" t="str">
        <f>'shaladarpan '!Y645</f>
        <v>N</v>
      </c>
      <c r="AA646" s="9" t="str">
        <f>'shaladarpan '!Z645</f>
        <v>N</v>
      </c>
      <c r="AB646" s="9" t="str">
        <f>'shaladarpan '!AA645</f>
        <v>No</v>
      </c>
      <c r="AC646" s="9">
        <f>'shaladarpan '!AB645</f>
        <v>15</v>
      </c>
      <c r="AD646" s="9" t="str">
        <f>'shaladarpan '!AC645</f>
        <v>None</v>
      </c>
      <c r="AE646" s="9">
        <f>'shaladarpan '!AD645</f>
        <v>1</v>
      </c>
    </row>
    <row r="647" spans="1:31" ht="23.25">
      <c r="A647" s="8">
        <f>IF(F647=" "," ",ROWS($A$3:A647))</f>
        <v>645</v>
      </c>
      <c r="B647" s="9">
        <f>'shaladarpan '!A646</f>
        <v>11</v>
      </c>
      <c r="C647" s="9" t="str">
        <f>'shaladarpan '!B646</f>
        <v>B</v>
      </c>
      <c r="D647" s="9">
        <f>'shaladarpan '!C646</f>
        <v>4503</v>
      </c>
      <c r="E647" s="10">
        <f>'shaladarpan '!D646</f>
        <v>43287</v>
      </c>
      <c r="F647" s="9" t="str">
        <f>'shaladarpan '!E646</f>
        <v>manjeet645</v>
      </c>
      <c r="G647" s="10">
        <f>'shaladarpan '!F646</f>
        <v>0</v>
      </c>
      <c r="H647" s="9" t="str">
        <f>'shaladarpan '!G646</f>
        <v>vijay645</v>
      </c>
      <c r="I647" s="9" t="str">
        <f>'shaladarpan '!H646</f>
        <v>beautiful645</v>
      </c>
      <c r="J647" s="9" t="str">
        <f>'shaladarpan '!I646</f>
        <v>M</v>
      </c>
      <c r="K647" s="10">
        <f>'shaladarpan '!J646</f>
        <v>38690</v>
      </c>
      <c r="L647" s="9" t="str">
        <f>'shaladarpan '!K646</f>
        <v>no</v>
      </c>
      <c r="M647" s="9">
        <f>'shaladarpan '!L646</f>
        <v>645</v>
      </c>
      <c r="N647" s="9">
        <f>'shaladarpan '!M646</f>
        <v>0</v>
      </c>
      <c r="O647" s="9">
        <f>'shaladarpan '!N646</f>
        <v>0</v>
      </c>
      <c r="P647" s="9" t="str">
        <f>'shaladarpan '!O646</f>
        <v>GEN</v>
      </c>
      <c r="Q647" s="9" t="str">
        <f>'shaladarpan '!P646</f>
        <v>Hindu</v>
      </c>
      <c r="R647" s="9">
        <f>'shaladarpan '!Q646</f>
        <v>0</v>
      </c>
      <c r="S647" s="9" t="str">
        <f>'shaladarpan '!R646</f>
        <v>GOVT. SENIOR SECONDARY SCHOOL ALNIYAWAS (219445)</v>
      </c>
      <c r="T647" s="9">
        <f>'shaladarpan '!S646</f>
        <v>8140200308</v>
      </c>
      <c r="U647" s="9" t="str">
        <f>'shaladarpan '!T646</f>
        <v>XXXX5489</v>
      </c>
      <c r="V647" s="9">
        <f>'shaladarpan '!U646</f>
        <v>0</v>
      </c>
      <c r="W647" s="9">
        <f>'shaladarpan '!V646</f>
        <v>9828121341</v>
      </c>
      <c r="X647" s="9" t="str">
        <f>'shaladarpan '!W646</f>
        <v>alniyawas645</v>
      </c>
      <c r="Y647" s="9">
        <f>'shaladarpan '!X646</f>
        <v>36000</v>
      </c>
      <c r="Z647" s="9" t="str">
        <f>'shaladarpan '!Y646</f>
        <v>N</v>
      </c>
      <c r="AA647" s="9" t="str">
        <f>'shaladarpan '!Z646</f>
        <v>N</v>
      </c>
      <c r="AB647" s="9" t="str">
        <f>'shaladarpan '!AA646</f>
        <v>No</v>
      </c>
      <c r="AC647" s="9">
        <f>'shaladarpan '!AB646</f>
        <v>15</v>
      </c>
      <c r="AD647" s="9" t="str">
        <f>'shaladarpan '!AC646</f>
        <v>None</v>
      </c>
      <c r="AE647" s="9">
        <f>'shaladarpan '!AD646</f>
        <v>1</v>
      </c>
    </row>
    <row r="648" spans="1:31" ht="23.25">
      <c r="A648" s="8">
        <f>IF(F648=" "," ",ROWS($A$3:A648))</f>
        <v>646</v>
      </c>
      <c r="B648" s="9">
        <f>'shaladarpan '!A647</f>
        <v>11</v>
      </c>
      <c r="C648" s="9" t="str">
        <f>'shaladarpan '!B647</f>
        <v>B</v>
      </c>
      <c r="D648" s="9">
        <f>'shaladarpan '!C647</f>
        <v>4852</v>
      </c>
      <c r="E648" s="10">
        <f>'shaladarpan '!D647</f>
        <v>43290</v>
      </c>
      <c r="F648" s="9" t="str">
        <f>'shaladarpan '!E647</f>
        <v>manjeet646</v>
      </c>
      <c r="G648" s="10">
        <f>'shaladarpan '!F647</f>
        <v>0</v>
      </c>
      <c r="H648" s="9" t="str">
        <f>'shaladarpan '!G647</f>
        <v>vijay646</v>
      </c>
      <c r="I648" s="9" t="str">
        <f>'shaladarpan '!H647</f>
        <v>beautiful646</v>
      </c>
      <c r="J648" s="9" t="str">
        <f>'shaladarpan '!I647</f>
        <v>M</v>
      </c>
      <c r="K648" s="10">
        <f>'shaladarpan '!J647</f>
        <v>38461</v>
      </c>
      <c r="L648" s="9" t="str">
        <f>'shaladarpan '!K647</f>
        <v>yes</v>
      </c>
      <c r="M648" s="9">
        <f>'shaladarpan '!L647</f>
        <v>646</v>
      </c>
      <c r="N648" s="9">
        <f>'shaladarpan '!M647</f>
        <v>0</v>
      </c>
      <c r="O648" s="9">
        <f>'shaladarpan '!N647</f>
        <v>0</v>
      </c>
      <c r="P648" s="9" t="str">
        <f>'shaladarpan '!O647</f>
        <v>SBC</v>
      </c>
      <c r="Q648" s="9" t="str">
        <f>'shaladarpan '!P647</f>
        <v>Hindu</v>
      </c>
      <c r="R648" s="9">
        <f>'shaladarpan '!Q647</f>
        <v>0</v>
      </c>
      <c r="S648" s="9" t="str">
        <f>'shaladarpan '!R647</f>
        <v>GOVT. SENIOR SECONDARY SCHOOL ALNIYAWAS (219445)</v>
      </c>
      <c r="T648" s="9">
        <f>'shaladarpan '!S647</f>
        <v>8140200308</v>
      </c>
      <c r="U648" s="9" t="str">
        <f>'shaladarpan '!T647</f>
        <v>XXXX2213</v>
      </c>
      <c r="V648" s="9" t="str">
        <f>'shaladarpan '!U647</f>
        <v>YQMSFCK</v>
      </c>
      <c r="W648" s="9">
        <f>'shaladarpan '!V647</f>
        <v>9828121342</v>
      </c>
      <c r="X648" s="9" t="str">
        <f>'shaladarpan '!W647</f>
        <v>alniyawas646</v>
      </c>
      <c r="Y648" s="9">
        <f>'shaladarpan '!X647</f>
        <v>30000</v>
      </c>
      <c r="Z648" s="9" t="str">
        <f>'shaladarpan '!Y647</f>
        <v>N</v>
      </c>
      <c r="AA648" s="9" t="str">
        <f>'shaladarpan '!Z647</f>
        <v>N</v>
      </c>
      <c r="AB648" s="9" t="str">
        <f>'shaladarpan '!AA647</f>
        <v>No</v>
      </c>
      <c r="AC648" s="9">
        <f>'shaladarpan '!AB647</f>
        <v>15</v>
      </c>
      <c r="AD648" s="9" t="str">
        <f>'shaladarpan '!AC647</f>
        <v>None</v>
      </c>
      <c r="AE648" s="9">
        <f>'shaladarpan '!AD647</f>
        <v>2</v>
      </c>
    </row>
    <row r="649" spans="1:31" ht="23.25">
      <c r="A649" s="8">
        <f>IF(F649=" "," ",ROWS($A$3:A649))</f>
        <v>647</v>
      </c>
      <c r="B649" s="9">
        <f>'shaladarpan '!A648</f>
        <v>11</v>
      </c>
      <c r="C649" s="9" t="str">
        <f>'shaladarpan '!B648</f>
        <v>B</v>
      </c>
      <c r="D649" s="9">
        <f>'shaladarpan '!C648</f>
        <v>4533</v>
      </c>
      <c r="E649" s="10">
        <f>'shaladarpan '!D648</f>
        <v>43288</v>
      </c>
      <c r="F649" s="9" t="str">
        <f>'shaladarpan '!E648</f>
        <v>manjeet647</v>
      </c>
      <c r="G649" s="10">
        <f>'shaladarpan '!F648</f>
        <v>0</v>
      </c>
      <c r="H649" s="9" t="str">
        <f>'shaladarpan '!G648</f>
        <v>vijay647</v>
      </c>
      <c r="I649" s="9" t="str">
        <f>'shaladarpan '!H648</f>
        <v>beautiful647</v>
      </c>
      <c r="J649" s="9" t="str">
        <f>'shaladarpan '!I648</f>
        <v>M</v>
      </c>
      <c r="K649" s="10">
        <f>'shaladarpan '!J648</f>
        <v>38414</v>
      </c>
      <c r="L649" s="9" t="str">
        <f>'shaladarpan '!K648</f>
        <v>yes</v>
      </c>
      <c r="M649" s="9">
        <f>'shaladarpan '!L648</f>
        <v>647</v>
      </c>
      <c r="N649" s="9">
        <f>'shaladarpan '!M648</f>
        <v>0</v>
      </c>
      <c r="O649" s="9">
        <f>'shaladarpan '!N648</f>
        <v>0</v>
      </c>
      <c r="P649" s="9" t="str">
        <f>'shaladarpan '!O648</f>
        <v>OBC</v>
      </c>
      <c r="Q649" s="9" t="str">
        <f>'shaladarpan '!P648</f>
        <v>Hindu</v>
      </c>
      <c r="R649" s="9">
        <f>'shaladarpan '!Q648</f>
        <v>0</v>
      </c>
      <c r="S649" s="9" t="str">
        <f>'shaladarpan '!R648</f>
        <v>GOVT. SENIOR SECONDARY SCHOOL ALNIYAWAS (219445)</v>
      </c>
      <c r="T649" s="9">
        <f>'shaladarpan '!S648</f>
        <v>8140200308</v>
      </c>
      <c r="U649" s="9" t="str">
        <f>'shaladarpan '!T648</f>
        <v>XXXX3014</v>
      </c>
      <c r="V649" s="9">
        <f>'shaladarpan '!U648</f>
        <v>0</v>
      </c>
      <c r="W649" s="9">
        <f>'shaladarpan '!V648</f>
        <v>9828121343</v>
      </c>
      <c r="X649" s="9" t="str">
        <f>'shaladarpan '!W648</f>
        <v>alniyawas647</v>
      </c>
      <c r="Y649" s="9">
        <f>'shaladarpan '!X648</f>
        <v>40000</v>
      </c>
      <c r="Z649" s="9" t="str">
        <f>'shaladarpan '!Y648</f>
        <v>N</v>
      </c>
      <c r="AA649" s="9" t="str">
        <f>'shaladarpan '!Z648</f>
        <v>N</v>
      </c>
      <c r="AB649" s="9" t="str">
        <f>'shaladarpan '!AA648</f>
        <v>No</v>
      </c>
      <c r="AC649" s="9">
        <f>'shaladarpan '!AB648</f>
        <v>15</v>
      </c>
      <c r="AD649" s="9" t="str">
        <f>'shaladarpan '!AC648</f>
        <v>None</v>
      </c>
      <c r="AE649" s="9">
        <f>'shaladarpan '!AD648</f>
        <v>1</v>
      </c>
    </row>
    <row r="650" spans="1:31" ht="23.25">
      <c r="A650" s="8">
        <f>IF(F650=" "," ",ROWS($A$3:A650))</f>
        <v>648</v>
      </c>
      <c r="B650" s="9">
        <f>'shaladarpan '!A649</f>
        <v>11</v>
      </c>
      <c r="C650" s="9" t="str">
        <f>'shaladarpan '!B649</f>
        <v>B</v>
      </c>
      <c r="D650" s="9">
        <f>'shaladarpan '!C649</f>
        <v>4796</v>
      </c>
      <c r="E650" s="10">
        <f>'shaladarpan '!D649</f>
        <v>43288</v>
      </c>
      <c r="F650" s="9" t="str">
        <f>'shaladarpan '!E649</f>
        <v>manjeet648</v>
      </c>
      <c r="G650" s="10">
        <f>'shaladarpan '!F649</f>
        <v>0</v>
      </c>
      <c r="H650" s="9" t="str">
        <f>'shaladarpan '!G649</f>
        <v>vijay648</v>
      </c>
      <c r="I650" s="9" t="str">
        <f>'shaladarpan '!H649</f>
        <v>beautiful648</v>
      </c>
      <c r="J650" s="9" t="str">
        <f>'shaladarpan '!I649</f>
        <v>M</v>
      </c>
      <c r="K650" s="10">
        <f>'shaladarpan '!J649</f>
        <v>38477</v>
      </c>
      <c r="L650" s="9" t="str">
        <f>'shaladarpan '!K649</f>
        <v>no</v>
      </c>
      <c r="M650" s="9">
        <f>'shaladarpan '!L649</f>
        <v>648</v>
      </c>
      <c r="N650" s="9">
        <f>'shaladarpan '!M649</f>
        <v>0</v>
      </c>
      <c r="O650" s="9">
        <f>'shaladarpan '!N649</f>
        <v>0</v>
      </c>
      <c r="P650" s="9" t="str">
        <f>'shaladarpan '!O649</f>
        <v>OBC</v>
      </c>
      <c r="Q650" s="9" t="str">
        <f>'shaladarpan '!P649</f>
        <v>Hindu</v>
      </c>
      <c r="R650" s="9">
        <f>'shaladarpan '!Q649</f>
        <v>0</v>
      </c>
      <c r="S650" s="9" t="str">
        <f>'shaladarpan '!R649</f>
        <v>GOVT. SENIOR SECONDARY SCHOOL ALNIYAWAS (219445)</v>
      </c>
      <c r="T650" s="9">
        <f>'shaladarpan '!S649</f>
        <v>8140200308</v>
      </c>
      <c r="U650" s="9" t="str">
        <f>'shaladarpan '!T649</f>
        <v>XXXX4749</v>
      </c>
      <c r="V650" s="9">
        <f>'shaladarpan '!U649</f>
        <v>0</v>
      </c>
      <c r="W650" s="9">
        <f>'shaladarpan '!V649</f>
        <v>9828121344</v>
      </c>
      <c r="X650" s="9" t="str">
        <f>'shaladarpan '!W649</f>
        <v>alniyawas648</v>
      </c>
      <c r="Y650" s="9">
        <f>'shaladarpan '!X649</f>
        <v>35000</v>
      </c>
      <c r="Z650" s="9" t="str">
        <f>'shaladarpan '!Y649</f>
        <v>N</v>
      </c>
      <c r="AA650" s="9" t="str">
        <f>'shaladarpan '!Z649</f>
        <v>N</v>
      </c>
      <c r="AB650" s="9" t="str">
        <f>'shaladarpan '!AA649</f>
        <v>No</v>
      </c>
      <c r="AC650" s="9">
        <f>'shaladarpan '!AB649</f>
        <v>15</v>
      </c>
      <c r="AD650" s="9" t="str">
        <f>'shaladarpan '!AC649</f>
        <v>None</v>
      </c>
      <c r="AE650" s="9">
        <f>'shaladarpan '!AD649</f>
        <v>3</v>
      </c>
    </row>
    <row r="651" spans="1:31" ht="23.25">
      <c r="A651" s="8">
        <f>IF(F651=" "," ",ROWS($A$3:A651))</f>
        <v>649</v>
      </c>
      <c r="B651" s="9">
        <f>'shaladarpan '!A650</f>
        <v>11</v>
      </c>
      <c r="C651" s="9" t="str">
        <f>'shaladarpan '!B650</f>
        <v>B</v>
      </c>
      <c r="D651" s="9">
        <f>'shaladarpan '!C650</f>
        <v>4613</v>
      </c>
      <c r="E651" s="10">
        <f>'shaladarpan '!D650</f>
        <v>43320</v>
      </c>
      <c r="F651" s="9" t="str">
        <f>'shaladarpan '!E650</f>
        <v>manjeet649</v>
      </c>
      <c r="G651" s="10">
        <f>'shaladarpan '!F650</f>
        <v>0</v>
      </c>
      <c r="H651" s="9" t="str">
        <f>'shaladarpan '!G650</f>
        <v>vijay649</v>
      </c>
      <c r="I651" s="9" t="str">
        <f>'shaladarpan '!H650</f>
        <v>beautiful649</v>
      </c>
      <c r="J651" s="9" t="str">
        <f>'shaladarpan '!I650</f>
        <v>M</v>
      </c>
      <c r="K651" s="10">
        <f>'shaladarpan '!J650</f>
        <v>37858</v>
      </c>
      <c r="L651" s="9" t="str">
        <f>'shaladarpan '!K650</f>
        <v>yes</v>
      </c>
      <c r="M651" s="9">
        <f>'shaladarpan '!L650</f>
        <v>649</v>
      </c>
      <c r="N651" s="9">
        <f>'shaladarpan '!M650</f>
        <v>0</v>
      </c>
      <c r="O651" s="9">
        <f>'shaladarpan '!N650</f>
        <v>0</v>
      </c>
      <c r="P651" s="9" t="str">
        <f>'shaladarpan '!O650</f>
        <v>OBC</v>
      </c>
      <c r="Q651" s="9" t="str">
        <f>'shaladarpan '!P650</f>
        <v>Hindu</v>
      </c>
      <c r="R651" s="9">
        <f>'shaladarpan '!Q650</f>
        <v>0</v>
      </c>
      <c r="S651" s="9" t="str">
        <f>'shaladarpan '!R650</f>
        <v>GOVT. SENIOR SECONDARY SCHOOL ALNIYAWAS (219445)</v>
      </c>
      <c r="T651" s="9">
        <f>'shaladarpan '!S650</f>
        <v>8140200308</v>
      </c>
      <c r="U651" s="9" t="str">
        <f>'shaladarpan '!T650</f>
        <v>XXXX3772</v>
      </c>
      <c r="V651" s="9">
        <f>'shaladarpan '!U650</f>
        <v>0</v>
      </c>
      <c r="W651" s="9">
        <f>'shaladarpan '!V650</f>
        <v>9828121345</v>
      </c>
      <c r="X651" s="9" t="str">
        <f>'shaladarpan '!W650</f>
        <v>alniyawas649</v>
      </c>
      <c r="Y651" s="9">
        <f>'shaladarpan '!X650</f>
        <v>75000</v>
      </c>
      <c r="Z651" s="9" t="str">
        <f>'shaladarpan '!Y650</f>
        <v>N</v>
      </c>
      <c r="AA651" s="9" t="str">
        <f>'shaladarpan '!Z650</f>
        <v>N</v>
      </c>
      <c r="AB651" s="9" t="str">
        <f>'shaladarpan '!AA650</f>
        <v>No</v>
      </c>
      <c r="AC651" s="9">
        <f>'shaladarpan '!AB650</f>
        <v>17</v>
      </c>
      <c r="AD651" s="9" t="str">
        <f>'shaladarpan '!AC650</f>
        <v>None</v>
      </c>
      <c r="AE651" s="9">
        <f>'shaladarpan '!AD650</f>
        <v>16</v>
      </c>
    </row>
    <row r="652" spans="1:31" ht="23.25">
      <c r="A652" s="8">
        <f>IF(F652=" "," ",ROWS($A$3:A652))</f>
        <v>650</v>
      </c>
      <c r="B652" s="9">
        <f>'shaladarpan '!A651</f>
        <v>11</v>
      </c>
      <c r="C652" s="9" t="str">
        <f>'shaladarpan '!B651</f>
        <v>B</v>
      </c>
      <c r="D652" s="9">
        <f>'shaladarpan '!C651</f>
        <v>3751</v>
      </c>
      <c r="E652" s="10">
        <f>'shaladarpan '!D651</f>
        <v>42135</v>
      </c>
      <c r="F652" s="9" t="str">
        <f>'shaladarpan '!E651</f>
        <v>manjeet650</v>
      </c>
      <c r="G652" s="10">
        <f>'shaladarpan '!F651</f>
        <v>0</v>
      </c>
      <c r="H652" s="9" t="str">
        <f>'shaladarpan '!G651</f>
        <v>vijay650</v>
      </c>
      <c r="I652" s="9" t="str">
        <f>'shaladarpan '!H651</f>
        <v>beautiful650</v>
      </c>
      <c r="J652" s="9" t="str">
        <f>'shaladarpan '!I651</f>
        <v>F</v>
      </c>
      <c r="K652" s="10">
        <f>'shaladarpan '!J651</f>
        <v>38110</v>
      </c>
      <c r="L652" s="9" t="str">
        <f>'shaladarpan '!K651</f>
        <v>yes</v>
      </c>
      <c r="M652" s="9">
        <f>'shaladarpan '!L651</f>
        <v>650</v>
      </c>
      <c r="N652" s="9">
        <f>'shaladarpan '!M651</f>
        <v>0</v>
      </c>
      <c r="O652" s="9">
        <f>'shaladarpan '!N651</f>
        <v>0</v>
      </c>
      <c r="P652" s="9" t="str">
        <f>'shaladarpan '!O651</f>
        <v>OBC</v>
      </c>
      <c r="Q652" s="9" t="str">
        <f>'shaladarpan '!P651</f>
        <v>Muslim</v>
      </c>
      <c r="R652" s="9">
        <f>'shaladarpan '!Q651</f>
        <v>0</v>
      </c>
      <c r="S652" s="9" t="str">
        <f>'shaladarpan '!R651</f>
        <v>GOVT. SENIOR SECONDARY SCHOOL ALNIYAWAS (219445)</v>
      </c>
      <c r="T652" s="9">
        <f>'shaladarpan '!S651</f>
        <v>8140200308</v>
      </c>
      <c r="U652" s="9" t="str">
        <f>'shaladarpan '!T651</f>
        <v>XXXX3519</v>
      </c>
      <c r="V652" s="9">
        <f>'shaladarpan '!U651</f>
        <v>0</v>
      </c>
      <c r="W652" s="9">
        <f>'shaladarpan '!V651</f>
        <v>9828121346</v>
      </c>
      <c r="X652" s="9" t="str">
        <f>'shaladarpan '!W651</f>
        <v>alniyawas650</v>
      </c>
      <c r="Y652" s="9">
        <f>'shaladarpan '!X651</f>
        <v>0</v>
      </c>
      <c r="Z652" s="9" t="str">
        <f>'shaladarpan '!Y651</f>
        <v>N</v>
      </c>
      <c r="AA652" s="9" t="str">
        <f>'shaladarpan '!Z651</f>
        <v>N</v>
      </c>
      <c r="AB652" s="9" t="str">
        <f>'shaladarpan '!AA651</f>
        <v>Yes</v>
      </c>
      <c r="AC652" s="9">
        <f>'shaladarpan '!AB651</f>
        <v>16</v>
      </c>
      <c r="AD652" s="9" t="str">
        <f>'shaladarpan '!AC651</f>
        <v>None</v>
      </c>
      <c r="AE652" s="9">
        <f>'shaladarpan '!AD651</f>
        <v>1</v>
      </c>
    </row>
    <row r="653" spans="1:31" ht="23.25">
      <c r="A653" s="8">
        <f>IF(F653=" "," ",ROWS($A$3:A653))</f>
        <v>651</v>
      </c>
      <c r="B653" s="9">
        <f>'shaladarpan '!A652</f>
        <v>11</v>
      </c>
      <c r="C653" s="9" t="str">
        <f>'shaladarpan '!B652</f>
        <v>B</v>
      </c>
      <c r="D653" s="9">
        <f>'shaladarpan '!C652</f>
        <v>4829</v>
      </c>
      <c r="E653" s="10">
        <f>'shaladarpan '!D652</f>
        <v>42926</v>
      </c>
      <c r="F653" s="9" t="str">
        <f>'shaladarpan '!E652</f>
        <v>manjeet651</v>
      </c>
      <c r="G653" s="10">
        <f>'shaladarpan '!F652</f>
        <v>0</v>
      </c>
      <c r="H653" s="9" t="str">
        <f>'shaladarpan '!G652</f>
        <v>vijay651</v>
      </c>
      <c r="I653" s="9" t="str">
        <f>'shaladarpan '!H652</f>
        <v>beautiful651</v>
      </c>
      <c r="J653" s="9" t="str">
        <f>'shaladarpan '!I652</f>
        <v>M</v>
      </c>
      <c r="K653" s="10">
        <f>'shaladarpan '!J652</f>
        <v>38535</v>
      </c>
      <c r="L653" s="9" t="str">
        <f>'shaladarpan '!K652</f>
        <v>no</v>
      </c>
      <c r="M653" s="9">
        <f>'shaladarpan '!L652</f>
        <v>651</v>
      </c>
      <c r="N653" s="9">
        <f>'shaladarpan '!M652</f>
        <v>0</v>
      </c>
      <c r="O653" s="9">
        <f>'shaladarpan '!N652</f>
        <v>0</v>
      </c>
      <c r="P653" s="9" t="str">
        <f>'shaladarpan '!O652</f>
        <v>SBC</v>
      </c>
      <c r="Q653" s="9" t="str">
        <f>'shaladarpan '!P652</f>
        <v>Hindu</v>
      </c>
      <c r="R653" s="9">
        <f>'shaladarpan '!Q652</f>
        <v>0</v>
      </c>
      <c r="S653" s="9" t="str">
        <f>'shaladarpan '!R652</f>
        <v>GOVT. SENIOR SECONDARY SCHOOL ALNIYAWAS (219445)</v>
      </c>
      <c r="T653" s="9">
        <f>'shaladarpan '!S652</f>
        <v>8140200308</v>
      </c>
      <c r="U653" s="9" t="str">
        <f>'shaladarpan '!T652</f>
        <v>XXXX2688</v>
      </c>
      <c r="V653" s="9">
        <f>'shaladarpan '!U652</f>
        <v>0</v>
      </c>
      <c r="W653" s="9">
        <f>'shaladarpan '!V652</f>
        <v>9828121347</v>
      </c>
      <c r="X653" s="9" t="str">
        <f>'shaladarpan '!W652</f>
        <v>alniyawas651</v>
      </c>
      <c r="Y653" s="9">
        <f>'shaladarpan '!X652</f>
        <v>30000</v>
      </c>
      <c r="Z653" s="9" t="str">
        <f>'shaladarpan '!Y652</f>
        <v>N</v>
      </c>
      <c r="AA653" s="9" t="str">
        <f>'shaladarpan '!Z652</f>
        <v>N</v>
      </c>
      <c r="AB653" s="9" t="str">
        <f>'shaladarpan '!AA652</f>
        <v>No</v>
      </c>
      <c r="AC653" s="9">
        <f>'shaladarpan '!AB652</f>
        <v>15</v>
      </c>
      <c r="AD653" s="9" t="str">
        <f>'shaladarpan '!AC652</f>
        <v>None</v>
      </c>
      <c r="AE653" s="9">
        <f>'shaladarpan '!AD652</f>
        <v>0</v>
      </c>
    </row>
    <row r="654" spans="1:31" ht="23.25">
      <c r="A654" s="8">
        <f>IF(F654=" "," ",ROWS($A$3:A654))</f>
        <v>652</v>
      </c>
      <c r="B654" s="9">
        <f>'shaladarpan '!A653</f>
        <v>11</v>
      </c>
      <c r="C654" s="9" t="str">
        <f>'shaladarpan '!B653</f>
        <v>B</v>
      </c>
      <c r="D654" s="9">
        <f>'shaladarpan '!C653</f>
        <v>4447</v>
      </c>
      <c r="E654" s="10">
        <f>'shaladarpan '!D653</f>
        <v>43283</v>
      </c>
      <c r="F654" s="9" t="str">
        <f>'shaladarpan '!E653</f>
        <v>manjeet652</v>
      </c>
      <c r="G654" s="10">
        <f>'shaladarpan '!F653</f>
        <v>0</v>
      </c>
      <c r="H654" s="9" t="str">
        <f>'shaladarpan '!G653</f>
        <v>vijay652</v>
      </c>
      <c r="I654" s="9" t="str">
        <f>'shaladarpan '!H653</f>
        <v>beautiful652</v>
      </c>
      <c r="J654" s="9" t="str">
        <f>'shaladarpan '!I653</f>
        <v>F</v>
      </c>
      <c r="K654" s="10">
        <f>'shaladarpan '!J653</f>
        <v>38268</v>
      </c>
      <c r="L654" s="9" t="str">
        <f>'shaladarpan '!K653</f>
        <v>yes</v>
      </c>
      <c r="M654" s="9">
        <f>'shaladarpan '!L653</f>
        <v>652</v>
      </c>
      <c r="N654" s="9">
        <f>'shaladarpan '!M653</f>
        <v>0</v>
      </c>
      <c r="O654" s="9">
        <f>'shaladarpan '!N653</f>
        <v>0</v>
      </c>
      <c r="P654" s="9" t="str">
        <f>'shaladarpan '!O653</f>
        <v>SC</v>
      </c>
      <c r="Q654" s="9" t="str">
        <f>'shaladarpan '!P653</f>
        <v>Hindu</v>
      </c>
      <c r="R654" s="9">
        <f>'shaladarpan '!Q653</f>
        <v>0</v>
      </c>
      <c r="S654" s="9" t="str">
        <f>'shaladarpan '!R653</f>
        <v>GOVT. SENIOR SECONDARY SCHOOL ALNIYAWAS (219445)</v>
      </c>
      <c r="T654" s="9">
        <f>'shaladarpan '!S653</f>
        <v>8140200308</v>
      </c>
      <c r="U654" s="9" t="str">
        <f>'shaladarpan '!T653</f>
        <v>XXXX4038</v>
      </c>
      <c r="V654" s="9" t="str">
        <f>'shaladarpan '!U653</f>
        <v>YKKSIGK</v>
      </c>
      <c r="W654" s="9">
        <f>'shaladarpan '!V653</f>
        <v>9828121348</v>
      </c>
      <c r="X654" s="9" t="str">
        <f>'shaladarpan '!W653</f>
        <v>alniyawas652</v>
      </c>
      <c r="Y654" s="9">
        <f>'shaladarpan '!X653</f>
        <v>36000</v>
      </c>
      <c r="Z654" s="9" t="str">
        <f>'shaladarpan '!Y653</f>
        <v>N</v>
      </c>
      <c r="AA654" s="9" t="str">
        <f>'shaladarpan '!Z653</f>
        <v>N</v>
      </c>
      <c r="AB654" s="9" t="str">
        <f>'shaladarpan '!AA653</f>
        <v>No</v>
      </c>
      <c r="AC654" s="9">
        <f>'shaladarpan '!AB653</f>
        <v>16</v>
      </c>
      <c r="AD654" s="9" t="str">
        <f>'shaladarpan '!AC653</f>
        <v>None</v>
      </c>
      <c r="AE654" s="9">
        <f>'shaladarpan '!AD653</f>
        <v>0</v>
      </c>
    </row>
    <row r="655" spans="1:31" ht="23.25">
      <c r="A655" s="8">
        <f>IF(F655=" "," ",ROWS($A$3:A655))</f>
        <v>653</v>
      </c>
      <c r="B655" s="9">
        <f>'shaladarpan '!A654</f>
        <v>12</v>
      </c>
      <c r="C655" s="9" t="str">
        <f>'shaladarpan '!B654</f>
        <v>A</v>
      </c>
      <c r="D655" s="9">
        <f>'shaladarpan '!C654</f>
        <v>4270</v>
      </c>
      <c r="E655" s="10">
        <f>'shaladarpan '!D654</f>
        <v>42913</v>
      </c>
      <c r="F655" s="9" t="str">
        <f>'shaladarpan '!E654</f>
        <v>manjeet653</v>
      </c>
      <c r="G655" s="10">
        <f>'shaladarpan '!F654</f>
        <v>0</v>
      </c>
      <c r="H655" s="9" t="str">
        <f>'shaladarpan '!G654</f>
        <v>vijay653</v>
      </c>
      <c r="I655" s="9" t="str">
        <f>'shaladarpan '!H654</f>
        <v>beautiful653</v>
      </c>
      <c r="J655" s="9" t="str">
        <f>'shaladarpan '!I654</f>
        <v>F</v>
      </c>
      <c r="K655" s="10">
        <f>'shaladarpan '!J654</f>
        <v>37683</v>
      </c>
      <c r="L655" s="9" t="str">
        <f>'shaladarpan '!K654</f>
        <v>yes</v>
      </c>
      <c r="M655" s="9">
        <f>'shaladarpan '!L654</f>
        <v>653</v>
      </c>
      <c r="N655" s="9">
        <f>'shaladarpan '!M654</f>
        <v>0</v>
      </c>
      <c r="O655" s="9">
        <f>'shaladarpan '!N654</f>
        <v>0</v>
      </c>
      <c r="P655" s="9" t="str">
        <f>'shaladarpan '!O654</f>
        <v>GEN</v>
      </c>
      <c r="Q655" s="9" t="str">
        <f>'shaladarpan '!P654</f>
        <v>Hindu</v>
      </c>
      <c r="R655" s="9">
        <f>'shaladarpan '!Q654</f>
        <v>0</v>
      </c>
      <c r="S655" s="9" t="str">
        <f>'shaladarpan '!R654</f>
        <v>GOVT. SENIOR SECONDARY SCHOOL ALNIYAWAS (219445)</v>
      </c>
      <c r="T655" s="9">
        <f>'shaladarpan '!S654</f>
        <v>8140200308</v>
      </c>
      <c r="U655" s="9" t="str">
        <f>'shaladarpan '!T654</f>
        <v>XXXX8102</v>
      </c>
      <c r="V655" s="9">
        <f>'shaladarpan '!U654</f>
        <v>0</v>
      </c>
      <c r="W655" s="9">
        <f>'shaladarpan '!V654</f>
        <v>9828121349</v>
      </c>
      <c r="X655" s="9" t="str">
        <f>'shaladarpan '!W654</f>
        <v>alniyawas653</v>
      </c>
      <c r="Y655" s="9">
        <f>'shaladarpan '!X654</f>
        <v>40000</v>
      </c>
      <c r="Z655" s="9" t="str">
        <f>'shaladarpan '!Y654</f>
        <v>N</v>
      </c>
      <c r="AA655" s="9" t="str">
        <f>'shaladarpan '!Z654</f>
        <v>N</v>
      </c>
      <c r="AB655" s="9" t="str">
        <f>'shaladarpan '!AA654</f>
        <v>No</v>
      </c>
      <c r="AC655" s="9">
        <f>'shaladarpan '!AB654</f>
        <v>17</v>
      </c>
      <c r="AD655" s="9" t="str">
        <f>'shaladarpan '!AC654</f>
        <v>None</v>
      </c>
      <c r="AE655" s="9">
        <f>'shaladarpan '!AD654</f>
        <v>1</v>
      </c>
    </row>
    <row r="656" spans="1:31" ht="23.25">
      <c r="A656" s="8">
        <f>IF(F656=" "," ",ROWS($A$3:A656))</f>
        <v>654</v>
      </c>
      <c r="B656" s="9">
        <f>'shaladarpan '!A655</f>
        <v>12</v>
      </c>
      <c r="C656" s="9" t="str">
        <f>'shaladarpan '!B655</f>
        <v>A</v>
      </c>
      <c r="D656" s="9">
        <f>'shaladarpan '!C655</f>
        <v>4555</v>
      </c>
      <c r="E656" s="10">
        <f>'shaladarpan '!D655</f>
        <v>43293</v>
      </c>
      <c r="F656" s="9" t="str">
        <f>'shaladarpan '!E655</f>
        <v>manjeet654</v>
      </c>
      <c r="G656" s="10">
        <f>'shaladarpan '!F655</f>
        <v>0</v>
      </c>
      <c r="H656" s="9" t="str">
        <f>'shaladarpan '!G655</f>
        <v>vijay654</v>
      </c>
      <c r="I656" s="9" t="str">
        <f>'shaladarpan '!H655</f>
        <v>beautiful654</v>
      </c>
      <c r="J656" s="9" t="str">
        <f>'shaladarpan '!I655</f>
        <v>M</v>
      </c>
      <c r="K656" s="10">
        <f>'shaladarpan '!J655</f>
        <v>38169</v>
      </c>
      <c r="L656" s="9" t="str">
        <f>'shaladarpan '!K655</f>
        <v>no</v>
      </c>
      <c r="M656" s="9">
        <f>'shaladarpan '!L655</f>
        <v>654</v>
      </c>
      <c r="N656" s="9">
        <f>'shaladarpan '!M655</f>
        <v>0</v>
      </c>
      <c r="O656" s="9">
        <f>'shaladarpan '!N655</f>
        <v>0</v>
      </c>
      <c r="P656" s="9" t="str">
        <f>'shaladarpan '!O655</f>
        <v>OBC</v>
      </c>
      <c r="Q656" s="9" t="str">
        <f>'shaladarpan '!P655</f>
        <v>Muslim</v>
      </c>
      <c r="R656" s="9">
        <f>'shaladarpan '!Q655</f>
        <v>0</v>
      </c>
      <c r="S656" s="9" t="str">
        <f>'shaladarpan '!R655</f>
        <v>GOVT. SENIOR SECONDARY SCHOOL ALNIYAWAS (219445)</v>
      </c>
      <c r="T656" s="9">
        <f>'shaladarpan '!S655</f>
        <v>8140200308</v>
      </c>
      <c r="U656" s="9" t="str">
        <f>'shaladarpan '!T655</f>
        <v>XXXX4133</v>
      </c>
      <c r="V656" s="9">
        <f>'shaladarpan '!U655</f>
        <v>0</v>
      </c>
      <c r="W656" s="9">
        <f>'shaladarpan '!V655</f>
        <v>9828121350</v>
      </c>
      <c r="X656" s="9" t="str">
        <f>'shaladarpan '!W655</f>
        <v>alniyawas654</v>
      </c>
      <c r="Y656" s="9">
        <f>'shaladarpan '!X655</f>
        <v>60000</v>
      </c>
      <c r="Z656" s="9" t="str">
        <f>'shaladarpan '!Y655</f>
        <v>N</v>
      </c>
      <c r="AA656" s="9" t="str">
        <f>'shaladarpan '!Z655</f>
        <v>N</v>
      </c>
      <c r="AB656" s="9" t="str">
        <f>'shaladarpan '!AA655</f>
        <v>Yes</v>
      </c>
      <c r="AC656" s="9">
        <f>'shaladarpan '!AB655</f>
        <v>16</v>
      </c>
      <c r="AD656" s="9" t="str">
        <f>'shaladarpan '!AC655</f>
        <v>None</v>
      </c>
      <c r="AE656" s="9">
        <f>'shaladarpan '!AD655</f>
        <v>1</v>
      </c>
    </row>
    <row r="657" spans="1:31" ht="23.25">
      <c r="A657" s="8">
        <f>IF(F657=" "," ",ROWS($A$3:A657))</f>
        <v>655</v>
      </c>
      <c r="B657" s="9">
        <f>'shaladarpan '!A656</f>
        <v>12</v>
      </c>
      <c r="C657" s="9" t="str">
        <f>'shaladarpan '!B656</f>
        <v>A</v>
      </c>
      <c r="D657" s="9">
        <f>'shaladarpan '!C656</f>
        <v>4288</v>
      </c>
      <c r="E657" s="10">
        <f>'shaladarpan '!D656</f>
        <v>42915</v>
      </c>
      <c r="F657" s="9" t="str">
        <f>'shaladarpan '!E656</f>
        <v>manjeet655</v>
      </c>
      <c r="G657" s="10">
        <f>'shaladarpan '!F656</f>
        <v>0</v>
      </c>
      <c r="H657" s="9" t="str">
        <f>'shaladarpan '!G656</f>
        <v>vijay655</v>
      </c>
      <c r="I657" s="9" t="str">
        <f>'shaladarpan '!H656</f>
        <v>beautiful655</v>
      </c>
      <c r="J657" s="9" t="str">
        <f>'shaladarpan '!I656</f>
        <v>M</v>
      </c>
      <c r="K657" s="10">
        <f>'shaladarpan '!J656</f>
        <v>38050</v>
      </c>
      <c r="L657" s="9" t="str">
        <f>'shaladarpan '!K656</f>
        <v>yes</v>
      </c>
      <c r="M657" s="9">
        <f>'shaladarpan '!L656</f>
        <v>655</v>
      </c>
      <c r="N657" s="9">
        <f>'shaladarpan '!M656</f>
        <v>0</v>
      </c>
      <c r="O657" s="9">
        <f>'shaladarpan '!N656</f>
        <v>0</v>
      </c>
      <c r="P657" s="9" t="str">
        <f>'shaladarpan '!O656</f>
        <v>SC</v>
      </c>
      <c r="Q657" s="9" t="str">
        <f>'shaladarpan '!P656</f>
        <v>Hindu</v>
      </c>
      <c r="R657" s="9">
        <f>'shaladarpan '!Q656</f>
        <v>0</v>
      </c>
      <c r="S657" s="9" t="str">
        <f>'shaladarpan '!R656</f>
        <v>GOVT. SENIOR SECONDARY SCHOOL ALNIYAWAS (219445)</v>
      </c>
      <c r="T657" s="9">
        <f>'shaladarpan '!S656</f>
        <v>8140200308</v>
      </c>
      <c r="U657" s="9" t="str">
        <f>'shaladarpan '!T656</f>
        <v>XXXX5982</v>
      </c>
      <c r="V657" s="9">
        <f>'shaladarpan '!U656</f>
        <v>0</v>
      </c>
      <c r="W657" s="9">
        <f>'shaladarpan '!V656</f>
        <v>9828121351</v>
      </c>
      <c r="X657" s="9" t="str">
        <f>'shaladarpan '!W656</f>
        <v>alniyawas655</v>
      </c>
      <c r="Y657" s="9">
        <f>'shaladarpan '!X656</f>
        <v>40000</v>
      </c>
      <c r="Z657" s="9" t="str">
        <f>'shaladarpan '!Y656</f>
        <v>N</v>
      </c>
      <c r="AA657" s="9" t="str">
        <f>'shaladarpan '!Z656</f>
        <v>N</v>
      </c>
      <c r="AB657" s="9" t="str">
        <f>'shaladarpan '!AA656</f>
        <v>No</v>
      </c>
      <c r="AC657" s="9">
        <f>'shaladarpan '!AB656</f>
        <v>16</v>
      </c>
      <c r="AD657" s="9" t="str">
        <f>'shaladarpan '!AC656</f>
        <v>None</v>
      </c>
      <c r="AE657" s="9">
        <f>'shaladarpan '!AD656</f>
        <v>1</v>
      </c>
    </row>
    <row r="658" spans="1:31" ht="23.25">
      <c r="A658" s="8">
        <f>IF(F658=" "," ",ROWS($A$3:A658))</f>
        <v>656</v>
      </c>
      <c r="B658" s="9">
        <f>'shaladarpan '!A657</f>
        <v>12</v>
      </c>
      <c r="C658" s="9" t="str">
        <f>'shaladarpan '!B657</f>
        <v>A</v>
      </c>
      <c r="D658" s="9">
        <f>'shaladarpan '!C657</f>
        <v>4308</v>
      </c>
      <c r="E658" s="10">
        <f>'shaladarpan '!D657</f>
        <v>42917</v>
      </c>
      <c r="F658" s="9" t="str">
        <f>'shaladarpan '!E657</f>
        <v>manjeet656</v>
      </c>
      <c r="G658" s="10">
        <f>'shaladarpan '!F657</f>
        <v>0</v>
      </c>
      <c r="H658" s="9" t="str">
        <f>'shaladarpan '!G657</f>
        <v>vijay656</v>
      </c>
      <c r="I658" s="9" t="str">
        <f>'shaladarpan '!H657</f>
        <v>beautiful656</v>
      </c>
      <c r="J658" s="9" t="str">
        <f>'shaladarpan '!I657</f>
        <v>M</v>
      </c>
      <c r="K658" s="10">
        <f>'shaladarpan '!J657</f>
        <v>38298</v>
      </c>
      <c r="L658" s="9" t="str">
        <f>'shaladarpan '!K657</f>
        <v>yes</v>
      </c>
      <c r="M658" s="9">
        <f>'shaladarpan '!L657</f>
        <v>656</v>
      </c>
      <c r="N658" s="9">
        <f>'shaladarpan '!M657</f>
        <v>0</v>
      </c>
      <c r="O658" s="9">
        <f>'shaladarpan '!N657</f>
        <v>0</v>
      </c>
      <c r="P658" s="9" t="str">
        <f>'shaladarpan '!O657</f>
        <v>SC</v>
      </c>
      <c r="Q658" s="9" t="str">
        <f>'shaladarpan '!P657</f>
        <v>Hindu</v>
      </c>
      <c r="R658" s="9">
        <f>'shaladarpan '!Q657</f>
        <v>0</v>
      </c>
      <c r="S658" s="9" t="str">
        <f>'shaladarpan '!R657</f>
        <v>GOVT. SENIOR SECONDARY SCHOOL ALNIYAWAS (219445)</v>
      </c>
      <c r="T658" s="9">
        <f>'shaladarpan '!S657</f>
        <v>8140200308</v>
      </c>
      <c r="U658" s="9" t="str">
        <f>'shaladarpan '!T657</f>
        <v>XXXX3899</v>
      </c>
      <c r="V658" s="9">
        <f>'shaladarpan '!U657</f>
        <v>0</v>
      </c>
      <c r="W658" s="9">
        <f>'shaladarpan '!V657</f>
        <v>9828121352</v>
      </c>
      <c r="X658" s="9" t="str">
        <f>'shaladarpan '!W657</f>
        <v>alniyawas656</v>
      </c>
      <c r="Y658" s="9">
        <f>'shaladarpan '!X657</f>
        <v>0</v>
      </c>
      <c r="Z658" s="9" t="str">
        <f>'shaladarpan '!Y657</f>
        <v>N</v>
      </c>
      <c r="AA658" s="9" t="str">
        <f>'shaladarpan '!Z657</f>
        <v>N</v>
      </c>
      <c r="AB658" s="9" t="str">
        <f>'shaladarpan '!AA657</f>
        <v>No</v>
      </c>
      <c r="AC658" s="9">
        <f>'shaladarpan '!AB657</f>
        <v>16</v>
      </c>
      <c r="AD658" s="9" t="str">
        <f>'shaladarpan '!AC657</f>
        <v>None</v>
      </c>
      <c r="AE658" s="9">
        <f>'shaladarpan '!AD657</f>
        <v>1</v>
      </c>
    </row>
    <row r="659" spans="1:31" ht="23.25">
      <c r="A659" s="8">
        <f>IF(F659=" "," ",ROWS($A$3:A659))</f>
        <v>657</v>
      </c>
      <c r="B659" s="9">
        <f>'shaladarpan '!A658</f>
        <v>12</v>
      </c>
      <c r="C659" s="9" t="str">
        <f>'shaladarpan '!B658</f>
        <v>A</v>
      </c>
      <c r="D659" s="9">
        <f>'shaladarpan '!C658</f>
        <v>3558</v>
      </c>
      <c r="E659" s="10">
        <f>'shaladarpan '!D658</f>
        <v>41772</v>
      </c>
      <c r="F659" s="9" t="str">
        <f>'shaladarpan '!E658</f>
        <v>manjeet657</v>
      </c>
      <c r="G659" s="10">
        <f>'shaladarpan '!F658</f>
        <v>0</v>
      </c>
      <c r="H659" s="9" t="str">
        <f>'shaladarpan '!G658</f>
        <v>vijay657</v>
      </c>
      <c r="I659" s="9" t="str">
        <f>'shaladarpan '!H658</f>
        <v>beautiful657</v>
      </c>
      <c r="J659" s="9" t="str">
        <f>'shaladarpan '!I658</f>
        <v>F</v>
      </c>
      <c r="K659" s="10">
        <f>'shaladarpan '!J658</f>
        <v>37384</v>
      </c>
      <c r="L659" s="9" t="str">
        <f>'shaladarpan '!K658</f>
        <v>no</v>
      </c>
      <c r="M659" s="9">
        <f>'shaladarpan '!L658</f>
        <v>657</v>
      </c>
      <c r="N659" s="9">
        <f>'shaladarpan '!M658</f>
        <v>0</v>
      </c>
      <c r="O659" s="9">
        <f>'shaladarpan '!N658</f>
        <v>0</v>
      </c>
      <c r="P659" s="9" t="str">
        <f>'shaladarpan '!O658</f>
        <v>SC</v>
      </c>
      <c r="Q659" s="9">
        <f>'shaladarpan '!P658</f>
        <v>0</v>
      </c>
      <c r="R659" s="9">
        <f>'shaladarpan '!Q658</f>
        <v>0</v>
      </c>
      <c r="S659" s="9" t="str">
        <f>'shaladarpan '!R658</f>
        <v>GOVT. SENIOR SECONDARY SCHOOL ALNIYAWAS (219445)</v>
      </c>
      <c r="T659" s="9">
        <f>'shaladarpan '!S658</f>
        <v>8140200308</v>
      </c>
      <c r="U659" s="9" t="str">
        <f>'shaladarpan '!T658</f>
        <v>XXXX1749</v>
      </c>
      <c r="V659" s="9" t="str">
        <f>'shaladarpan '!U658</f>
        <v>YBDOGMC</v>
      </c>
      <c r="W659" s="9">
        <f>'shaladarpan '!V658</f>
        <v>9828121353</v>
      </c>
      <c r="X659" s="9" t="str">
        <f>'shaladarpan '!W658</f>
        <v>alniyawas657</v>
      </c>
      <c r="Y659" s="9">
        <f>'shaladarpan '!X658</f>
        <v>60000</v>
      </c>
      <c r="Z659" s="9" t="str">
        <f>'shaladarpan '!Y658</f>
        <v>N</v>
      </c>
      <c r="AA659" s="9" t="str">
        <f>'shaladarpan '!Z658</f>
        <v>N</v>
      </c>
      <c r="AB659" s="9">
        <f>'shaladarpan '!AA658</f>
        <v>0</v>
      </c>
      <c r="AC659" s="9">
        <f>'shaladarpan '!AB658</f>
        <v>18</v>
      </c>
      <c r="AD659" s="9" t="str">
        <f>'shaladarpan '!AC658</f>
        <v>None</v>
      </c>
      <c r="AE659" s="9">
        <f>'shaladarpan '!AD658</f>
        <v>0</v>
      </c>
    </row>
    <row r="660" spans="1:31" ht="23.25">
      <c r="A660" s="8">
        <f>IF(F660=" "," ",ROWS($A$3:A660))</f>
        <v>658</v>
      </c>
      <c r="B660" s="9">
        <f>'shaladarpan '!A659</f>
        <v>12</v>
      </c>
      <c r="C660" s="9" t="str">
        <f>'shaladarpan '!B659</f>
        <v>A</v>
      </c>
      <c r="D660" s="9">
        <f>'shaladarpan '!C659</f>
        <v>3659</v>
      </c>
      <c r="E660" s="10">
        <f>'shaladarpan '!D659</f>
        <v>41830</v>
      </c>
      <c r="F660" s="9" t="str">
        <f>'shaladarpan '!E659</f>
        <v>manjeet658</v>
      </c>
      <c r="G660" s="10">
        <f>'shaladarpan '!F659</f>
        <v>0</v>
      </c>
      <c r="H660" s="9" t="str">
        <f>'shaladarpan '!G659</f>
        <v>vijay658</v>
      </c>
      <c r="I660" s="9" t="str">
        <f>'shaladarpan '!H659</f>
        <v>beautiful658</v>
      </c>
      <c r="J660" s="9" t="str">
        <f>'shaladarpan '!I659</f>
        <v>F</v>
      </c>
      <c r="K660" s="10">
        <f>'shaladarpan '!J659</f>
        <v>37853</v>
      </c>
      <c r="L660" s="9" t="str">
        <f>'shaladarpan '!K659</f>
        <v>yes</v>
      </c>
      <c r="M660" s="9">
        <f>'shaladarpan '!L659</f>
        <v>658</v>
      </c>
      <c r="N660" s="9">
        <f>'shaladarpan '!M659</f>
        <v>0</v>
      </c>
      <c r="O660" s="9">
        <f>'shaladarpan '!N659</f>
        <v>0</v>
      </c>
      <c r="P660" s="9" t="str">
        <f>'shaladarpan '!O659</f>
        <v>OBC</v>
      </c>
      <c r="Q660" s="9">
        <f>'shaladarpan '!P659</f>
        <v>0</v>
      </c>
      <c r="R660" s="9">
        <f>'shaladarpan '!Q659</f>
        <v>0</v>
      </c>
      <c r="S660" s="9" t="str">
        <f>'shaladarpan '!R659</f>
        <v>GOVT. SENIOR SECONDARY SCHOOL ALNIYAWAS (219445)</v>
      </c>
      <c r="T660" s="9">
        <f>'shaladarpan '!S659</f>
        <v>8140200308</v>
      </c>
      <c r="U660" s="9" t="str">
        <f>'shaladarpan '!T659</f>
        <v>XXXX7739</v>
      </c>
      <c r="V660" s="9">
        <f>'shaladarpan '!U659</f>
        <v>0</v>
      </c>
      <c r="W660" s="9">
        <f>'shaladarpan '!V659</f>
        <v>9828121354</v>
      </c>
      <c r="X660" s="9" t="str">
        <f>'shaladarpan '!W659</f>
        <v>alniyawas658</v>
      </c>
      <c r="Y660" s="9">
        <f>'shaladarpan '!X659</f>
        <v>0</v>
      </c>
      <c r="Z660" s="9" t="str">
        <f>'shaladarpan '!Y659</f>
        <v>N</v>
      </c>
      <c r="AA660" s="9" t="str">
        <f>'shaladarpan '!Z659</f>
        <v>N</v>
      </c>
      <c r="AB660" s="9">
        <f>'shaladarpan '!AA659</f>
        <v>0</v>
      </c>
      <c r="AC660" s="9">
        <f>'shaladarpan '!AB659</f>
        <v>17</v>
      </c>
      <c r="AD660" s="9" t="str">
        <f>'shaladarpan '!AC659</f>
        <v>None</v>
      </c>
      <c r="AE660" s="9">
        <f>'shaladarpan '!AD659</f>
        <v>1</v>
      </c>
    </row>
    <row r="661" spans="1:31" ht="23.25">
      <c r="A661" s="8">
        <f>IF(F661=" "," ",ROWS($A$3:A661))</f>
        <v>659</v>
      </c>
      <c r="B661" s="9">
        <f>'shaladarpan '!A660</f>
        <v>12</v>
      </c>
      <c r="C661" s="9" t="str">
        <f>'shaladarpan '!B660</f>
        <v>A</v>
      </c>
      <c r="D661" s="9">
        <f>'shaladarpan '!C660</f>
        <v>4394</v>
      </c>
      <c r="E661" s="10">
        <f>'shaladarpan '!D660</f>
        <v>42930</v>
      </c>
      <c r="F661" s="9" t="str">
        <f>'shaladarpan '!E660</f>
        <v>manjeet659</v>
      </c>
      <c r="G661" s="10">
        <f>'shaladarpan '!F660</f>
        <v>0</v>
      </c>
      <c r="H661" s="9" t="str">
        <f>'shaladarpan '!G660</f>
        <v>vijay659</v>
      </c>
      <c r="I661" s="9" t="str">
        <f>'shaladarpan '!H660</f>
        <v>beautiful659</v>
      </c>
      <c r="J661" s="9" t="str">
        <f>'shaladarpan '!I660</f>
        <v>M</v>
      </c>
      <c r="K661" s="10">
        <f>'shaladarpan '!J660</f>
        <v>37731</v>
      </c>
      <c r="L661" s="9" t="str">
        <f>'shaladarpan '!K660</f>
        <v>yes</v>
      </c>
      <c r="M661" s="9">
        <f>'shaladarpan '!L660</f>
        <v>659</v>
      </c>
      <c r="N661" s="9">
        <f>'shaladarpan '!M660</f>
        <v>0</v>
      </c>
      <c r="O661" s="9">
        <f>'shaladarpan '!N660</f>
        <v>0</v>
      </c>
      <c r="P661" s="9" t="str">
        <f>'shaladarpan '!O660</f>
        <v>OBC</v>
      </c>
      <c r="Q661" s="9" t="str">
        <f>'shaladarpan '!P660</f>
        <v>Hindu</v>
      </c>
      <c r="R661" s="9">
        <f>'shaladarpan '!Q660</f>
        <v>0</v>
      </c>
      <c r="S661" s="9" t="str">
        <f>'shaladarpan '!R660</f>
        <v>GOVT. SENIOR SECONDARY SCHOOL ALNIYAWAS (219445)</v>
      </c>
      <c r="T661" s="9">
        <f>'shaladarpan '!S660</f>
        <v>8140200308</v>
      </c>
      <c r="U661" s="9" t="str">
        <f>'shaladarpan '!T660</f>
        <v>XXXX3681</v>
      </c>
      <c r="V661" s="9">
        <f>'shaladarpan '!U660</f>
        <v>0</v>
      </c>
      <c r="W661" s="9">
        <f>'shaladarpan '!V660</f>
        <v>9828121355</v>
      </c>
      <c r="X661" s="9" t="str">
        <f>'shaladarpan '!W660</f>
        <v>alniyawas659</v>
      </c>
      <c r="Y661" s="9">
        <f>'shaladarpan '!X660</f>
        <v>0</v>
      </c>
      <c r="Z661" s="9" t="str">
        <f>'shaladarpan '!Y660</f>
        <v>N</v>
      </c>
      <c r="AA661" s="9" t="str">
        <f>'shaladarpan '!Z660</f>
        <v>N</v>
      </c>
      <c r="AB661" s="9" t="str">
        <f>'shaladarpan '!AA660</f>
        <v>No</v>
      </c>
      <c r="AC661" s="9">
        <f>'shaladarpan '!AB660</f>
        <v>17</v>
      </c>
      <c r="AD661" s="9" t="str">
        <f>'shaladarpan '!AC660</f>
        <v>None</v>
      </c>
      <c r="AE661" s="9">
        <f>'shaladarpan '!AD660</f>
        <v>1</v>
      </c>
    </row>
    <row r="662" spans="1:31" ht="23.25">
      <c r="A662" s="8">
        <f>IF(F662=" "," ",ROWS($A$3:A662))</f>
        <v>660</v>
      </c>
      <c r="B662" s="9">
        <f>'shaladarpan '!A661</f>
        <v>12</v>
      </c>
      <c r="C662" s="9" t="str">
        <f>'shaladarpan '!B661</f>
        <v>A</v>
      </c>
      <c r="D662" s="9">
        <f>'shaladarpan '!C661</f>
        <v>4297</v>
      </c>
      <c r="E662" s="10">
        <f>'shaladarpan '!D661</f>
        <v>42916</v>
      </c>
      <c r="F662" s="9" t="str">
        <f>'shaladarpan '!E661</f>
        <v>manjeet660</v>
      </c>
      <c r="G662" s="10">
        <f>'shaladarpan '!F661</f>
        <v>0</v>
      </c>
      <c r="H662" s="9" t="str">
        <f>'shaladarpan '!G661</f>
        <v>vijay660</v>
      </c>
      <c r="I662" s="9" t="str">
        <f>'shaladarpan '!H661</f>
        <v>beautiful660</v>
      </c>
      <c r="J662" s="9" t="str">
        <f>'shaladarpan '!I661</f>
        <v>M</v>
      </c>
      <c r="K662" s="10">
        <f>'shaladarpan '!J661</f>
        <v>37076</v>
      </c>
      <c r="L662" s="9" t="str">
        <f>'shaladarpan '!K661</f>
        <v>no</v>
      </c>
      <c r="M662" s="9">
        <f>'shaladarpan '!L661</f>
        <v>660</v>
      </c>
      <c r="N662" s="9">
        <f>'shaladarpan '!M661</f>
        <v>0</v>
      </c>
      <c r="O662" s="9">
        <f>'shaladarpan '!N661</f>
        <v>0</v>
      </c>
      <c r="P662" s="9" t="str">
        <f>'shaladarpan '!O661</f>
        <v>OBC</v>
      </c>
      <c r="Q662" s="9" t="str">
        <f>'shaladarpan '!P661</f>
        <v>Hindu</v>
      </c>
      <c r="R662" s="9">
        <f>'shaladarpan '!Q661</f>
        <v>0</v>
      </c>
      <c r="S662" s="9" t="str">
        <f>'shaladarpan '!R661</f>
        <v>GOVT. SENIOR SECONDARY SCHOOL ALNIYAWAS (219445)</v>
      </c>
      <c r="T662" s="9">
        <f>'shaladarpan '!S661</f>
        <v>8140200308</v>
      </c>
      <c r="U662" s="9" t="str">
        <f>'shaladarpan '!T661</f>
        <v>XXXX1980</v>
      </c>
      <c r="V662" s="9">
        <f>'shaladarpan '!U661</f>
        <v>0</v>
      </c>
      <c r="W662" s="9">
        <f>'shaladarpan '!V661</f>
        <v>9828121356</v>
      </c>
      <c r="X662" s="9" t="str">
        <f>'shaladarpan '!W661</f>
        <v>alniyawas660</v>
      </c>
      <c r="Y662" s="9">
        <f>'shaladarpan '!X661</f>
        <v>40000</v>
      </c>
      <c r="Z662" s="9" t="str">
        <f>'shaladarpan '!Y661</f>
        <v>N</v>
      </c>
      <c r="AA662" s="9" t="str">
        <f>'shaladarpan '!Z661</f>
        <v>N</v>
      </c>
      <c r="AB662" s="9" t="str">
        <f>'shaladarpan '!AA661</f>
        <v>No</v>
      </c>
      <c r="AC662" s="9">
        <f>'shaladarpan '!AB661</f>
        <v>19</v>
      </c>
      <c r="AD662" s="9" t="str">
        <f>'shaladarpan '!AC661</f>
        <v>None</v>
      </c>
      <c r="AE662" s="9">
        <f>'shaladarpan '!AD661</f>
        <v>1</v>
      </c>
    </row>
    <row r="663" spans="1:31" ht="23.25">
      <c r="A663" s="8">
        <f>IF(F663=" "," ",ROWS($A$3:A663))</f>
        <v>661</v>
      </c>
      <c r="B663" s="9">
        <f>'shaladarpan '!A662</f>
        <v>12</v>
      </c>
      <c r="C663" s="9" t="str">
        <f>'shaladarpan '!B662</f>
        <v>A</v>
      </c>
      <c r="D663" s="9">
        <f>'shaladarpan '!C662</f>
        <v>4410</v>
      </c>
      <c r="E663" s="10">
        <f>'shaladarpan '!D662</f>
        <v>42930</v>
      </c>
      <c r="F663" s="9" t="str">
        <f>'shaladarpan '!E662</f>
        <v>manjeet661</v>
      </c>
      <c r="G663" s="10">
        <f>'shaladarpan '!F662</f>
        <v>0</v>
      </c>
      <c r="H663" s="9" t="str">
        <f>'shaladarpan '!G662</f>
        <v>vijay661</v>
      </c>
      <c r="I663" s="9" t="str">
        <f>'shaladarpan '!H662</f>
        <v>beautiful661</v>
      </c>
      <c r="J663" s="9" t="str">
        <f>'shaladarpan '!I662</f>
        <v>M</v>
      </c>
      <c r="K663" s="10">
        <f>'shaladarpan '!J662</f>
        <v>38022</v>
      </c>
      <c r="L663" s="9" t="str">
        <f>'shaladarpan '!K662</f>
        <v>yes</v>
      </c>
      <c r="M663" s="9">
        <f>'shaladarpan '!L662</f>
        <v>661</v>
      </c>
      <c r="N663" s="9">
        <f>'shaladarpan '!M662</f>
        <v>0</v>
      </c>
      <c r="O663" s="9">
        <f>'shaladarpan '!N662</f>
        <v>0</v>
      </c>
      <c r="P663" s="9" t="str">
        <f>'shaladarpan '!O662</f>
        <v>OBC</v>
      </c>
      <c r="Q663" s="9" t="str">
        <f>'shaladarpan '!P662</f>
        <v>Hindu</v>
      </c>
      <c r="R663" s="9">
        <f>'shaladarpan '!Q662</f>
        <v>0</v>
      </c>
      <c r="S663" s="9" t="str">
        <f>'shaladarpan '!R662</f>
        <v>GOVT. SENIOR SECONDARY SCHOOL ALNIYAWAS (219445)</v>
      </c>
      <c r="T663" s="9">
        <f>'shaladarpan '!S662</f>
        <v>8140200308</v>
      </c>
      <c r="U663" s="9" t="str">
        <f>'shaladarpan '!T662</f>
        <v>XXXX1272</v>
      </c>
      <c r="V663" s="9">
        <f>'shaladarpan '!U662</f>
        <v>0</v>
      </c>
      <c r="W663" s="9">
        <f>'shaladarpan '!V662</f>
        <v>9828121357</v>
      </c>
      <c r="X663" s="9" t="str">
        <f>'shaladarpan '!W662</f>
        <v>alniyawas661</v>
      </c>
      <c r="Y663" s="9">
        <f>'shaladarpan '!X662</f>
        <v>0</v>
      </c>
      <c r="Z663" s="9" t="str">
        <f>'shaladarpan '!Y662</f>
        <v>N</v>
      </c>
      <c r="AA663" s="9" t="str">
        <f>'shaladarpan '!Z662</f>
        <v>N</v>
      </c>
      <c r="AB663" s="9" t="str">
        <f>'shaladarpan '!AA662</f>
        <v>No</v>
      </c>
      <c r="AC663" s="9">
        <f>'shaladarpan '!AB662</f>
        <v>16</v>
      </c>
      <c r="AD663" s="9" t="str">
        <f>'shaladarpan '!AC662</f>
        <v>None</v>
      </c>
      <c r="AE663" s="9">
        <f>'shaladarpan '!AD662</f>
        <v>1</v>
      </c>
    </row>
    <row r="664" spans="1:31" ht="23.25">
      <c r="A664" s="8">
        <f>IF(F664=" "," ",ROWS($A$3:A664))</f>
        <v>662</v>
      </c>
      <c r="B664" s="9">
        <f>'shaladarpan '!A663</f>
        <v>12</v>
      </c>
      <c r="C664" s="9" t="str">
        <f>'shaladarpan '!B663</f>
        <v>A</v>
      </c>
      <c r="D664" s="9">
        <f>'shaladarpan '!C663</f>
        <v>4002</v>
      </c>
      <c r="E664" s="10">
        <f>'shaladarpan '!D663</f>
        <v>42191</v>
      </c>
      <c r="F664" s="9" t="str">
        <f>'shaladarpan '!E663</f>
        <v>manjeet662</v>
      </c>
      <c r="G664" s="10">
        <f>'shaladarpan '!F663</f>
        <v>0</v>
      </c>
      <c r="H664" s="9" t="str">
        <f>'shaladarpan '!G663</f>
        <v>vijay662</v>
      </c>
      <c r="I664" s="9" t="str">
        <f>'shaladarpan '!H663</f>
        <v>beautiful662</v>
      </c>
      <c r="J664" s="9" t="str">
        <f>'shaladarpan '!I663</f>
        <v>M</v>
      </c>
      <c r="K664" s="10">
        <f>'shaladarpan '!J663</f>
        <v>38025</v>
      </c>
      <c r="L664" s="9" t="str">
        <f>'shaladarpan '!K663</f>
        <v>yes</v>
      </c>
      <c r="M664" s="9">
        <f>'shaladarpan '!L663</f>
        <v>662</v>
      </c>
      <c r="N664" s="9">
        <f>'shaladarpan '!M663</f>
        <v>0</v>
      </c>
      <c r="O664" s="9">
        <f>'shaladarpan '!N663</f>
        <v>0</v>
      </c>
      <c r="P664" s="9" t="str">
        <f>'shaladarpan '!O663</f>
        <v>SBC</v>
      </c>
      <c r="Q664" s="9" t="str">
        <f>'shaladarpan '!P663</f>
        <v>Hindu</v>
      </c>
      <c r="R664" s="9">
        <f>'shaladarpan '!Q663</f>
        <v>0</v>
      </c>
      <c r="S664" s="9" t="str">
        <f>'shaladarpan '!R663</f>
        <v>GOVT. SENIOR SECONDARY SCHOOL ALNIYAWAS (219445)</v>
      </c>
      <c r="T664" s="9">
        <f>'shaladarpan '!S663</f>
        <v>8140200308</v>
      </c>
      <c r="U664" s="9" t="str">
        <f>'shaladarpan '!T663</f>
        <v>XXXX3448</v>
      </c>
      <c r="V664" s="9">
        <f>'shaladarpan '!U663</f>
        <v>0</v>
      </c>
      <c r="W664" s="9">
        <f>'shaladarpan '!V663</f>
        <v>9828121358</v>
      </c>
      <c r="X664" s="9" t="str">
        <f>'shaladarpan '!W663</f>
        <v>alniyawas662</v>
      </c>
      <c r="Y664" s="9">
        <f>'shaladarpan '!X663</f>
        <v>36000</v>
      </c>
      <c r="Z664" s="9" t="str">
        <f>'shaladarpan '!Y663</f>
        <v>N</v>
      </c>
      <c r="AA664" s="9" t="str">
        <f>'shaladarpan '!Z663</f>
        <v>N</v>
      </c>
      <c r="AB664" s="9" t="str">
        <f>'shaladarpan '!AA663</f>
        <v>No</v>
      </c>
      <c r="AC664" s="9">
        <f>'shaladarpan '!AB663</f>
        <v>16</v>
      </c>
      <c r="AD664" s="9" t="str">
        <f>'shaladarpan '!AC663</f>
        <v>None</v>
      </c>
      <c r="AE664" s="9">
        <f>'shaladarpan '!AD663</f>
        <v>1</v>
      </c>
    </row>
    <row r="665" spans="1:31" ht="23.25">
      <c r="A665" s="8">
        <f>IF(F665=" "," ",ROWS($A$3:A665))</f>
        <v>663</v>
      </c>
      <c r="B665" s="9">
        <f>'shaladarpan '!A664</f>
        <v>12</v>
      </c>
      <c r="C665" s="9" t="str">
        <f>'shaladarpan '!B664</f>
        <v>A</v>
      </c>
      <c r="D665" s="9">
        <f>'shaladarpan '!C664</f>
        <v>4414</v>
      </c>
      <c r="E665" s="10">
        <f>'shaladarpan '!D664</f>
        <v>42930</v>
      </c>
      <c r="F665" s="9" t="str">
        <f>'shaladarpan '!E664</f>
        <v>manjeet663</v>
      </c>
      <c r="G665" s="10">
        <f>'shaladarpan '!F664</f>
        <v>0</v>
      </c>
      <c r="H665" s="9" t="str">
        <f>'shaladarpan '!G664</f>
        <v>vijay663</v>
      </c>
      <c r="I665" s="9" t="str">
        <f>'shaladarpan '!H664</f>
        <v>beautiful663</v>
      </c>
      <c r="J665" s="9" t="str">
        <f>'shaladarpan '!I664</f>
        <v>M</v>
      </c>
      <c r="K665" s="10">
        <f>'shaladarpan '!J664</f>
        <v>37962</v>
      </c>
      <c r="L665" s="9" t="str">
        <f>'shaladarpan '!K664</f>
        <v>no</v>
      </c>
      <c r="M665" s="9">
        <f>'shaladarpan '!L664</f>
        <v>663</v>
      </c>
      <c r="N665" s="9">
        <f>'shaladarpan '!M664</f>
        <v>0</v>
      </c>
      <c r="O665" s="9">
        <f>'shaladarpan '!N664</f>
        <v>0</v>
      </c>
      <c r="P665" s="9" t="str">
        <f>'shaladarpan '!O664</f>
        <v>OBC</v>
      </c>
      <c r="Q665" s="9" t="str">
        <f>'shaladarpan '!P664</f>
        <v>Hindu</v>
      </c>
      <c r="R665" s="9">
        <f>'shaladarpan '!Q664</f>
        <v>0</v>
      </c>
      <c r="S665" s="9" t="str">
        <f>'shaladarpan '!R664</f>
        <v>GOVT. SENIOR SECONDARY SCHOOL ALNIYAWAS (219445)</v>
      </c>
      <c r="T665" s="9">
        <f>'shaladarpan '!S664</f>
        <v>8140200308</v>
      </c>
      <c r="U665" s="9" t="str">
        <f>'shaladarpan '!T664</f>
        <v>XXXX4059</v>
      </c>
      <c r="V665" s="9">
        <f>'shaladarpan '!U664</f>
        <v>0</v>
      </c>
      <c r="W665" s="9">
        <f>'shaladarpan '!V664</f>
        <v>9828121359</v>
      </c>
      <c r="X665" s="9" t="str">
        <f>'shaladarpan '!W664</f>
        <v>alniyawas663</v>
      </c>
      <c r="Y665" s="9">
        <f>'shaladarpan '!X664</f>
        <v>0</v>
      </c>
      <c r="Z665" s="9" t="str">
        <f>'shaladarpan '!Y664</f>
        <v>N</v>
      </c>
      <c r="AA665" s="9" t="str">
        <f>'shaladarpan '!Z664</f>
        <v>N</v>
      </c>
      <c r="AB665" s="9" t="str">
        <f>'shaladarpan '!AA664</f>
        <v>No</v>
      </c>
      <c r="AC665" s="9">
        <f>'shaladarpan '!AB664</f>
        <v>17</v>
      </c>
      <c r="AD665" s="9" t="str">
        <f>'shaladarpan '!AC664</f>
        <v>None</v>
      </c>
      <c r="AE665" s="9">
        <f>'shaladarpan '!AD664</f>
        <v>1</v>
      </c>
    </row>
    <row r="666" spans="1:31" ht="23.25">
      <c r="A666" s="8">
        <f>IF(F666=" "," ",ROWS($A$3:A666))</f>
        <v>664</v>
      </c>
      <c r="B666" s="9">
        <f>'shaladarpan '!A665</f>
        <v>12</v>
      </c>
      <c r="C666" s="9" t="str">
        <f>'shaladarpan '!B665</f>
        <v>A</v>
      </c>
      <c r="D666" s="9">
        <f>'shaladarpan '!C665</f>
        <v>3559</v>
      </c>
      <c r="E666" s="10">
        <f>'shaladarpan '!D665</f>
        <v>41772</v>
      </c>
      <c r="F666" s="9" t="str">
        <f>'shaladarpan '!E665</f>
        <v>manjeet664</v>
      </c>
      <c r="G666" s="10">
        <f>'shaladarpan '!F665</f>
        <v>0</v>
      </c>
      <c r="H666" s="9" t="str">
        <f>'shaladarpan '!G665</f>
        <v>vijay664</v>
      </c>
      <c r="I666" s="9" t="str">
        <f>'shaladarpan '!H665</f>
        <v>beautiful664</v>
      </c>
      <c r="J666" s="9" t="str">
        <f>'shaladarpan '!I665</f>
        <v>M</v>
      </c>
      <c r="K666" s="10">
        <f>'shaladarpan '!J665</f>
        <v>38087</v>
      </c>
      <c r="L666" s="9" t="str">
        <f>'shaladarpan '!K665</f>
        <v>yes</v>
      </c>
      <c r="M666" s="9">
        <f>'shaladarpan '!L665</f>
        <v>664</v>
      </c>
      <c r="N666" s="9">
        <f>'shaladarpan '!M665</f>
        <v>0</v>
      </c>
      <c r="O666" s="9">
        <f>'shaladarpan '!N665</f>
        <v>0</v>
      </c>
      <c r="P666" s="9" t="str">
        <f>'shaladarpan '!O665</f>
        <v>SC</v>
      </c>
      <c r="Q666" s="9" t="str">
        <f>'shaladarpan '!P665</f>
        <v>Hindu</v>
      </c>
      <c r="R666" s="9">
        <f>'shaladarpan '!Q665</f>
        <v>0</v>
      </c>
      <c r="S666" s="9" t="str">
        <f>'shaladarpan '!R665</f>
        <v>GOVT. SENIOR SECONDARY SCHOOL ALNIYAWAS (219445)</v>
      </c>
      <c r="T666" s="9">
        <f>'shaladarpan '!S665</f>
        <v>8140200308</v>
      </c>
      <c r="U666" s="9" t="str">
        <f>'shaladarpan '!T665</f>
        <v>XXXX8283</v>
      </c>
      <c r="V666" s="9" t="str">
        <f>'shaladarpan '!U665</f>
        <v>YMQAYFB</v>
      </c>
      <c r="W666" s="9">
        <f>'shaladarpan '!V665</f>
        <v>9828121360</v>
      </c>
      <c r="X666" s="9" t="str">
        <f>'shaladarpan '!W665</f>
        <v>alniyawas664</v>
      </c>
      <c r="Y666" s="9">
        <f>'shaladarpan '!X665</f>
        <v>60000</v>
      </c>
      <c r="Z666" s="9" t="str">
        <f>'shaladarpan '!Y665</f>
        <v>N</v>
      </c>
      <c r="AA666" s="9" t="str">
        <f>'shaladarpan '!Z665</f>
        <v>N</v>
      </c>
      <c r="AB666" s="9" t="str">
        <f>'shaladarpan '!AA665</f>
        <v>No</v>
      </c>
      <c r="AC666" s="9">
        <f>'shaladarpan '!AB665</f>
        <v>16</v>
      </c>
      <c r="AD666" s="9" t="str">
        <f>'shaladarpan '!AC665</f>
        <v>None</v>
      </c>
      <c r="AE666" s="9">
        <f>'shaladarpan '!AD665</f>
        <v>1</v>
      </c>
    </row>
    <row r="667" spans="1:31" ht="23.25">
      <c r="A667" s="8">
        <f>IF(F667=" "," ",ROWS($A$3:A667))</f>
        <v>665</v>
      </c>
      <c r="B667" s="9">
        <f>'shaladarpan '!A666</f>
        <v>12</v>
      </c>
      <c r="C667" s="9" t="str">
        <f>'shaladarpan '!B666</f>
        <v>A</v>
      </c>
      <c r="D667" s="9">
        <f>'shaladarpan '!C666</f>
        <v>4424</v>
      </c>
      <c r="E667" s="10">
        <f>'shaladarpan '!D666</f>
        <v>42936</v>
      </c>
      <c r="F667" s="9" t="str">
        <f>'shaladarpan '!E666</f>
        <v>manjeet665</v>
      </c>
      <c r="G667" s="10">
        <f>'shaladarpan '!F666</f>
        <v>0</v>
      </c>
      <c r="H667" s="9" t="str">
        <f>'shaladarpan '!G666</f>
        <v>vijay665</v>
      </c>
      <c r="I667" s="9" t="str">
        <f>'shaladarpan '!H666</f>
        <v>beautiful665</v>
      </c>
      <c r="J667" s="9" t="str">
        <f>'shaladarpan '!I666</f>
        <v>M</v>
      </c>
      <c r="K667" s="10">
        <f>'shaladarpan '!J666</f>
        <v>37451</v>
      </c>
      <c r="L667" s="9" t="str">
        <f>'shaladarpan '!K666</f>
        <v>yes</v>
      </c>
      <c r="M667" s="9">
        <f>'shaladarpan '!L666</f>
        <v>665</v>
      </c>
      <c r="N667" s="9">
        <f>'shaladarpan '!M666</f>
        <v>0</v>
      </c>
      <c r="O667" s="9">
        <f>'shaladarpan '!N666</f>
        <v>0</v>
      </c>
      <c r="P667" s="9" t="str">
        <f>'shaladarpan '!O666</f>
        <v>SC</v>
      </c>
      <c r="Q667" s="9" t="str">
        <f>'shaladarpan '!P666</f>
        <v>Hindu</v>
      </c>
      <c r="R667" s="9">
        <f>'shaladarpan '!Q666</f>
        <v>0</v>
      </c>
      <c r="S667" s="9" t="str">
        <f>'shaladarpan '!R666</f>
        <v>GOVT. SENIOR SECONDARY SCHOOL ALNIYAWAS (219445)</v>
      </c>
      <c r="T667" s="9">
        <f>'shaladarpan '!S666</f>
        <v>8140200308</v>
      </c>
      <c r="U667" s="9" t="str">
        <f>'shaladarpan '!T666</f>
        <v>XXXX9622</v>
      </c>
      <c r="V667" s="9" t="str">
        <f>'shaladarpan '!U666</f>
        <v>VPGTJWJ</v>
      </c>
      <c r="W667" s="9">
        <f>'shaladarpan '!V666</f>
        <v>9828121361</v>
      </c>
      <c r="X667" s="9" t="str">
        <f>'shaladarpan '!W666</f>
        <v>alniyawas665</v>
      </c>
      <c r="Y667" s="9">
        <f>'shaladarpan '!X666</f>
        <v>60000</v>
      </c>
      <c r="Z667" s="9" t="str">
        <f>'shaladarpan '!Y666</f>
        <v>N</v>
      </c>
      <c r="AA667" s="9" t="str">
        <f>'shaladarpan '!Z666</f>
        <v>N</v>
      </c>
      <c r="AB667" s="9" t="str">
        <f>'shaladarpan '!AA666</f>
        <v>No</v>
      </c>
      <c r="AC667" s="9">
        <f>'shaladarpan '!AB666</f>
        <v>18</v>
      </c>
      <c r="AD667" s="9" t="str">
        <f>'shaladarpan '!AC666</f>
        <v>None</v>
      </c>
      <c r="AE667" s="9">
        <f>'shaladarpan '!AD666</f>
        <v>1</v>
      </c>
    </row>
    <row r="668" spans="1:31" ht="23.25">
      <c r="A668" s="8">
        <f>IF(F668=" "," ",ROWS($A$3:A668))</f>
        <v>666</v>
      </c>
      <c r="B668" s="9">
        <f>'shaladarpan '!A667</f>
        <v>12</v>
      </c>
      <c r="C668" s="9" t="str">
        <f>'shaladarpan '!B667</f>
        <v>A</v>
      </c>
      <c r="D668" s="9">
        <f>'shaladarpan '!C667</f>
        <v>4534</v>
      </c>
      <c r="E668" s="10">
        <f>'shaladarpan '!D667</f>
        <v>43290</v>
      </c>
      <c r="F668" s="9" t="str">
        <f>'shaladarpan '!E667</f>
        <v>manjeet666</v>
      </c>
      <c r="G668" s="10">
        <f>'shaladarpan '!F667</f>
        <v>0</v>
      </c>
      <c r="H668" s="9" t="str">
        <f>'shaladarpan '!G667</f>
        <v>vijay666</v>
      </c>
      <c r="I668" s="9" t="str">
        <f>'shaladarpan '!H667</f>
        <v>beautiful666</v>
      </c>
      <c r="J668" s="9" t="str">
        <f>'shaladarpan '!I667</f>
        <v>M</v>
      </c>
      <c r="K668" s="10">
        <f>'shaladarpan '!J667</f>
        <v>37534</v>
      </c>
      <c r="L668" s="9" t="str">
        <f>'shaladarpan '!K667</f>
        <v>no</v>
      </c>
      <c r="M668" s="9">
        <f>'shaladarpan '!L667</f>
        <v>666</v>
      </c>
      <c r="N668" s="9">
        <f>'shaladarpan '!M667</f>
        <v>0</v>
      </c>
      <c r="O668" s="9">
        <f>'shaladarpan '!N667</f>
        <v>0</v>
      </c>
      <c r="P668" s="9" t="str">
        <f>'shaladarpan '!O667</f>
        <v>GEN</v>
      </c>
      <c r="Q668" s="9" t="str">
        <f>'shaladarpan '!P667</f>
        <v>Hindu</v>
      </c>
      <c r="R668" s="9">
        <f>'shaladarpan '!Q667</f>
        <v>0</v>
      </c>
      <c r="S668" s="9" t="str">
        <f>'shaladarpan '!R667</f>
        <v>GOVT. SENIOR SECONDARY SCHOOL ALNIYAWAS (219445)</v>
      </c>
      <c r="T668" s="9">
        <f>'shaladarpan '!S667</f>
        <v>8140200308</v>
      </c>
      <c r="U668" s="9" t="str">
        <f>'shaladarpan '!T667</f>
        <v>XXXX9728</v>
      </c>
      <c r="V668" s="9">
        <f>'shaladarpan '!U667</f>
        <v>0</v>
      </c>
      <c r="W668" s="9">
        <f>'shaladarpan '!V667</f>
        <v>9828121362</v>
      </c>
      <c r="X668" s="9" t="str">
        <f>'shaladarpan '!W667</f>
        <v>alniyawas666</v>
      </c>
      <c r="Y668" s="9">
        <f>'shaladarpan '!X667</f>
        <v>60000</v>
      </c>
      <c r="Z668" s="9" t="str">
        <f>'shaladarpan '!Y667</f>
        <v>N</v>
      </c>
      <c r="AA668" s="9" t="str">
        <f>'shaladarpan '!Z667</f>
        <v>N</v>
      </c>
      <c r="AB668" s="9" t="str">
        <f>'shaladarpan '!AA667</f>
        <v>No</v>
      </c>
      <c r="AC668" s="9">
        <f>'shaladarpan '!AB667</f>
        <v>18</v>
      </c>
      <c r="AD668" s="9" t="str">
        <f>'shaladarpan '!AC667</f>
        <v>None</v>
      </c>
      <c r="AE668" s="9">
        <f>'shaladarpan '!AD667</f>
        <v>5</v>
      </c>
    </row>
    <row r="669" spans="1:31" ht="23.25">
      <c r="A669" s="8">
        <f>IF(F669=" "," ",ROWS($A$3:A669))</f>
        <v>667</v>
      </c>
      <c r="B669" s="9">
        <f>'shaladarpan '!A668</f>
        <v>12</v>
      </c>
      <c r="C669" s="9" t="str">
        <f>'shaladarpan '!B668</f>
        <v>A</v>
      </c>
      <c r="D669" s="9">
        <f>'shaladarpan '!C668</f>
        <v>4605</v>
      </c>
      <c r="E669" s="10">
        <f>'shaladarpan '!D668</f>
        <v>43311</v>
      </c>
      <c r="F669" s="9" t="str">
        <f>'shaladarpan '!E668</f>
        <v>manjeet667</v>
      </c>
      <c r="G669" s="10">
        <f>'shaladarpan '!F668</f>
        <v>0</v>
      </c>
      <c r="H669" s="9" t="str">
        <f>'shaladarpan '!G668</f>
        <v>vijay667</v>
      </c>
      <c r="I669" s="9" t="str">
        <f>'shaladarpan '!H668</f>
        <v>beautiful667</v>
      </c>
      <c r="J669" s="9" t="str">
        <f>'shaladarpan '!I668</f>
        <v>M</v>
      </c>
      <c r="K669" s="10">
        <f>'shaladarpan '!J668</f>
        <v>37808</v>
      </c>
      <c r="L669" s="9" t="str">
        <f>'shaladarpan '!K668</f>
        <v>yes</v>
      </c>
      <c r="M669" s="9">
        <f>'shaladarpan '!L668</f>
        <v>667</v>
      </c>
      <c r="N669" s="9">
        <f>'shaladarpan '!M668</f>
        <v>0</v>
      </c>
      <c r="O669" s="9">
        <f>'shaladarpan '!N668</f>
        <v>0</v>
      </c>
      <c r="P669" s="9" t="str">
        <f>'shaladarpan '!O668</f>
        <v>SC</v>
      </c>
      <c r="Q669" s="9" t="str">
        <f>'shaladarpan '!P668</f>
        <v>Hindu</v>
      </c>
      <c r="R669" s="9">
        <f>'shaladarpan '!Q668</f>
        <v>0</v>
      </c>
      <c r="S669" s="9" t="str">
        <f>'shaladarpan '!R668</f>
        <v>GOVT. SENIOR SECONDARY SCHOOL ALNIYAWAS (219445)</v>
      </c>
      <c r="T669" s="9">
        <f>'shaladarpan '!S668</f>
        <v>8140200308</v>
      </c>
      <c r="U669" s="9" t="str">
        <f>'shaladarpan '!T668</f>
        <v>XXXX0378</v>
      </c>
      <c r="V669" s="9">
        <f>'shaladarpan '!U668</f>
        <v>0</v>
      </c>
      <c r="W669" s="9">
        <f>'shaladarpan '!V668</f>
        <v>9828121363</v>
      </c>
      <c r="X669" s="9" t="str">
        <f>'shaladarpan '!W668</f>
        <v>alniyawas667</v>
      </c>
      <c r="Y669" s="9">
        <f>'shaladarpan '!X668</f>
        <v>60000</v>
      </c>
      <c r="Z669" s="9" t="str">
        <f>'shaladarpan '!Y668</f>
        <v>N</v>
      </c>
      <c r="AA669" s="9" t="str">
        <f>'shaladarpan '!Z668</f>
        <v>N</v>
      </c>
      <c r="AB669" s="9" t="str">
        <f>'shaladarpan '!AA668</f>
        <v>No</v>
      </c>
      <c r="AC669" s="9">
        <f>'shaladarpan '!AB668</f>
        <v>17</v>
      </c>
      <c r="AD669" s="9" t="str">
        <f>'shaladarpan '!AC668</f>
        <v>None</v>
      </c>
      <c r="AE669" s="9">
        <f>'shaladarpan '!AD668</f>
        <v>1</v>
      </c>
    </row>
    <row r="670" spans="1:31" ht="23.25">
      <c r="A670" s="8">
        <f>IF(F670=" "," ",ROWS($A$3:A670))</f>
        <v>668</v>
      </c>
      <c r="B670" s="9">
        <f>'shaladarpan '!A669</f>
        <v>12</v>
      </c>
      <c r="C670" s="9" t="str">
        <f>'shaladarpan '!B669</f>
        <v>A</v>
      </c>
      <c r="D670" s="9">
        <f>'shaladarpan '!C669</f>
        <v>3429</v>
      </c>
      <c r="E670" s="10">
        <f>'shaladarpan '!D669</f>
        <v>41400</v>
      </c>
      <c r="F670" s="9" t="str">
        <f>'shaladarpan '!E669</f>
        <v>manjeet668</v>
      </c>
      <c r="G670" s="10">
        <f>'shaladarpan '!F669</f>
        <v>0</v>
      </c>
      <c r="H670" s="9" t="str">
        <f>'shaladarpan '!G669</f>
        <v>vijay668</v>
      </c>
      <c r="I670" s="9" t="str">
        <f>'shaladarpan '!H669</f>
        <v>beautiful668</v>
      </c>
      <c r="J670" s="9" t="str">
        <f>'shaladarpan '!I669</f>
        <v>M</v>
      </c>
      <c r="K670" s="10">
        <f>'shaladarpan '!J669</f>
        <v>37423</v>
      </c>
      <c r="L670" s="9" t="str">
        <f>'shaladarpan '!K669</f>
        <v>yes</v>
      </c>
      <c r="M670" s="9">
        <f>'shaladarpan '!L669</f>
        <v>668</v>
      </c>
      <c r="N670" s="9">
        <f>'shaladarpan '!M669</f>
        <v>0</v>
      </c>
      <c r="O670" s="9">
        <f>'shaladarpan '!N669</f>
        <v>0</v>
      </c>
      <c r="P670" s="9" t="str">
        <f>'shaladarpan '!O669</f>
        <v>OBC</v>
      </c>
      <c r="Q670" s="9" t="str">
        <f>'shaladarpan '!P669</f>
        <v>Hindu</v>
      </c>
      <c r="R670" s="9">
        <f>'shaladarpan '!Q669</f>
        <v>0</v>
      </c>
      <c r="S670" s="9" t="str">
        <f>'shaladarpan '!R669</f>
        <v>GOVT. SENIOR SECONDARY SCHOOL ALNIYAWAS (219445)</v>
      </c>
      <c r="T670" s="9">
        <f>'shaladarpan '!S669</f>
        <v>8140200308</v>
      </c>
      <c r="U670" s="9" t="str">
        <f>'shaladarpan '!T669</f>
        <v>XXXX7541</v>
      </c>
      <c r="V670" s="9">
        <f>'shaladarpan '!U669</f>
        <v>0</v>
      </c>
      <c r="W670" s="9">
        <f>'shaladarpan '!V669</f>
        <v>9828121364</v>
      </c>
      <c r="X670" s="9" t="str">
        <f>'shaladarpan '!W669</f>
        <v>alniyawas668</v>
      </c>
      <c r="Y670" s="9">
        <f>'shaladarpan '!X669</f>
        <v>0</v>
      </c>
      <c r="Z670" s="9" t="str">
        <f>'shaladarpan '!Y669</f>
        <v>N</v>
      </c>
      <c r="AA670" s="9" t="str">
        <f>'shaladarpan '!Z669</f>
        <v>N</v>
      </c>
      <c r="AB670" s="9" t="str">
        <f>'shaladarpan '!AA669</f>
        <v>No</v>
      </c>
      <c r="AC670" s="9">
        <f>'shaladarpan '!AB669</f>
        <v>18</v>
      </c>
      <c r="AD670" s="9" t="str">
        <f>'shaladarpan '!AC669</f>
        <v>None</v>
      </c>
      <c r="AE670" s="9">
        <f>'shaladarpan '!AD669</f>
        <v>2</v>
      </c>
    </row>
    <row r="671" spans="1:31" ht="23.25">
      <c r="A671" s="8">
        <f>IF(F671=" "," ",ROWS($A$3:A671))</f>
        <v>669</v>
      </c>
      <c r="B671" s="9">
        <f>'shaladarpan '!A670</f>
        <v>12</v>
      </c>
      <c r="C671" s="9" t="str">
        <f>'shaladarpan '!B670</f>
        <v>A</v>
      </c>
      <c r="D671" s="9">
        <f>'shaladarpan '!C670</f>
        <v>3573</v>
      </c>
      <c r="E671" s="10">
        <f>'shaladarpan '!D670</f>
        <v>41772</v>
      </c>
      <c r="F671" s="9" t="str">
        <f>'shaladarpan '!E670</f>
        <v>manjeet669</v>
      </c>
      <c r="G671" s="10">
        <f>'shaladarpan '!F670</f>
        <v>0</v>
      </c>
      <c r="H671" s="9" t="str">
        <f>'shaladarpan '!G670</f>
        <v>vijay669</v>
      </c>
      <c r="I671" s="9" t="str">
        <f>'shaladarpan '!H670</f>
        <v>beautiful669</v>
      </c>
      <c r="J671" s="9" t="str">
        <f>'shaladarpan '!I670</f>
        <v>F</v>
      </c>
      <c r="K671" s="10">
        <f>'shaladarpan '!J670</f>
        <v>37798</v>
      </c>
      <c r="L671" s="9" t="str">
        <f>'shaladarpan '!K670</f>
        <v>no</v>
      </c>
      <c r="M671" s="9">
        <f>'shaladarpan '!L670</f>
        <v>669</v>
      </c>
      <c r="N671" s="9">
        <f>'shaladarpan '!M670</f>
        <v>0</v>
      </c>
      <c r="O671" s="9">
        <f>'shaladarpan '!N670</f>
        <v>0</v>
      </c>
      <c r="P671" s="9" t="str">
        <f>'shaladarpan '!O670</f>
        <v>SC</v>
      </c>
      <c r="Q671" s="9">
        <f>'shaladarpan '!P670</f>
        <v>0</v>
      </c>
      <c r="R671" s="9">
        <f>'shaladarpan '!Q670</f>
        <v>0</v>
      </c>
      <c r="S671" s="9" t="str">
        <f>'shaladarpan '!R670</f>
        <v>GOVT. SENIOR SECONDARY SCHOOL ALNIYAWAS (219445)</v>
      </c>
      <c r="T671" s="9">
        <f>'shaladarpan '!S670</f>
        <v>8140200308</v>
      </c>
      <c r="U671" s="9" t="str">
        <f>'shaladarpan '!T670</f>
        <v>XXXX6524</v>
      </c>
      <c r="V671" s="9">
        <f>'shaladarpan '!U670</f>
        <v>0</v>
      </c>
      <c r="W671" s="9">
        <f>'shaladarpan '!V670</f>
        <v>9828121365</v>
      </c>
      <c r="X671" s="9" t="str">
        <f>'shaladarpan '!W670</f>
        <v>alniyawas669</v>
      </c>
      <c r="Y671" s="9">
        <f>'shaladarpan '!X670</f>
        <v>36000</v>
      </c>
      <c r="Z671" s="9" t="str">
        <f>'shaladarpan '!Y670</f>
        <v>N</v>
      </c>
      <c r="AA671" s="9" t="str">
        <f>'shaladarpan '!Z670</f>
        <v>N</v>
      </c>
      <c r="AB671" s="9">
        <f>'shaladarpan '!AA670</f>
        <v>0</v>
      </c>
      <c r="AC671" s="9">
        <f>'shaladarpan '!AB670</f>
        <v>17</v>
      </c>
      <c r="AD671" s="9" t="str">
        <f>'shaladarpan '!AC670</f>
        <v>None</v>
      </c>
      <c r="AE671" s="9">
        <f>'shaladarpan '!AD670</f>
        <v>1</v>
      </c>
    </row>
    <row r="672" spans="1:31" ht="23.25">
      <c r="A672" s="8">
        <f>IF(F672=" "," ",ROWS($A$3:A672))</f>
        <v>670</v>
      </c>
      <c r="B672" s="9">
        <f>'shaladarpan '!A671</f>
        <v>12</v>
      </c>
      <c r="C672" s="9" t="str">
        <f>'shaladarpan '!B671</f>
        <v>A</v>
      </c>
      <c r="D672" s="9">
        <f>'shaladarpan '!C671</f>
        <v>4350</v>
      </c>
      <c r="E672" s="10">
        <f>'shaladarpan '!D671</f>
        <v>42923</v>
      </c>
      <c r="F672" s="9" t="str">
        <f>'shaladarpan '!E671</f>
        <v>manjeet670</v>
      </c>
      <c r="G672" s="10">
        <f>'shaladarpan '!F671</f>
        <v>0</v>
      </c>
      <c r="H672" s="9" t="str">
        <f>'shaladarpan '!G671</f>
        <v>vijay670</v>
      </c>
      <c r="I672" s="9" t="str">
        <f>'shaladarpan '!H671</f>
        <v>beautiful670</v>
      </c>
      <c r="J672" s="9" t="str">
        <f>'shaladarpan '!I671</f>
        <v>F</v>
      </c>
      <c r="K672" s="10">
        <f>'shaladarpan '!J671</f>
        <v>38135</v>
      </c>
      <c r="L672" s="9" t="str">
        <f>'shaladarpan '!K671</f>
        <v>yes</v>
      </c>
      <c r="M672" s="9">
        <f>'shaladarpan '!L671</f>
        <v>670</v>
      </c>
      <c r="N672" s="9">
        <f>'shaladarpan '!M671</f>
        <v>0</v>
      </c>
      <c r="O672" s="9">
        <f>'shaladarpan '!N671</f>
        <v>0</v>
      </c>
      <c r="P672" s="9" t="str">
        <f>'shaladarpan '!O671</f>
        <v>GEN</v>
      </c>
      <c r="Q672" s="9" t="str">
        <f>'shaladarpan '!P671</f>
        <v>Hindu</v>
      </c>
      <c r="R672" s="9">
        <f>'shaladarpan '!Q671</f>
        <v>0</v>
      </c>
      <c r="S672" s="9" t="str">
        <f>'shaladarpan '!R671</f>
        <v>GOVT. SENIOR SECONDARY SCHOOL ALNIYAWAS (219445)</v>
      </c>
      <c r="T672" s="9">
        <f>'shaladarpan '!S671</f>
        <v>8140200308</v>
      </c>
      <c r="U672" s="9" t="str">
        <f>'shaladarpan '!T671</f>
        <v>XXXX9630</v>
      </c>
      <c r="V672" s="9">
        <f>'shaladarpan '!U671</f>
        <v>0</v>
      </c>
      <c r="W672" s="9">
        <f>'shaladarpan '!V671</f>
        <v>9828121366</v>
      </c>
      <c r="X672" s="9" t="str">
        <f>'shaladarpan '!W671</f>
        <v>alniyawas670</v>
      </c>
      <c r="Y672" s="9">
        <f>'shaladarpan '!X671</f>
        <v>0</v>
      </c>
      <c r="Z672" s="9" t="str">
        <f>'shaladarpan '!Y671</f>
        <v>N</v>
      </c>
      <c r="AA672" s="9" t="str">
        <f>'shaladarpan '!Z671</f>
        <v>N</v>
      </c>
      <c r="AB672" s="9" t="str">
        <f>'shaladarpan '!AA671</f>
        <v>No</v>
      </c>
      <c r="AC672" s="9">
        <f>'shaladarpan '!AB671</f>
        <v>16</v>
      </c>
      <c r="AD672" s="9" t="str">
        <f>'shaladarpan '!AC671</f>
        <v>None</v>
      </c>
      <c r="AE672" s="9">
        <f>'shaladarpan '!AD671</f>
        <v>1</v>
      </c>
    </row>
    <row r="673" spans="1:31" ht="23.25">
      <c r="A673" s="8">
        <f>IF(F673=" "," ",ROWS($A$3:A673))</f>
        <v>671</v>
      </c>
      <c r="B673" s="9">
        <f>'shaladarpan '!A672</f>
        <v>12</v>
      </c>
      <c r="C673" s="9" t="str">
        <f>'shaladarpan '!B672</f>
        <v>A</v>
      </c>
      <c r="D673" s="9">
        <f>'shaladarpan '!C672</f>
        <v>3647</v>
      </c>
      <c r="E673" s="10">
        <f>'shaladarpan '!D672</f>
        <v>41829</v>
      </c>
      <c r="F673" s="9" t="str">
        <f>'shaladarpan '!E672</f>
        <v>manjeet671</v>
      </c>
      <c r="G673" s="10">
        <f>'shaladarpan '!F672</f>
        <v>0</v>
      </c>
      <c r="H673" s="9" t="str">
        <f>'shaladarpan '!G672</f>
        <v>vijay671</v>
      </c>
      <c r="I673" s="9" t="str">
        <f>'shaladarpan '!H672</f>
        <v>beautiful671</v>
      </c>
      <c r="J673" s="9" t="str">
        <f>'shaladarpan '!I672</f>
        <v>M</v>
      </c>
      <c r="K673" s="10">
        <f>'shaladarpan '!J672</f>
        <v>37386</v>
      </c>
      <c r="L673" s="9" t="str">
        <f>'shaladarpan '!K672</f>
        <v>yes</v>
      </c>
      <c r="M673" s="9">
        <f>'shaladarpan '!L672</f>
        <v>671</v>
      </c>
      <c r="N673" s="9">
        <f>'shaladarpan '!M672</f>
        <v>0</v>
      </c>
      <c r="O673" s="9">
        <f>'shaladarpan '!N672</f>
        <v>0</v>
      </c>
      <c r="P673" s="9" t="str">
        <f>'shaladarpan '!O672</f>
        <v>GEN</v>
      </c>
      <c r="Q673" s="9" t="str">
        <f>'shaladarpan '!P672</f>
        <v>Hindu</v>
      </c>
      <c r="R673" s="9">
        <f>'shaladarpan '!Q672</f>
        <v>0</v>
      </c>
      <c r="S673" s="9" t="str">
        <f>'shaladarpan '!R672</f>
        <v>GOVT. SENIOR SECONDARY SCHOOL ALNIYAWAS (219445)</v>
      </c>
      <c r="T673" s="9">
        <f>'shaladarpan '!S672</f>
        <v>8140200308</v>
      </c>
      <c r="U673" s="9" t="str">
        <f>'shaladarpan '!T672</f>
        <v>XXXX3847</v>
      </c>
      <c r="V673" s="9">
        <f>'shaladarpan '!U672</f>
        <v>0</v>
      </c>
      <c r="W673" s="9">
        <f>'shaladarpan '!V672</f>
        <v>9828121367</v>
      </c>
      <c r="X673" s="9" t="str">
        <f>'shaladarpan '!W672</f>
        <v>alniyawas671</v>
      </c>
      <c r="Y673" s="9">
        <f>'shaladarpan '!X672</f>
        <v>0</v>
      </c>
      <c r="Z673" s="9" t="str">
        <f>'shaladarpan '!Y672</f>
        <v>N</v>
      </c>
      <c r="AA673" s="9" t="str">
        <f>'shaladarpan '!Z672</f>
        <v>N</v>
      </c>
      <c r="AB673" s="9" t="str">
        <f>'shaladarpan '!AA672</f>
        <v>No</v>
      </c>
      <c r="AC673" s="9">
        <f>'shaladarpan '!AB672</f>
        <v>18</v>
      </c>
      <c r="AD673" s="9" t="str">
        <f>'shaladarpan '!AC672</f>
        <v>None</v>
      </c>
      <c r="AE673" s="9">
        <f>'shaladarpan '!AD672</f>
        <v>1</v>
      </c>
    </row>
    <row r="674" spans="1:31" ht="23.25">
      <c r="A674" s="8">
        <f>IF(F674=" "," ",ROWS($A$3:A674))</f>
        <v>672</v>
      </c>
      <c r="B674" s="9">
        <f>'shaladarpan '!A673</f>
        <v>12</v>
      </c>
      <c r="C674" s="9" t="str">
        <f>'shaladarpan '!B673</f>
        <v>A</v>
      </c>
      <c r="D674" s="9">
        <f>'shaladarpan '!C673</f>
        <v>4583</v>
      </c>
      <c r="E674" s="10">
        <f>'shaladarpan '!D673</f>
        <v>43299</v>
      </c>
      <c r="F674" s="9" t="str">
        <f>'shaladarpan '!E673</f>
        <v>manjeet672</v>
      </c>
      <c r="G674" s="10">
        <f>'shaladarpan '!F673</f>
        <v>0</v>
      </c>
      <c r="H674" s="9" t="str">
        <f>'shaladarpan '!G673</f>
        <v>vijay672</v>
      </c>
      <c r="I674" s="9" t="str">
        <f>'shaladarpan '!H673</f>
        <v>beautiful672</v>
      </c>
      <c r="J674" s="9" t="str">
        <f>'shaladarpan '!I673</f>
        <v>M</v>
      </c>
      <c r="K674" s="10">
        <f>'shaladarpan '!J673</f>
        <v>37563</v>
      </c>
      <c r="L674" s="9" t="str">
        <f>'shaladarpan '!K673</f>
        <v>no</v>
      </c>
      <c r="M674" s="9">
        <f>'shaladarpan '!L673</f>
        <v>672</v>
      </c>
      <c r="N674" s="9">
        <f>'shaladarpan '!M673</f>
        <v>0</v>
      </c>
      <c r="O674" s="9">
        <f>'shaladarpan '!N673</f>
        <v>0</v>
      </c>
      <c r="P674" s="9" t="str">
        <f>'shaladarpan '!O673</f>
        <v>SC</v>
      </c>
      <c r="Q674" s="9" t="str">
        <f>'shaladarpan '!P673</f>
        <v>Hindu</v>
      </c>
      <c r="R674" s="9">
        <f>'shaladarpan '!Q673</f>
        <v>0</v>
      </c>
      <c r="S674" s="9" t="str">
        <f>'shaladarpan '!R673</f>
        <v>GOVT. SENIOR SECONDARY SCHOOL ALNIYAWAS (219445)</v>
      </c>
      <c r="T674" s="9">
        <f>'shaladarpan '!S673</f>
        <v>8140200308</v>
      </c>
      <c r="U674" s="9" t="str">
        <f>'shaladarpan '!T673</f>
        <v>XXXX0140</v>
      </c>
      <c r="V674" s="9">
        <f>'shaladarpan '!U673</f>
        <v>0</v>
      </c>
      <c r="W674" s="9">
        <f>'shaladarpan '!V673</f>
        <v>9828121368</v>
      </c>
      <c r="X674" s="9" t="str">
        <f>'shaladarpan '!W673</f>
        <v>alniyawas672</v>
      </c>
      <c r="Y674" s="9">
        <f>'shaladarpan '!X673</f>
        <v>50000</v>
      </c>
      <c r="Z674" s="9" t="str">
        <f>'shaladarpan '!Y673</f>
        <v>N</v>
      </c>
      <c r="AA674" s="9" t="str">
        <f>'shaladarpan '!Z673</f>
        <v>N</v>
      </c>
      <c r="AB674" s="9" t="str">
        <f>'shaladarpan '!AA673</f>
        <v>No</v>
      </c>
      <c r="AC674" s="9">
        <f>'shaladarpan '!AB673</f>
        <v>18</v>
      </c>
      <c r="AD674" s="9" t="str">
        <f>'shaladarpan '!AC673</f>
        <v>None</v>
      </c>
      <c r="AE674" s="9">
        <f>'shaladarpan '!AD673</f>
        <v>0</v>
      </c>
    </row>
    <row r="675" spans="1:31" ht="23.25">
      <c r="A675" s="8">
        <f>IF(F675=" "," ",ROWS($A$3:A675))</f>
        <v>673</v>
      </c>
      <c r="B675" s="9">
        <f>'shaladarpan '!A674</f>
        <v>12</v>
      </c>
      <c r="C675" s="9" t="str">
        <f>'shaladarpan '!B674</f>
        <v>A</v>
      </c>
      <c r="D675" s="9">
        <f>'shaladarpan '!C674</f>
        <v>3621</v>
      </c>
      <c r="E675" s="10">
        <f>'shaladarpan '!D674</f>
        <v>41825</v>
      </c>
      <c r="F675" s="9" t="str">
        <f>'shaladarpan '!E674</f>
        <v>manjeet673</v>
      </c>
      <c r="G675" s="10">
        <f>'shaladarpan '!F674</f>
        <v>0</v>
      </c>
      <c r="H675" s="9" t="str">
        <f>'shaladarpan '!G674</f>
        <v>vijay673</v>
      </c>
      <c r="I675" s="9" t="str">
        <f>'shaladarpan '!H674</f>
        <v>beautiful673</v>
      </c>
      <c r="J675" s="9" t="str">
        <f>'shaladarpan '!I674</f>
        <v>M</v>
      </c>
      <c r="K675" s="10">
        <f>'shaladarpan '!J674</f>
        <v>37713</v>
      </c>
      <c r="L675" s="9" t="str">
        <f>'shaladarpan '!K674</f>
        <v>yes</v>
      </c>
      <c r="M675" s="9">
        <f>'shaladarpan '!L674</f>
        <v>673</v>
      </c>
      <c r="N675" s="9">
        <f>'shaladarpan '!M674</f>
        <v>0</v>
      </c>
      <c r="O675" s="9">
        <f>'shaladarpan '!N674</f>
        <v>0</v>
      </c>
      <c r="P675" s="9" t="str">
        <f>'shaladarpan '!O674</f>
        <v>GEN</v>
      </c>
      <c r="Q675" s="9" t="str">
        <f>'shaladarpan '!P674</f>
        <v>Hindu</v>
      </c>
      <c r="R675" s="9">
        <f>'shaladarpan '!Q674</f>
        <v>0</v>
      </c>
      <c r="S675" s="9" t="str">
        <f>'shaladarpan '!R674</f>
        <v>GOVT. SENIOR SECONDARY SCHOOL ALNIYAWAS (219445)</v>
      </c>
      <c r="T675" s="9">
        <f>'shaladarpan '!S674</f>
        <v>8140200308</v>
      </c>
      <c r="U675" s="9" t="str">
        <f>'shaladarpan '!T674</f>
        <v>XXXX6145</v>
      </c>
      <c r="V675" s="9">
        <f>'shaladarpan '!U674</f>
        <v>0</v>
      </c>
      <c r="W675" s="9">
        <f>'shaladarpan '!V674</f>
        <v>9828121369</v>
      </c>
      <c r="X675" s="9" t="str">
        <f>'shaladarpan '!W674</f>
        <v>alniyawas673</v>
      </c>
      <c r="Y675" s="9">
        <f>'shaladarpan '!X674</f>
        <v>0</v>
      </c>
      <c r="Z675" s="9" t="str">
        <f>'shaladarpan '!Y674</f>
        <v>N</v>
      </c>
      <c r="AA675" s="9" t="str">
        <f>'shaladarpan '!Z674</f>
        <v>N</v>
      </c>
      <c r="AB675" s="9" t="str">
        <f>'shaladarpan '!AA674</f>
        <v>No</v>
      </c>
      <c r="AC675" s="9">
        <f>'shaladarpan '!AB674</f>
        <v>17</v>
      </c>
      <c r="AD675" s="9" t="str">
        <f>'shaladarpan '!AC674</f>
        <v>None</v>
      </c>
      <c r="AE675" s="9">
        <f>'shaladarpan '!AD674</f>
        <v>1</v>
      </c>
    </row>
    <row r="676" spans="1:31" ht="23.25">
      <c r="A676" s="8">
        <f>IF(F676=" "," ",ROWS($A$3:A676))</f>
        <v>674</v>
      </c>
      <c r="B676" s="9">
        <f>'shaladarpan '!A675</f>
        <v>12</v>
      </c>
      <c r="C676" s="9" t="str">
        <f>'shaladarpan '!B675</f>
        <v>A</v>
      </c>
      <c r="D676" s="9">
        <f>'shaladarpan '!C675</f>
        <v>3964</v>
      </c>
      <c r="E676" s="10">
        <f>'shaladarpan '!D675</f>
        <v>42187</v>
      </c>
      <c r="F676" s="9" t="str">
        <f>'shaladarpan '!E675</f>
        <v>manjeet674</v>
      </c>
      <c r="G676" s="10">
        <f>'shaladarpan '!F675</f>
        <v>0</v>
      </c>
      <c r="H676" s="9" t="str">
        <f>'shaladarpan '!G675</f>
        <v>vijay674</v>
      </c>
      <c r="I676" s="9" t="str">
        <f>'shaladarpan '!H675</f>
        <v>beautiful674</v>
      </c>
      <c r="J676" s="9" t="str">
        <f>'shaladarpan '!I675</f>
        <v>M</v>
      </c>
      <c r="K676" s="10">
        <f>'shaladarpan '!J675</f>
        <v>37822</v>
      </c>
      <c r="L676" s="9" t="str">
        <f>'shaladarpan '!K675</f>
        <v>yes</v>
      </c>
      <c r="M676" s="9">
        <f>'shaladarpan '!L675</f>
        <v>674</v>
      </c>
      <c r="N676" s="9">
        <f>'shaladarpan '!M675</f>
        <v>0</v>
      </c>
      <c r="O676" s="9">
        <f>'shaladarpan '!N675</f>
        <v>0</v>
      </c>
      <c r="P676" s="9" t="str">
        <f>'shaladarpan '!O675</f>
        <v>OBC</v>
      </c>
      <c r="Q676" s="9" t="str">
        <f>'shaladarpan '!P675</f>
        <v>Hindu</v>
      </c>
      <c r="R676" s="9">
        <f>'shaladarpan '!Q675</f>
        <v>0</v>
      </c>
      <c r="S676" s="9" t="str">
        <f>'shaladarpan '!R675</f>
        <v>GOVT. SENIOR SECONDARY SCHOOL ALNIYAWAS (219445)</v>
      </c>
      <c r="T676" s="9">
        <f>'shaladarpan '!S675</f>
        <v>8140200308</v>
      </c>
      <c r="U676" s="9" t="str">
        <f>'shaladarpan '!T675</f>
        <v>XXXX7908</v>
      </c>
      <c r="V676" s="9">
        <f>'shaladarpan '!U675</f>
        <v>0</v>
      </c>
      <c r="W676" s="9">
        <f>'shaladarpan '!V675</f>
        <v>9828121370</v>
      </c>
      <c r="X676" s="9" t="str">
        <f>'shaladarpan '!W675</f>
        <v>alniyawas674</v>
      </c>
      <c r="Y676" s="9">
        <f>'shaladarpan '!X675</f>
        <v>0</v>
      </c>
      <c r="Z676" s="9" t="str">
        <f>'shaladarpan '!Y675</f>
        <v>N</v>
      </c>
      <c r="AA676" s="9" t="str">
        <f>'shaladarpan '!Z675</f>
        <v>N</v>
      </c>
      <c r="AB676" s="9" t="str">
        <f>'shaladarpan '!AA675</f>
        <v>No</v>
      </c>
      <c r="AC676" s="9">
        <f>'shaladarpan '!AB675</f>
        <v>17</v>
      </c>
      <c r="AD676" s="9" t="str">
        <f>'shaladarpan '!AC675</f>
        <v>None</v>
      </c>
      <c r="AE676" s="9">
        <f>'shaladarpan '!AD675</f>
        <v>1</v>
      </c>
    </row>
    <row r="677" spans="1:31" ht="23.25">
      <c r="A677" s="8">
        <f>IF(F677=" "," ",ROWS($A$3:A677))</f>
        <v>675</v>
      </c>
      <c r="B677" s="9">
        <f>'shaladarpan '!A676</f>
        <v>12</v>
      </c>
      <c r="C677" s="9" t="str">
        <f>'shaladarpan '!B676</f>
        <v>A</v>
      </c>
      <c r="D677" s="9">
        <f>'shaladarpan '!C676</f>
        <v>4106</v>
      </c>
      <c r="E677" s="10">
        <f>'shaladarpan '!D676</f>
        <v>42545</v>
      </c>
      <c r="F677" s="9" t="str">
        <f>'shaladarpan '!E676</f>
        <v>manjeet675</v>
      </c>
      <c r="G677" s="10">
        <f>'shaladarpan '!F676</f>
        <v>0</v>
      </c>
      <c r="H677" s="9" t="str">
        <f>'shaladarpan '!G676</f>
        <v>vijay675</v>
      </c>
      <c r="I677" s="9" t="str">
        <f>'shaladarpan '!H676</f>
        <v>beautiful675</v>
      </c>
      <c r="J677" s="9" t="str">
        <f>'shaladarpan '!I676</f>
        <v>F</v>
      </c>
      <c r="K677" s="10">
        <f>'shaladarpan '!J676</f>
        <v>38179</v>
      </c>
      <c r="L677" s="9" t="str">
        <f>'shaladarpan '!K676</f>
        <v>no</v>
      </c>
      <c r="M677" s="9">
        <f>'shaladarpan '!L676</f>
        <v>675</v>
      </c>
      <c r="N677" s="9">
        <f>'shaladarpan '!M676</f>
        <v>0</v>
      </c>
      <c r="O677" s="9">
        <f>'shaladarpan '!N676</f>
        <v>0</v>
      </c>
      <c r="P677" s="9" t="str">
        <f>'shaladarpan '!O676</f>
        <v>OBC</v>
      </c>
      <c r="Q677" s="9" t="str">
        <f>'shaladarpan '!P676</f>
        <v>Hindu</v>
      </c>
      <c r="R677" s="9">
        <f>'shaladarpan '!Q676</f>
        <v>0</v>
      </c>
      <c r="S677" s="9" t="str">
        <f>'shaladarpan '!R676</f>
        <v>GOVT. SENIOR SECONDARY SCHOOL ALNIYAWAS (219445)</v>
      </c>
      <c r="T677" s="9">
        <f>'shaladarpan '!S676</f>
        <v>8140200308</v>
      </c>
      <c r="U677" s="9" t="str">
        <f>'shaladarpan '!T676</f>
        <v>XXXX1242</v>
      </c>
      <c r="V677" s="9">
        <f>'shaladarpan '!U676</f>
        <v>0</v>
      </c>
      <c r="W677" s="9">
        <f>'shaladarpan '!V676</f>
        <v>9828121371</v>
      </c>
      <c r="X677" s="9" t="str">
        <f>'shaladarpan '!W676</f>
        <v>alniyawas675</v>
      </c>
      <c r="Y677" s="9">
        <f>'shaladarpan '!X676</f>
        <v>0</v>
      </c>
      <c r="Z677" s="9" t="str">
        <f>'shaladarpan '!Y676</f>
        <v>N</v>
      </c>
      <c r="AA677" s="9" t="str">
        <f>'shaladarpan '!Z676</f>
        <v>N</v>
      </c>
      <c r="AB677" s="9" t="str">
        <f>'shaladarpan '!AA676</f>
        <v>No</v>
      </c>
      <c r="AC677" s="9">
        <f>'shaladarpan '!AB676</f>
        <v>16</v>
      </c>
      <c r="AD677" s="9" t="str">
        <f>'shaladarpan '!AC676</f>
        <v>None</v>
      </c>
      <c r="AE677" s="9">
        <f>'shaladarpan '!AD676</f>
        <v>0.15</v>
      </c>
    </row>
    <row r="678" spans="1:31" ht="23.25">
      <c r="A678" s="8">
        <f>IF(F678=" "," ",ROWS($A$3:A678))</f>
        <v>676</v>
      </c>
      <c r="B678" s="9">
        <f>'shaladarpan '!A677</f>
        <v>12</v>
      </c>
      <c r="C678" s="9" t="str">
        <f>'shaladarpan '!B677</f>
        <v>A</v>
      </c>
      <c r="D678" s="9">
        <f>'shaladarpan '!C677</f>
        <v>4395</v>
      </c>
      <c r="E678" s="10">
        <f>'shaladarpan '!D677</f>
        <v>42930</v>
      </c>
      <c r="F678" s="9" t="str">
        <f>'shaladarpan '!E677</f>
        <v>manjeet676</v>
      </c>
      <c r="G678" s="10">
        <f>'shaladarpan '!F677</f>
        <v>0</v>
      </c>
      <c r="H678" s="9" t="str">
        <f>'shaladarpan '!G677</f>
        <v>vijay676</v>
      </c>
      <c r="I678" s="9" t="str">
        <f>'shaladarpan '!H677</f>
        <v>beautiful676</v>
      </c>
      <c r="J678" s="9" t="str">
        <f>'shaladarpan '!I677</f>
        <v>M</v>
      </c>
      <c r="K678" s="10">
        <f>'shaladarpan '!J677</f>
        <v>38373</v>
      </c>
      <c r="L678" s="9" t="str">
        <f>'shaladarpan '!K677</f>
        <v>yes</v>
      </c>
      <c r="M678" s="9">
        <f>'shaladarpan '!L677</f>
        <v>676</v>
      </c>
      <c r="N678" s="9">
        <f>'shaladarpan '!M677</f>
        <v>0</v>
      </c>
      <c r="O678" s="9">
        <f>'shaladarpan '!N677</f>
        <v>0</v>
      </c>
      <c r="P678" s="9" t="str">
        <f>'shaladarpan '!O677</f>
        <v>OBC</v>
      </c>
      <c r="Q678" s="9" t="str">
        <f>'shaladarpan '!P677</f>
        <v>Hindu</v>
      </c>
      <c r="R678" s="9">
        <f>'shaladarpan '!Q677</f>
        <v>0</v>
      </c>
      <c r="S678" s="9" t="str">
        <f>'shaladarpan '!R677</f>
        <v>GOVT. SENIOR SECONDARY SCHOOL ALNIYAWAS (219445)</v>
      </c>
      <c r="T678" s="9">
        <f>'shaladarpan '!S677</f>
        <v>8140200308</v>
      </c>
      <c r="U678" s="9" t="str">
        <f>'shaladarpan '!T677</f>
        <v>XXXX2052</v>
      </c>
      <c r="V678" s="9">
        <f>'shaladarpan '!U677</f>
        <v>0</v>
      </c>
      <c r="W678" s="9">
        <f>'shaladarpan '!V677</f>
        <v>9828121372</v>
      </c>
      <c r="X678" s="9" t="str">
        <f>'shaladarpan '!W677</f>
        <v>alniyawas676</v>
      </c>
      <c r="Y678" s="9">
        <f>'shaladarpan '!X677</f>
        <v>0</v>
      </c>
      <c r="Z678" s="9" t="str">
        <f>'shaladarpan '!Y677</f>
        <v>N</v>
      </c>
      <c r="AA678" s="9" t="str">
        <f>'shaladarpan '!Z677</f>
        <v>N</v>
      </c>
      <c r="AB678" s="9" t="str">
        <f>'shaladarpan '!AA677</f>
        <v>No</v>
      </c>
      <c r="AC678" s="9">
        <f>'shaladarpan '!AB677</f>
        <v>15</v>
      </c>
      <c r="AD678" s="9" t="str">
        <f>'shaladarpan '!AC677</f>
        <v>None</v>
      </c>
      <c r="AE678" s="9">
        <f>'shaladarpan '!AD677</f>
        <v>1</v>
      </c>
    </row>
    <row r="679" spans="1:31" ht="23.25">
      <c r="A679" s="8">
        <f>IF(F679=" "," ",ROWS($A$3:A679))</f>
        <v>677</v>
      </c>
      <c r="B679" s="9">
        <f>'shaladarpan '!A678</f>
        <v>12</v>
      </c>
      <c r="C679" s="9" t="str">
        <f>'shaladarpan '!B678</f>
        <v>A</v>
      </c>
      <c r="D679" s="9">
        <f>'shaladarpan '!C678</f>
        <v>4139</v>
      </c>
      <c r="E679" s="10">
        <f>'shaladarpan '!D678</f>
        <v>42552</v>
      </c>
      <c r="F679" s="9" t="str">
        <f>'shaladarpan '!E678</f>
        <v>manjeet677</v>
      </c>
      <c r="G679" s="10">
        <f>'shaladarpan '!F678</f>
        <v>0</v>
      </c>
      <c r="H679" s="9" t="str">
        <f>'shaladarpan '!G678</f>
        <v>vijay677</v>
      </c>
      <c r="I679" s="9" t="str">
        <f>'shaladarpan '!H678</f>
        <v>beautiful677</v>
      </c>
      <c r="J679" s="9" t="str">
        <f>'shaladarpan '!I678</f>
        <v>F</v>
      </c>
      <c r="K679" s="10">
        <f>'shaladarpan '!J678</f>
        <v>37322</v>
      </c>
      <c r="L679" s="9" t="str">
        <f>'shaladarpan '!K678</f>
        <v>yes</v>
      </c>
      <c r="M679" s="9">
        <f>'shaladarpan '!L678</f>
        <v>677</v>
      </c>
      <c r="N679" s="9">
        <f>'shaladarpan '!M678</f>
        <v>0</v>
      </c>
      <c r="O679" s="9">
        <f>'shaladarpan '!N678</f>
        <v>0</v>
      </c>
      <c r="P679" s="9" t="str">
        <f>'shaladarpan '!O678</f>
        <v>OBC</v>
      </c>
      <c r="Q679" s="9">
        <f>'shaladarpan '!P678</f>
        <v>0</v>
      </c>
      <c r="R679" s="9">
        <f>'shaladarpan '!Q678</f>
        <v>0</v>
      </c>
      <c r="S679" s="9" t="str">
        <f>'shaladarpan '!R678</f>
        <v>GOVT. SENIOR SECONDARY SCHOOL ALNIYAWAS (219445)</v>
      </c>
      <c r="T679" s="9">
        <f>'shaladarpan '!S678</f>
        <v>8140200308</v>
      </c>
      <c r="U679" s="9" t="str">
        <f>'shaladarpan '!T678</f>
        <v>XXXX6005</v>
      </c>
      <c r="V679" s="9">
        <f>'shaladarpan '!U678</f>
        <v>0</v>
      </c>
      <c r="W679" s="9">
        <f>'shaladarpan '!V678</f>
        <v>9828121373</v>
      </c>
      <c r="X679" s="9" t="str">
        <f>'shaladarpan '!W678</f>
        <v>alniyawas677</v>
      </c>
      <c r="Y679" s="9">
        <f>'shaladarpan '!X678</f>
        <v>0</v>
      </c>
      <c r="Z679" s="9" t="str">
        <f>'shaladarpan '!Y678</f>
        <v>N</v>
      </c>
      <c r="AA679" s="9" t="str">
        <f>'shaladarpan '!Z678</f>
        <v>N</v>
      </c>
      <c r="AB679" s="9">
        <f>'shaladarpan '!AA678</f>
        <v>0</v>
      </c>
      <c r="AC679" s="9">
        <f>'shaladarpan '!AB678</f>
        <v>18</v>
      </c>
      <c r="AD679" s="9" t="str">
        <f>'shaladarpan '!AC678</f>
        <v>None</v>
      </c>
      <c r="AE679" s="9">
        <f>'shaladarpan '!AD678</f>
        <v>1</v>
      </c>
    </row>
    <row r="680" spans="1:31" ht="23.25">
      <c r="A680" s="8">
        <f>IF(F680=" "," ",ROWS($A$3:A680))</f>
        <v>678</v>
      </c>
      <c r="B680" s="9">
        <f>'shaladarpan '!A679</f>
        <v>12</v>
      </c>
      <c r="C680" s="9" t="str">
        <f>'shaladarpan '!B679</f>
        <v>A</v>
      </c>
      <c r="D680" s="9">
        <f>'shaladarpan '!C679</f>
        <v>4309</v>
      </c>
      <c r="E680" s="10">
        <f>'shaladarpan '!D679</f>
        <v>42917</v>
      </c>
      <c r="F680" s="9" t="str">
        <f>'shaladarpan '!E679</f>
        <v>manjeet678</v>
      </c>
      <c r="G680" s="10">
        <f>'shaladarpan '!F679</f>
        <v>0</v>
      </c>
      <c r="H680" s="9" t="str">
        <f>'shaladarpan '!G679</f>
        <v>vijay678</v>
      </c>
      <c r="I680" s="9" t="str">
        <f>'shaladarpan '!H679</f>
        <v>beautiful678</v>
      </c>
      <c r="J680" s="9" t="str">
        <f>'shaladarpan '!I679</f>
        <v>F</v>
      </c>
      <c r="K680" s="10">
        <f>'shaladarpan '!J679</f>
        <v>37944</v>
      </c>
      <c r="L680" s="9" t="str">
        <f>'shaladarpan '!K679</f>
        <v>no</v>
      </c>
      <c r="M680" s="9">
        <f>'shaladarpan '!L679</f>
        <v>678</v>
      </c>
      <c r="N680" s="9">
        <f>'shaladarpan '!M679</f>
        <v>0</v>
      </c>
      <c r="O680" s="9">
        <f>'shaladarpan '!N679</f>
        <v>0</v>
      </c>
      <c r="P680" s="9" t="str">
        <f>'shaladarpan '!O679</f>
        <v>GEN</v>
      </c>
      <c r="Q680" s="9" t="str">
        <f>'shaladarpan '!P679</f>
        <v>Hindu</v>
      </c>
      <c r="R680" s="9">
        <f>'shaladarpan '!Q679</f>
        <v>0</v>
      </c>
      <c r="S680" s="9" t="str">
        <f>'shaladarpan '!R679</f>
        <v>GOVT. SENIOR SECONDARY SCHOOL ALNIYAWAS (219445)</v>
      </c>
      <c r="T680" s="9">
        <f>'shaladarpan '!S679</f>
        <v>8140200308</v>
      </c>
      <c r="U680" s="9" t="str">
        <f>'shaladarpan '!T679</f>
        <v>XXXX1018</v>
      </c>
      <c r="V680" s="9">
        <f>'shaladarpan '!U679</f>
        <v>0</v>
      </c>
      <c r="W680" s="9">
        <f>'shaladarpan '!V679</f>
        <v>9828121374</v>
      </c>
      <c r="X680" s="9" t="str">
        <f>'shaladarpan '!W679</f>
        <v>alniyawas678</v>
      </c>
      <c r="Y680" s="9">
        <f>'shaladarpan '!X679</f>
        <v>0</v>
      </c>
      <c r="Z680" s="9" t="str">
        <f>'shaladarpan '!Y679</f>
        <v>N</v>
      </c>
      <c r="AA680" s="9" t="str">
        <f>'shaladarpan '!Z679</f>
        <v>N</v>
      </c>
      <c r="AB680" s="9" t="str">
        <f>'shaladarpan '!AA679</f>
        <v>No</v>
      </c>
      <c r="AC680" s="9">
        <f>'shaladarpan '!AB679</f>
        <v>17</v>
      </c>
      <c r="AD680" s="9" t="str">
        <f>'shaladarpan '!AC679</f>
        <v>None</v>
      </c>
      <c r="AE680" s="9">
        <f>'shaladarpan '!AD679</f>
        <v>1</v>
      </c>
    </row>
    <row r="681" spans="1:31" ht="23.25">
      <c r="A681" s="8">
        <f>IF(F681=" "," ",ROWS($A$3:A681))</f>
        <v>679</v>
      </c>
      <c r="B681" s="9">
        <f>'shaladarpan '!A680</f>
        <v>12</v>
      </c>
      <c r="C681" s="9" t="str">
        <f>'shaladarpan '!B680</f>
        <v>A</v>
      </c>
      <c r="D681" s="9">
        <f>'shaladarpan '!C680</f>
        <v>4342</v>
      </c>
      <c r="E681" s="10">
        <f>'shaladarpan '!D680</f>
        <v>42922</v>
      </c>
      <c r="F681" s="9" t="str">
        <f>'shaladarpan '!E680</f>
        <v>manjeet679</v>
      </c>
      <c r="G681" s="10">
        <f>'shaladarpan '!F680</f>
        <v>0</v>
      </c>
      <c r="H681" s="9" t="str">
        <f>'shaladarpan '!G680</f>
        <v>vijay679</v>
      </c>
      <c r="I681" s="9" t="str">
        <f>'shaladarpan '!H680</f>
        <v>beautiful679</v>
      </c>
      <c r="J681" s="9" t="str">
        <f>'shaladarpan '!I680</f>
        <v>F</v>
      </c>
      <c r="K681" s="10">
        <f>'shaladarpan '!J680</f>
        <v>38408</v>
      </c>
      <c r="L681" s="9" t="str">
        <f>'shaladarpan '!K680</f>
        <v>yes</v>
      </c>
      <c r="M681" s="9">
        <f>'shaladarpan '!L680</f>
        <v>679</v>
      </c>
      <c r="N681" s="9">
        <f>'shaladarpan '!M680</f>
        <v>0</v>
      </c>
      <c r="O681" s="9">
        <f>'shaladarpan '!N680</f>
        <v>0</v>
      </c>
      <c r="P681" s="9" t="str">
        <f>'shaladarpan '!O680</f>
        <v>OBC</v>
      </c>
      <c r="Q681" s="9" t="str">
        <f>'shaladarpan '!P680</f>
        <v>Hindu</v>
      </c>
      <c r="R681" s="9">
        <f>'shaladarpan '!Q680</f>
        <v>0</v>
      </c>
      <c r="S681" s="9" t="str">
        <f>'shaladarpan '!R680</f>
        <v>GOVT. SENIOR SECONDARY SCHOOL ALNIYAWAS (219445)</v>
      </c>
      <c r="T681" s="9">
        <f>'shaladarpan '!S680</f>
        <v>8140200308</v>
      </c>
      <c r="U681" s="9" t="str">
        <f>'shaladarpan '!T680</f>
        <v>XXXX4594</v>
      </c>
      <c r="V681" s="9">
        <f>'shaladarpan '!U680</f>
        <v>0</v>
      </c>
      <c r="W681" s="9">
        <f>'shaladarpan '!V680</f>
        <v>9828121375</v>
      </c>
      <c r="X681" s="9" t="str">
        <f>'shaladarpan '!W680</f>
        <v>alniyawas679</v>
      </c>
      <c r="Y681" s="9">
        <f>'shaladarpan '!X680</f>
        <v>0</v>
      </c>
      <c r="Z681" s="9" t="str">
        <f>'shaladarpan '!Y680</f>
        <v>N</v>
      </c>
      <c r="AA681" s="9" t="str">
        <f>'shaladarpan '!Z680</f>
        <v>N</v>
      </c>
      <c r="AB681" s="9" t="str">
        <f>'shaladarpan '!AA680</f>
        <v>No</v>
      </c>
      <c r="AC681" s="9">
        <f>'shaladarpan '!AB680</f>
        <v>15</v>
      </c>
      <c r="AD681" s="9" t="str">
        <f>'shaladarpan '!AC680</f>
        <v>None</v>
      </c>
      <c r="AE681" s="9">
        <f>'shaladarpan '!AD680</f>
        <v>1</v>
      </c>
    </row>
    <row r="682" spans="1:31" ht="23.25">
      <c r="A682" s="8">
        <f>IF(F682=" "," ",ROWS($A$3:A682))</f>
        <v>680</v>
      </c>
      <c r="B682" s="9">
        <f>'shaladarpan '!A681</f>
        <v>12</v>
      </c>
      <c r="C682" s="9" t="str">
        <f>'shaladarpan '!B681</f>
        <v>A</v>
      </c>
      <c r="D682" s="9">
        <f>'shaladarpan '!C681</f>
        <v>4296</v>
      </c>
      <c r="E682" s="10">
        <f>'shaladarpan '!D681</f>
        <v>42916</v>
      </c>
      <c r="F682" s="9" t="str">
        <f>'shaladarpan '!E681</f>
        <v>manjeet680</v>
      </c>
      <c r="G682" s="10">
        <f>'shaladarpan '!F681</f>
        <v>0</v>
      </c>
      <c r="H682" s="9" t="str">
        <f>'shaladarpan '!G681</f>
        <v>vijay680</v>
      </c>
      <c r="I682" s="9" t="str">
        <f>'shaladarpan '!H681</f>
        <v>beautiful680</v>
      </c>
      <c r="J682" s="9" t="str">
        <f>'shaladarpan '!I681</f>
        <v>F</v>
      </c>
      <c r="K682" s="10">
        <f>'shaladarpan '!J681</f>
        <v>38169</v>
      </c>
      <c r="L682" s="9" t="str">
        <f>'shaladarpan '!K681</f>
        <v>yes</v>
      </c>
      <c r="M682" s="9">
        <f>'shaladarpan '!L681</f>
        <v>680</v>
      </c>
      <c r="N682" s="9">
        <f>'shaladarpan '!M681</f>
        <v>0</v>
      </c>
      <c r="O682" s="9">
        <f>'shaladarpan '!N681</f>
        <v>0</v>
      </c>
      <c r="P682" s="9" t="str">
        <f>'shaladarpan '!O681</f>
        <v>OBC</v>
      </c>
      <c r="Q682" s="9" t="str">
        <f>'shaladarpan '!P681</f>
        <v>Hindu</v>
      </c>
      <c r="R682" s="9">
        <f>'shaladarpan '!Q681</f>
        <v>0</v>
      </c>
      <c r="S682" s="9" t="str">
        <f>'shaladarpan '!R681</f>
        <v>GOVT. SENIOR SECONDARY SCHOOL ALNIYAWAS (219445)</v>
      </c>
      <c r="T682" s="9">
        <f>'shaladarpan '!S681</f>
        <v>8140200308</v>
      </c>
      <c r="U682" s="9" t="str">
        <f>'shaladarpan '!T681</f>
        <v>XXXX4744</v>
      </c>
      <c r="V682" s="9" t="str">
        <f>'shaladarpan '!U681</f>
        <v>WXBKZGR</v>
      </c>
      <c r="W682" s="9">
        <f>'shaladarpan '!V681</f>
        <v>9828121376</v>
      </c>
      <c r="X682" s="9" t="str">
        <f>'shaladarpan '!W681</f>
        <v>alniyawas680</v>
      </c>
      <c r="Y682" s="9">
        <f>'shaladarpan '!X681</f>
        <v>60000</v>
      </c>
      <c r="Z682" s="9" t="str">
        <f>'shaladarpan '!Y681</f>
        <v>N</v>
      </c>
      <c r="AA682" s="9" t="str">
        <f>'shaladarpan '!Z681</f>
        <v>N</v>
      </c>
      <c r="AB682" s="9" t="str">
        <f>'shaladarpan '!AA681</f>
        <v>No</v>
      </c>
      <c r="AC682" s="9">
        <f>'shaladarpan '!AB681</f>
        <v>16</v>
      </c>
      <c r="AD682" s="9" t="str">
        <f>'shaladarpan '!AC681</f>
        <v>None</v>
      </c>
      <c r="AE682" s="9">
        <f>'shaladarpan '!AD681</f>
        <v>1</v>
      </c>
    </row>
    <row r="683" spans="1:31" ht="23.25">
      <c r="A683" s="8">
        <f>IF(F683=" "," ",ROWS($A$3:A683))</f>
        <v>681</v>
      </c>
      <c r="B683" s="9">
        <f>'shaladarpan '!A682</f>
        <v>12</v>
      </c>
      <c r="C683" s="9" t="str">
        <f>'shaladarpan '!B682</f>
        <v>A</v>
      </c>
      <c r="D683" s="9">
        <f>'shaladarpan '!C682</f>
        <v>3567</v>
      </c>
      <c r="E683" s="10">
        <f>'shaladarpan '!D682</f>
        <v>41772</v>
      </c>
      <c r="F683" s="9" t="str">
        <f>'shaladarpan '!E682</f>
        <v>manjeet681</v>
      </c>
      <c r="G683" s="10">
        <f>'shaladarpan '!F682</f>
        <v>0</v>
      </c>
      <c r="H683" s="9" t="str">
        <f>'shaladarpan '!G682</f>
        <v>vijay681</v>
      </c>
      <c r="I683" s="9" t="str">
        <f>'shaladarpan '!H682</f>
        <v>beautiful681</v>
      </c>
      <c r="J683" s="9" t="str">
        <f>'shaladarpan '!I682</f>
        <v>F</v>
      </c>
      <c r="K683" s="10">
        <f>'shaladarpan '!J682</f>
        <v>38108</v>
      </c>
      <c r="L683" s="9" t="str">
        <f>'shaladarpan '!K682</f>
        <v>no</v>
      </c>
      <c r="M683" s="9">
        <f>'shaladarpan '!L682</f>
        <v>681</v>
      </c>
      <c r="N683" s="9">
        <f>'shaladarpan '!M682</f>
        <v>0</v>
      </c>
      <c r="O683" s="9">
        <f>'shaladarpan '!N682</f>
        <v>0</v>
      </c>
      <c r="P683" s="9" t="str">
        <f>'shaladarpan '!O682</f>
        <v>OBC</v>
      </c>
      <c r="Q683" s="9" t="str">
        <f>'shaladarpan '!P682</f>
        <v>Muslim</v>
      </c>
      <c r="R683" s="9">
        <f>'shaladarpan '!Q682</f>
        <v>0</v>
      </c>
      <c r="S683" s="9" t="str">
        <f>'shaladarpan '!R682</f>
        <v>GOVT. SENIOR SECONDARY SCHOOL ALNIYAWAS (219445)</v>
      </c>
      <c r="T683" s="9">
        <f>'shaladarpan '!S682</f>
        <v>8140200308</v>
      </c>
      <c r="U683" s="9" t="str">
        <f>'shaladarpan '!T682</f>
        <v>XXXX2820</v>
      </c>
      <c r="V683" s="9">
        <f>'shaladarpan '!U682</f>
        <v>0</v>
      </c>
      <c r="W683" s="9">
        <f>'shaladarpan '!V682</f>
        <v>9828121377</v>
      </c>
      <c r="X683" s="9" t="str">
        <f>'shaladarpan '!W682</f>
        <v>alniyawas681</v>
      </c>
      <c r="Y683" s="9">
        <f>'shaladarpan '!X682</f>
        <v>0</v>
      </c>
      <c r="Z683" s="9" t="str">
        <f>'shaladarpan '!Y682</f>
        <v>N</v>
      </c>
      <c r="AA683" s="9" t="str">
        <f>'shaladarpan '!Z682</f>
        <v>N</v>
      </c>
      <c r="AB683" s="9" t="str">
        <f>'shaladarpan '!AA682</f>
        <v>Yes</v>
      </c>
      <c r="AC683" s="9">
        <f>'shaladarpan '!AB682</f>
        <v>16</v>
      </c>
      <c r="AD683" s="9" t="str">
        <f>'shaladarpan '!AC682</f>
        <v>None</v>
      </c>
      <c r="AE683" s="9">
        <f>'shaladarpan '!AD682</f>
        <v>1</v>
      </c>
    </row>
    <row r="684" spans="1:31" ht="23.25">
      <c r="A684" s="8">
        <f>IF(F684=" "," ",ROWS($A$3:A684))</f>
        <v>682</v>
      </c>
      <c r="B684" s="9">
        <f>'shaladarpan '!A683</f>
        <v>12</v>
      </c>
      <c r="C684" s="9" t="str">
        <f>'shaladarpan '!B683</f>
        <v>A</v>
      </c>
      <c r="D684" s="9">
        <f>'shaladarpan '!C683</f>
        <v>3432</v>
      </c>
      <c r="E684" s="10">
        <f>'shaladarpan '!D683</f>
        <v>41400</v>
      </c>
      <c r="F684" s="9" t="str">
        <f>'shaladarpan '!E683</f>
        <v>manjeet682</v>
      </c>
      <c r="G684" s="10">
        <f>'shaladarpan '!F683</f>
        <v>0</v>
      </c>
      <c r="H684" s="9" t="str">
        <f>'shaladarpan '!G683</f>
        <v>vijay682</v>
      </c>
      <c r="I684" s="9" t="str">
        <f>'shaladarpan '!H683</f>
        <v>beautiful682</v>
      </c>
      <c r="J684" s="9" t="str">
        <f>'shaladarpan '!I683</f>
        <v>M</v>
      </c>
      <c r="K684" s="10">
        <f>'shaladarpan '!J683</f>
        <v>37235</v>
      </c>
      <c r="L684" s="9" t="str">
        <f>'shaladarpan '!K683</f>
        <v>yes</v>
      </c>
      <c r="M684" s="9">
        <f>'shaladarpan '!L683</f>
        <v>682</v>
      </c>
      <c r="N684" s="9">
        <f>'shaladarpan '!M683</f>
        <v>0</v>
      </c>
      <c r="O684" s="9">
        <f>'shaladarpan '!N683</f>
        <v>0</v>
      </c>
      <c r="P684" s="9" t="str">
        <f>'shaladarpan '!O683</f>
        <v>OBC</v>
      </c>
      <c r="Q684" s="9" t="str">
        <f>'shaladarpan '!P683</f>
        <v>Hindu</v>
      </c>
      <c r="R684" s="9">
        <f>'shaladarpan '!Q683</f>
        <v>0</v>
      </c>
      <c r="S684" s="9" t="str">
        <f>'shaladarpan '!R683</f>
        <v>GOVT. SENIOR SECONDARY SCHOOL ALNIYAWAS (219445)</v>
      </c>
      <c r="T684" s="9">
        <f>'shaladarpan '!S683</f>
        <v>8140200308</v>
      </c>
      <c r="U684" s="9" t="str">
        <f>'shaladarpan '!T683</f>
        <v>XXXX8347</v>
      </c>
      <c r="V684" s="9">
        <f>'shaladarpan '!U683</f>
        <v>0</v>
      </c>
      <c r="W684" s="9">
        <f>'shaladarpan '!V683</f>
        <v>9828121378</v>
      </c>
      <c r="X684" s="9" t="str">
        <f>'shaladarpan '!W683</f>
        <v>alniyawas682</v>
      </c>
      <c r="Y684" s="9">
        <f>'shaladarpan '!X683</f>
        <v>0</v>
      </c>
      <c r="Z684" s="9" t="str">
        <f>'shaladarpan '!Y683</f>
        <v>N</v>
      </c>
      <c r="AA684" s="9" t="str">
        <f>'shaladarpan '!Z683</f>
        <v>N</v>
      </c>
      <c r="AB684" s="9" t="str">
        <f>'shaladarpan '!AA683</f>
        <v>No</v>
      </c>
      <c r="AC684" s="9">
        <f>'shaladarpan '!AB683</f>
        <v>19</v>
      </c>
      <c r="AD684" s="9" t="str">
        <f>'shaladarpan '!AC683</f>
        <v>None</v>
      </c>
      <c r="AE684" s="9">
        <f>'shaladarpan '!AD683</f>
        <v>1</v>
      </c>
    </row>
    <row r="685" spans="1:31" ht="23.25">
      <c r="A685" s="8">
        <f>IF(F685=" "," ",ROWS($A$3:A685))</f>
        <v>683</v>
      </c>
      <c r="B685" s="9">
        <f>'shaladarpan '!A684</f>
        <v>12</v>
      </c>
      <c r="C685" s="9" t="str">
        <f>'shaladarpan '!B684</f>
        <v>A</v>
      </c>
      <c r="D685" s="9">
        <f>'shaladarpan '!C684</f>
        <v>4763</v>
      </c>
      <c r="E685" s="10">
        <f>'shaladarpan '!D684</f>
        <v>43669</v>
      </c>
      <c r="F685" s="9" t="str">
        <f>'shaladarpan '!E684</f>
        <v>manjeet683</v>
      </c>
      <c r="G685" s="10">
        <f>'shaladarpan '!F684</f>
        <v>0</v>
      </c>
      <c r="H685" s="9" t="str">
        <f>'shaladarpan '!G684</f>
        <v>vijay683</v>
      </c>
      <c r="I685" s="9" t="str">
        <f>'shaladarpan '!H684</f>
        <v>beautiful683</v>
      </c>
      <c r="J685" s="9" t="str">
        <f>'shaladarpan '!I684</f>
        <v>F</v>
      </c>
      <c r="K685" s="10">
        <f>'shaladarpan '!J684</f>
        <v>37804</v>
      </c>
      <c r="L685" s="9" t="str">
        <f>'shaladarpan '!K684</f>
        <v>yes</v>
      </c>
      <c r="M685" s="9">
        <f>'shaladarpan '!L684</f>
        <v>683</v>
      </c>
      <c r="N685" s="9">
        <f>'shaladarpan '!M684</f>
        <v>0</v>
      </c>
      <c r="O685" s="9">
        <f>'shaladarpan '!N684</f>
        <v>0</v>
      </c>
      <c r="P685" s="9" t="str">
        <f>'shaladarpan '!O684</f>
        <v>OBC</v>
      </c>
      <c r="Q685" s="9" t="str">
        <f>'shaladarpan '!P684</f>
        <v>Hindu</v>
      </c>
      <c r="R685" s="9">
        <f>'shaladarpan '!Q684</f>
        <v>0</v>
      </c>
      <c r="S685" s="9" t="str">
        <f>'shaladarpan '!R684</f>
        <v>GOVT. SENIOR SECONDARY SCHOOL ALNIYAWAS (219445)</v>
      </c>
      <c r="T685" s="9">
        <f>'shaladarpan '!S684</f>
        <v>8140200308</v>
      </c>
      <c r="U685" s="9" t="str">
        <f>'shaladarpan '!T684</f>
        <v>XXXX3665</v>
      </c>
      <c r="V685" s="9" t="str">
        <f>'shaladarpan '!U684</f>
        <v>YQQOSWO</v>
      </c>
      <c r="W685" s="9">
        <f>'shaladarpan '!V684</f>
        <v>9828121379</v>
      </c>
      <c r="X685" s="9" t="str">
        <f>'shaladarpan '!W684</f>
        <v>alniyawas683</v>
      </c>
      <c r="Y685" s="9">
        <f>'shaladarpan '!X684</f>
        <v>60000</v>
      </c>
      <c r="Z685" s="9" t="str">
        <f>'shaladarpan '!Y684</f>
        <v>N</v>
      </c>
      <c r="AA685" s="9" t="str">
        <f>'shaladarpan '!Z684</f>
        <v>N</v>
      </c>
      <c r="AB685" s="9" t="str">
        <f>'shaladarpan '!AA684</f>
        <v>No</v>
      </c>
      <c r="AC685" s="9">
        <f>'shaladarpan '!AB684</f>
        <v>17</v>
      </c>
      <c r="AD685" s="9" t="str">
        <f>'shaladarpan '!AC684</f>
        <v>None</v>
      </c>
      <c r="AE685" s="9">
        <f>'shaladarpan '!AD684</f>
        <v>1</v>
      </c>
    </row>
    <row r="686" spans="1:31" ht="23.25">
      <c r="A686" s="8">
        <f>IF(F686=" "," ",ROWS($A$3:A686))</f>
        <v>684</v>
      </c>
      <c r="B686" s="9">
        <f>'shaladarpan '!A685</f>
        <v>12</v>
      </c>
      <c r="C686" s="9" t="str">
        <f>'shaladarpan '!B685</f>
        <v>A</v>
      </c>
      <c r="D686" s="9">
        <f>'shaladarpan '!C685</f>
        <v>4408</v>
      </c>
      <c r="E686" s="10">
        <f>'shaladarpan '!D685</f>
        <v>42930</v>
      </c>
      <c r="F686" s="9" t="str">
        <f>'shaladarpan '!E685</f>
        <v>manjeet684</v>
      </c>
      <c r="G686" s="10">
        <f>'shaladarpan '!F685</f>
        <v>0</v>
      </c>
      <c r="H686" s="9" t="str">
        <f>'shaladarpan '!G685</f>
        <v>vijay684</v>
      </c>
      <c r="I686" s="9" t="str">
        <f>'shaladarpan '!H685</f>
        <v>beautiful684</v>
      </c>
      <c r="J686" s="9" t="str">
        <f>'shaladarpan '!I685</f>
        <v>F</v>
      </c>
      <c r="K686" s="10">
        <f>'shaladarpan '!J685</f>
        <v>38205</v>
      </c>
      <c r="L686" s="9" t="str">
        <f>'shaladarpan '!K685</f>
        <v>no</v>
      </c>
      <c r="M686" s="9">
        <f>'shaladarpan '!L685</f>
        <v>684</v>
      </c>
      <c r="N686" s="9">
        <f>'shaladarpan '!M685</f>
        <v>0</v>
      </c>
      <c r="O686" s="9">
        <f>'shaladarpan '!N685</f>
        <v>0</v>
      </c>
      <c r="P686" s="9" t="str">
        <f>'shaladarpan '!O685</f>
        <v>OBC</v>
      </c>
      <c r="Q686" s="9" t="str">
        <f>'shaladarpan '!P685</f>
        <v>Hindu</v>
      </c>
      <c r="R686" s="9">
        <f>'shaladarpan '!Q685</f>
        <v>0</v>
      </c>
      <c r="S686" s="9" t="str">
        <f>'shaladarpan '!R685</f>
        <v>GOVT. SENIOR SECONDARY SCHOOL ALNIYAWAS (219445)</v>
      </c>
      <c r="T686" s="9">
        <f>'shaladarpan '!S685</f>
        <v>8140200308</v>
      </c>
      <c r="U686" s="9" t="str">
        <f>'shaladarpan '!T685</f>
        <v>XXXX0245</v>
      </c>
      <c r="V686" s="9">
        <f>'shaladarpan '!U685</f>
        <v>0</v>
      </c>
      <c r="W686" s="9">
        <f>'shaladarpan '!V685</f>
        <v>9828121380</v>
      </c>
      <c r="X686" s="9" t="str">
        <f>'shaladarpan '!W685</f>
        <v>alniyawas684</v>
      </c>
      <c r="Y686" s="9">
        <f>'shaladarpan '!X685</f>
        <v>0</v>
      </c>
      <c r="Z686" s="9" t="str">
        <f>'shaladarpan '!Y685</f>
        <v>N</v>
      </c>
      <c r="AA686" s="9" t="str">
        <f>'shaladarpan '!Z685</f>
        <v>N</v>
      </c>
      <c r="AB686" s="9" t="str">
        <f>'shaladarpan '!AA685</f>
        <v>No</v>
      </c>
      <c r="AC686" s="9">
        <f>'shaladarpan '!AB685</f>
        <v>16</v>
      </c>
      <c r="AD686" s="9" t="str">
        <f>'shaladarpan '!AC685</f>
        <v>None</v>
      </c>
      <c r="AE686" s="9">
        <f>'shaladarpan '!AD685</f>
        <v>1</v>
      </c>
    </row>
    <row r="687" spans="1:31" ht="23.25">
      <c r="A687" s="8">
        <f>IF(F687=" "," ",ROWS($A$3:A687))</f>
        <v>685</v>
      </c>
      <c r="B687" s="9">
        <f>'shaladarpan '!A686</f>
        <v>12</v>
      </c>
      <c r="C687" s="9" t="str">
        <f>'shaladarpan '!B686</f>
        <v>A</v>
      </c>
      <c r="D687" s="9">
        <f>'shaladarpan '!C686</f>
        <v>3571</v>
      </c>
      <c r="E687" s="10">
        <f>'shaladarpan '!D686</f>
        <v>41772</v>
      </c>
      <c r="F687" s="9" t="str">
        <f>'shaladarpan '!E686</f>
        <v>manjeet685</v>
      </c>
      <c r="G687" s="10">
        <f>'shaladarpan '!F686</f>
        <v>0</v>
      </c>
      <c r="H687" s="9" t="str">
        <f>'shaladarpan '!G686</f>
        <v>vijay685</v>
      </c>
      <c r="I687" s="9" t="str">
        <f>'shaladarpan '!H686</f>
        <v>beautiful685</v>
      </c>
      <c r="J687" s="9" t="str">
        <f>'shaladarpan '!I686</f>
        <v>F</v>
      </c>
      <c r="K687" s="10">
        <f>'shaladarpan '!J686</f>
        <v>37678</v>
      </c>
      <c r="L687" s="9" t="str">
        <f>'shaladarpan '!K686</f>
        <v>yes</v>
      </c>
      <c r="M687" s="9">
        <f>'shaladarpan '!L686</f>
        <v>685</v>
      </c>
      <c r="N687" s="9">
        <f>'shaladarpan '!M686</f>
        <v>0</v>
      </c>
      <c r="O687" s="9">
        <f>'shaladarpan '!N686</f>
        <v>0</v>
      </c>
      <c r="P687" s="9" t="str">
        <f>'shaladarpan '!O686</f>
        <v>SC</v>
      </c>
      <c r="Q687" s="9" t="str">
        <f>'shaladarpan '!P686</f>
        <v>Hindu</v>
      </c>
      <c r="R687" s="9">
        <f>'shaladarpan '!Q686</f>
        <v>0</v>
      </c>
      <c r="S687" s="9" t="str">
        <f>'shaladarpan '!R686</f>
        <v>GOVT. SENIOR SECONDARY SCHOOL ALNIYAWAS (219445)</v>
      </c>
      <c r="T687" s="9">
        <f>'shaladarpan '!S686</f>
        <v>8140200308</v>
      </c>
      <c r="U687" s="9" t="str">
        <f>'shaladarpan '!T686</f>
        <v>XXXX2217</v>
      </c>
      <c r="V687" s="9" t="str">
        <f>'shaladarpan '!U686</f>
        <v>YWKYMKG</v>
      </c>
      <c r="W687" s="9">
        <f>'shaladarpan '!V686</f>
        <v>9828121381</v>
      </c>
      <c r="X687" s="9" t="str">
        <f>'shaladarpan '!W686</f>
        <v>alniyawas685</v>
      </c>
      <c r="Y687" s="9">
        <f>'shaladarpan '!X686</f>
        <v>60000</v>
      </c>
      <c r="Z687" s="9" t="str">
        <f>'shaladarpan '!Y686</f>
        <v>N</v>
      </c>
      <c r="AA687" s="9" t="str">
        <f>'shaladarpan '!Z686</f>
        <v>N</v>
      </c>
      <c r="AB687" s="9" t="str">
        <f>'shaladarpan '!AA686</f>
        <v>No</v>
      </c>
      <c r="AC687" s="9">
        <f>'shaladarpan '!AB686</f>
        <v>17</v>
      </c>
      <c r="AD687" s="9" t="str">
        <f>'shaladarpan '!AC686</f>
        <v>None</v>
      </c>
      <c r="AE687" s="9">
        <f>'shaladarpan '!AD686</f>
        <v>1</v>
      </c>
    </row>
    <row r="688" spans="1:31" ht="23.25">
      <c r="A688" s="8">
        <f>IF(F688=" "," ",ROWS($A$3:A688))</f>
        <v>686</v>
      </c>
      <c r="B688" s="9">
        <f>'shaladarpan '!A687</f>
        <v>12</v>
      </c>
      <c r="C688" s="9" t="str">
        <f>'shaladarpan '!B687</f>
        <v>A</v>
      </c>
      <c r="D688" s="9">
        <f>'shaladarpan '!C687</f>
        <v>4392</v>
      </c>
      <c r="E688" s="10">
        <f>'shaladarpan '!D687</f>
        <v>42930</v>
      </c>
      <c r="F688" s="9" t="str">
        <f>'shaladarpan '!E687</f>
        <v>manjeet686</v>
      </c>
      <c r="G688" s="10">
        <f>'shaladarpan '!F687</f>
        <v>0</v>
      </c>
      <c r="H688" s="9" t="str">
        <f>'shaladarpan '!G687</f>
        <v>vijay686</v>
      </c>
      <c r="I688" s="9" t="str">
        <f>'shaladarpan '!H687</f>
        <v>beautiful686</v>
      </c>
      <c r="J688" s="9" t="str">
        <f>'shaladarpan '!I687</f>
        <v>M</v>
      </c>
      <c r="K688" s="10">
        <f>'shaladarpan '!J687</f>
        <v>37533</v>
      </c>
      <c r="L688" s="9" t="str">
        <f>'shaladarpan '!K687</f>
        <v>yes</v>
      </c>
      <c r="M688" s="9">
        <f>'shaladarpan '!L687</f>
        <v>686</v>
      </c>
      <c r="N688" s="9">
        <f>'shaladarpan '!M687</f>
        <v>0</v>
      </c>
      <c r="O688" s="9">
        <f>'shaladarpan '!N687</f>
        <v>0</v>
      </c>
      <c r="P688" s="9" t="str">
        <f>'shaladarpan '!O687</f>
        <v>SC</v>
      </c>
      <c r="Q688" s="9" t="str">
        <f>'shaladarpan '!P687</f>
        <v>Hindu</v>
      </c>
      <c r="R688" s="9">
        <f>'shaladarpan '!Q687</f>
        <v>0</v>
      </c>
      <c r="S688" s="9" t="str">
        <f>'shaladarpan '!R687</f>
        <v>GOVT. SENIOR SECONDARY SCHOOL ALNIYAWAS (219445)</v>
      </c>
      <c r="T688" s="9">
        <f>'shaladarpan '!S687</f>
        <v>8140200308</v>
      </c>
      <c r="U688" s="9" t="str">
        <f>'shaladarpan '!T687</f>
        <v>XXXX5813</v>
      </c>
      <c r="V688" s="9">
        <f>'shaladarpan '!U687</f>
        <v>0</v>
      </c>
      <c r="W688" s="9">
        <f>'shaladarpan '!V687</f>
        <v>9828121382</v>
      </c>
      <c r="X688" s="9" t="str">
        <f>'shaladarpan '!W687</f>
        <v>alniyawas686</v>
      </c>
      <c r="Y688" s="9">
        <f>'shaladarpan '!X687</f>
        <v>0</v>
      </c>
      <c r="Z688" s="9" t="str">
        <f>'shaladarpan '!Y687</f>
        <v>N</v>
      </c>
      <c r="AA688" s="9" t="str">
        <f>'shaladarpan '!Z687</f>
        <v>N</v>
      </c>
      <c r="AB688" s="9" t="str">
        <f>'shaladarpan '!AA687</f>
        <v>No</v>
      </c>
      <c r="AC688" s="9">
        <f>'shaladarpan '!AB687</f>
        <v>18</v>
      </c>
      <c r="AD688" s="9" t="str">
        <f>'shaladarpan '!AC687</f>
        <v>None</v>
      </c>
      <c r="AE688" s="9">
        <f>'shaladarpan '!AD687</f>
        <v>1</v>
      </c>
    </row>
    <row r="689" spans="1:31" ht="23.25">
      <c r="A689" s="8">
        <f>IF(F689=" "," ",ROWS($A$3:A689))</f>
        <v>687</v>
      </c>
      <c r="B689" s="9">
        <f>'shaladarpan '!A688</f>
        <v>12</v>
      </c>
      <c r="C689" s="9" t="str">
        <f>'shaladarpan '!B688</f>
        <v>A</v>
      </c>
      <c r="D689" s="9">
        <f>'shaladarpan '!C688</f>
        <v>4264</v>
      </c>
      <c r="E689" s="10">
        <f>'shaladarpan '!D688</f>
        <v>148</v>
      </c>
      <c r="F689" s="9" t="str">
        <f>'shaladarpan '!E688</f>
        <v>manjeet687</v>
      </c>
      <c r="G689" s="10">
        <f>'shaladarpan '!F688</f>
        <v>0</v>
      </c>
      <c r="H689" s="9" t="str">
        <f>'shaladarpan '!G688</f>
        <v>vijay687</v>
      </c>
      <c r="I689" s="9" t="str">
        <f>'shaladarpan '!H688</f>
        <v>beautiful687</v>
      </c>
      <c r="J689" s="9" t="str">
        <f>'shaladarpan '!I688</f>
        <v>F</v>
      </c>
      <c r="K689" s="10">
        <f>'shaladarpan '!J688</f>
        <v>37662</v>
      </c>
      <c r="L689" s="9" t="str">
        <f>'shaladarpan '!K688</f>
        <v>no</v>
      </c>
      <c r="M689" s="9">
        <f>'shaladarpan '!L688</f>
        <v>687</v>
      </c>
      <c r="N689" s="9">
        <f>'shaladarpan '!M688</f>
        <v>0</v>
      </c>
      <c r="O689" s="9">
        <f>'shaladarpan '!N688</f>
        <v>0</v>
      </c>
      <c r="P689" s="9" t="str">
        <f>'shaladarpan '!O688</f>
        <v>OBC</v>
      </c>
      <c r="Q689" s="9" t="str">
        <f>'shaladarpan '!P688</f>
        <v>Hindu</v>
      </c>
      <c r="R689" s="9">
        <f>'shaladarpan '!Q688</f>
        <v>0</v>
      </c>
      <c r="S689" s="9" t="str">
        <f>'shaladarpan '!R688</f>
        <v>GOVT. SENIOR SECONDARY SCHOOL ALNIYAWAS (219445)</v>
      </c>
      <c r="T689" s="9">
        <f>'shaladarpan '!S688</f>
        <v>8140200308</v>
      </c>
      <c r="U689" s="9" t="str">
        <f>'shaladarpan '!T688</f>
        <v>XXXX9901</v>
      </c>
      <c r="V689" s="9" t="str">
        <f>'shaladarpan '!U688</f>
        <v>VWSPONX</v>
      </c>
      <c r="W689" s="9">
        <f>'shaladarpan '!V688</f>
        <v>9828121383</v>
      </c>
      <c r="X689" s="9" t="str">
        <f>'shaladarpan '!W688</f>
        <v>alniyawas687</v>
      </c>
      <c r="Y689" s="9">
        <f>'shaladarpan '!X688</f>
        <v>60000</v>
      </c>
      <c r="Z689" s="9" t="str">
        <f>'shaladarpan '!Y688</f>
        <v>N</v>
      </c>
      <c r="AA689" s="9" t="str">
        <f>'shaladarpan '!Z688</f>
        <v>N</v>
      </c>
      <c r="AB689" s="9" t="str">
        <f>'shaladarpan '!AA688</f>
        <v>No</v>
      </c>
      <c r="AC689" s="9">
        <f>'shaladarpan '!AB688</f>
        <v>17</v>
      </c>
      <c r="AD689" s="9" t="str">
        <f>'shaladarpan '!AC688</f>
        <v>None</v>
      </c>
      <c r="AE689" s="9">
        <f>'shaladarpan '!AD688</f>
        <v>1</v>
      </c>
    </row>
    <row r="690" spans="1:31" ht="23.25">
      <c r="A690" s="8">
        <f>IF(F690=" "," ",ROWS($A$3:A690))</f>
        <v>688</v>
      </c>
      <c r="B690" s="9">
        <f>'shaladarpan '!A689</f>
        <v>12</v>
      </c>
      <c r="C690" s="9" t="str">
        <f>'shaladarpan '!B689</f>
        <v>A</v>
      </c>
      <c r="D690" s="9">
        <f>'shaladarpan '!C689</f>
        <v>4391</v>
      </c>
      <c r="E690" s="10">
        <f>'shaladarpan '!D689</f>
        <v>42930</v>
      </c>
      <c r="F690" s="9" t="str">
        <f>'shaladarpan '!E689</f>
        <v>manjeet688</v>
      </c>
      <c r="G690" s="10">
        <f>'shaladarpan '!F689</f>
        <v>0</v>
      </c>
      <c r="H690" s="9" t="str">
        <f>'shaladarpan '!G689</f>
        <v>vijay688</v>
      </c>
      <c r="I690" s="9" t="str">
        <f>'shaladarpan '!H689</f>
        <v>beautiful688</v>
      </c>
      <c r="J690" s="9" t="str">
        <f>'shaladarpan '!I689</f>
        <v>M</v>
      </c>
      <c r="K690" s="10">
        <f>'shaladarpan '!J689</f>
        <v>38684</v>
      </c>
      <c r="L690" s="9" t="str">
        <f>'shaladarpan '!K689</f>
        <v>yes</v>
      </c>
      <c r="M690" s="9">
        <f>'shaladarpan '!L689</f>
        <v>688</v>
      </c>
      <c r="N690" s="9">
        <f>'shaladarpan '!M689</f>
        <v>0</v>
      </c>
      <c r="O690" s="9">
        <f>'shaladarpan '!N689</f>
        <v>0</v>
      </c>
      <c r="P690" s="9" t="str">
        <f>'shaladarpan '!O689</f>
        <v>SC</v>
      </c>
      <c r="Q690" s="9" t="str">
        <f>'shaladarpan '!P689</f>
        <v>Hindu</v>
      </c>
      <c r="R690" s="9">
        <f>'shaladarpan '!Q689</f>
        <v>0</v>
      </c>
      <c r="S690" s="9" t="str">
        <f>'shaladarpan '!R689</f>
        <v>GOVT. SENIOR SECONDARY SCHOOL ALNIYAWAS (219445)</v>
      </c>
      <c r="T690" s="9">
        <f>'shaladarpan '!S689</f>
        <v>8140200308</v>
      </c>
      <c r="U690" s="9" t="str">
        <f>'shaladarpan '!T689</f>
        <v>XXXX2315</v>
      </c>
      <c r="V690" s="9" t="str">
        <f>'shaladarpan '!U689</f>
        <v>YKKSIGK</v>
      </c>
      <c r="W690" s="9">
        <f>'shaladarpan '!V689</f>
        <v>9828121384</v>
      </c>
      <c r="X690" s="9" t="str">
        <f>'shaladarpan '!W689</f>
        <v>alniyawas688</v>
      </c>
      <c r="Y690" s="9">
        <f>'shaladarpan '!X689</f>
        <v>30000</v>
      </c>
      <c r="Z690" s="9" t="str">
        <f>'shaladarpan '!Y689</f>
        <v>N</v>
      </c>
      <c r="AA690" s="9" t="str">
        <f>'shaladarpan '!Z689</f>
        <v>N</v>
      </c>
      <c r="AB690" s="9" t="str">
        <f>'shaladarpan '!AA689</f>
        <v>No</v>
      </c>
      <c r="AC690" s="9">
        <f>'shaladarpan '!AB689</f>
        <v>15</v>
      </c>
      <c r="AD690" s="9" t="str">
        <f>'shaladarpan '!AC689</f>
        <v>None</v>
      </c>
      <c r="AE690" s="9">
        <f>'shaladarpan '!AD689</f>
        <v>1</v>
      </c>
    </row>
    <row r="691" spans="1:31" ht="23.25">
      <c r="A691" s="8">
        <f>IF(F691=" "," ",ROWS($A$3:A691))</f>
        <v>689</v>
      </c>
      <c r="B691" s="9">
        <f>'shaladarpan '!A690</f>
        <v>12</v>
      </c>
      <c r="C691" s="9" t="str">
        <f>'shaladarpan '!B690</f>
        <v>A</v>
      </c>
      <c r="D691" s="9">
        <f>'shaladarpan '!C690</f>
        <v>3624</v>
      </c>
      <c r="E691" s="10">
        <f>'shaladarpan '!D690</f>
        <v>41825</v>
      </c>
      <c r="F691" s="9" t="str">
        <f>'shaladarpan '!E690</f>
        <v>manjeet689</v>
      </c>
      <c r="G691" s="10">
        <f>'shaladarpan '!F690</f>
        <v>0</v>
      </c>
      <c r="H691" s="9" t="str">
        <f>'shaladarpan '!G690</f>
        <v>vijay689</v>
      </c>
      <c r="I691" s="9" t="str">
        <f>'shaladarpan '!H690</f>
        <v>beautiful689</v>
      </c>
      <c r="J691" s="9" t="str">
        <f>'shaladarpan '!I690</f>
        <v>M</v>
      </c>
      <c r="K691" s="10">
        <f>'shaladarpan '!J690</f>
        <v>37743</v>
      </c>
      <c r="L691" s="9" t="str">
        <f>'shaladarpan '!K690</f>
        <v>yes</v>
      </c>
      <c r="M691" s="9">
        <f>'shaladarpan '!L690</f>
        <v>689</v>
      </c>
      <c r="N691" s="9">
        <f>'shaladarpan '!M690</f>
        <v>0</v>
      </c>
      <c r="O691" s="9">
        <f>'shaladarpan '!N690</f>
        <v>0</v>
      </c>
      <c r="P691" s="9" t="str">
        <f>'shaladarpan '!O690</f>
        <v>OBC</v>
      </c>
      <c r="Q691" s="9" t="str">
        <f>'shaladarpan '!P690</f>
        <v>Hindu</v>
      </c>
      <c r="R691" s="9">
        <f>'shaladarpan '!Q690</f>
        <v>0</v>
      </c>
      <c r="S691" s="9" t="str">
        <f>'shaladarpan '!R690</f>
        <v>GOVT. SENIOR SECONDARY SCHOOL ALNIYAWAS (219445)</v>
      </c>
      <c r="T691" s="9">
        <f>'shaladarpan '!S690</f>
        <v>8140200308</v>
      </c>
      <c r="U691" s="9" t="str">
        <f>'shaladarpan '!T690</f>
        <v>XXXX1050</v>
      </c>
      <c r="V691" s="9">
        <f>'shaladarpan '!U690</f>
        <v>0</v>
      </c>
      <c r="W691" s="9">
        <f>'shaladarpan '!V690</f>
        <v>9828121385</v>
      </c>
      <c r="X691" s="9" t="str">
        <f>'shaladarpan '!W690</f>
        <v>alniyawas689</v>
      </c>
      <c r="Y691" s="9">
        <f>'shaladarpan '!X690</f>
        <v>0</v>
      </c>
      <c r="Z691" s="9" t="str">
        <f>'shaladarpan '!Y690</f>
        <v>N</v>
      </c>
      <c r="AA691" s="9" t="str">
        <f>'shaladarpan '!Z690</f>
        <v>N</v>
      </c>
      <c r="AB691" s="9" t="str">
        <f>'shaladarpan '!AA690</f>
        <v>No</v>
      </c>
      <c r="AC691" s="9">
        <f>'shaladarpan '!AB690</f>
        <v>17</v>
      </c>
      <c r="AD691" s="9" t="str">
        <f>'shaladarpan '!AC690</f>
        <v>None</v>
      </c>
      <c r="AE691" s="9">
        <f>'shaladarpan '!AD690</f>
        <v>2</v>
      </c>
    </row>
    <row r="692" spans="1:31" ht="23.25">
      <c r="A692" s="8">
        <f>IF(F692=" "," ",ROWS($A$3:A692))</f>
        <v>690</v>
      </c>
      <c r="B692" s="9">
        <f>'shaladarpan '!A691</f>
        <v>12</v>
      </c>
      <c r="C692" s="9" t="str">
        <f>'shaladarpan '!B691</f>
        <v>A</v>
      </c>
      <c r="D692" s="9">
        <f>'shaladarpan '!C691</f>
        <v>3578</v>
      </c>
      <c r="E692" s="10">
        <f>'shaladarpan '!D691</f>
        <v>41781</v>
      </c>
      <c r="F692" s="9" t="str">
        <f>'shaladarpan '!E691</f>
        <v>manjeet690</v>
      </c>
      <c r="G692" s="10">
        <f>'shaladarpan '!F691</f>
        <v>0</v>
      </c>
      <c r="H692" s="9" t="str">
        <f>'shaladarpan '!G691</f>
        <v>vijay690</v>
      </c>
      <c r="I692" s="9" t="str">
        <f>'shaladarpan '!H691</f>
        <v>beautiful690</v>
      </c>
      <c r="J692" s="9" t="str">
        <f>'shaladarpan '!I691</f>
        <v>M</v>
      </c>
      <c r="K692" s="10">
        <f>'shaladarpan '!J691</f>
        <v>38024</v>
      </c>
      <c r="L692" s="9" t="str">
        <f>'shaladarpan '!K691</f>
        <v>no</v>
      </c>
      <c r="M692" s="9">
        <f>'shaladarpan '!L691</f>
        <v>690</v>
      </c>
      <c r="N692" s="9">
        <f>'shaladarpan '!M691</f>
        <v>0</v>
      </c>
      <c r="O692" s="9">
        <f>'shaladarpan '!N691</f>
        <v>0</v>
      </c>
      <c r="P692" s="9" t="str">
        <f>'shaladarpan '!O691</f>
        <v>OBC</v>
      </c>
      <c r="Q692" s="9" t="str">
        <f>'shaladarpan '!P691</f>
        <v>Hindu</v>
      </c>
      <c r="R692" s="9">
        <f>'shaladarpan '!Q691</f>
        <v>0</v>
      </c>
      <c r="S692" s="9" t="str">
        <f>'shaladarpan '!R691</f>
        <v>GOVT. SENIOR SECONDARY SCHOOL ALNIYAWAS (219445)</v>
      </c>
      <c r="T692" s="9">
        <f>'shaladarpan '!S691</f>
        <v>8140200308</v>
      </c>
      <c r="U692" s="9" t="str">
        <f>'shaladarpan '!T691</f>
        <v>XXXX4855</v>
      </c>
      <c r="V692" s="9">
        <f>'shaladarpan '!U691</f>
        <v>0</v>
      </c>
      <c r="W692" s="9">
        <f>'shaladarpan '!V691</f>
        <v>9828121386</v>
      </c>
      <c r="X692" s="9" t="str">
        <f>'shaladarpan '!W691</f>
        <v>alniyawas690</v>
      </c>
      <c r="Y692" s="9">
        <f>'shaladarpan '!X691</f>
        <v>0</v>
      </c>
      <c r="Z692" s="9" t="str">
        <f>'shaladarpan '!Y691</f>
        <v>N</v>
      </c>
      <c r="AA692" s="9" t="str">
        <f>'shaladarpan '!Z691</f>
        <v>N</v>
      </c>
      <c r="AB692" s="9" t="str">
        <f>'shaladarpan '!AA691</f>
        <v>No</v>
      </c>
      <c r="AC692" s="9">
        <f>'shaladarpan '!AB691</f>
        <v>16</v>
      </c>
      <c r="AD692" s="9" t="str">
        <f>'shaladarpan '!AC691</f>
        <v>None</v>
      </c>
      <c r="AE692" s="9">
        <f>'shaladarpan '!AD691</f>
        <v>1</v>
      </c>
    </row>
    <row r="693" spans="1:31" ht="23.25">
      <c r="A693" s="8">
        <f>IF(F693=" "," ",ROWS($A$3:A693))</f>
        <v>691</v>
      </c>
      <c r="B693" s="9">
        <f>'shaladarpan '!A692</f>
        <v>12</v>
      </c>
      <c r="C693" s="9" t="str">
        <f>'shaladarpan '!B692</f>
        <v>A</v>
      </c>
      <c r="D693" s="9">
        <f>'shaladarpan '!C692</f>
        <v>4082</v>
      </c>
      <c r="E693" s="10">
        <f>'shaladarpan '!D692</f>
        <v>42217</v>
      </c>
      <c r="F693" s="9" t="str">
        <f>'shaladarpan '!E692</f>
        <v>manjeet691</v>
      </c>
      <c r="G693" s="10">
        <f>'shaladarpan '!F692</f>
        <v>0</v>
      </c>
      <c r="H693" s="9" t="str">
        <f>'shaladarpan '!G692</f>
        <v>vijay691</v>
      </c>
      <c r="I693" s="9" t="str">
        <f>'shaladarpan '!H692</f>
        <v>beautiful691</v>
      </c>
      <c r="J693" s="9" t="str">
        <f>'shaladarpan '!I692</f>
        <v>M</v>
      </c>
      <c r="K693" s="10">
        <f>'shaladarpan '!J692</f>
        <v>37822</v>
      </c>
      <c r="L693" s="9" t="str">
        <f>'shaladarpan '!K692</f>
        <v>yes</v>
      </c>
      <c r="M693" s="9">
        <f>'shaladarpan '!L692</f>
        <v>691</v>
      </c>
      <c r="N693" s="9">
        <f>'shaladarpan '!M692</f>
        <v>0</v>
      </c>
      <c r="O693" s="9">
        <f>'shaladarpan '!N692</f>
        <v>0</v>
      </c>
      <c r="P693" s="9" t="str">
        <f>'shaladarpan '!O692</f>
        <v>GEN</v>
      </c>
      <c r="Q693" s="9" t="str">
        <f>'shaladarpan '!P692</f>
        <v>Hindu</v>
      </c>
      <c r="R693" s="9">
        <f>'shaladarpan '!Q692</f>
        <v>0</v>
      </c>
      <c r="S693" s="9" t="str">
        <f>'shaladarpan '!R692</f>
        <v>GOVT. SENIOR SECONDARY SCHOOL ALNIYAWAS (219445)</v>
      </c>
      <c r="T693" s="9">
        <f>'shaladarpan '!S692</f>
        <v>8140200308</v>
      </c>
      <c r="U693" s="9" t="str">
        <f>'shaladarpan '!T692</f>
        <v>XXXX6216</v>
      </c>
      <c r="V693" s="9">
        <f>'shaladarpan '!U692</f>
        <v>0</v>
      </c>
      <c r="W693" s="9">
        <f>'shaladarpan '!V692</f>
        <v>9828121387</v>
      </c>
      <c r="X693" s="9" t="str">
        <f>'shaladarpan '!W692</f>
        <v>alniyawas691</v>
      </c>
      <c r="Y693" s="9">
        <f>'shaladarpan '!X692</f>
        <v>0</v>
      </c>
      <c r="Z693" s="9" t="str">
        <f>'shaladarpan '!Y692</f>
        <v>N</v>
      </c>
      <c r="AA693" s="9" t="str">
        <f>'shaladarpan '!Z692</f>
        <v>N</v>
      </c>
      <c r="AB693" s="9" t="str">
        <f>'shaladarpan '!AA692</f>
        <v>No</v>
      </c>
      <c r="AC693" s="9">
        <f>'shaladarpan '!AB692</f>
        <v>17</v>
      </c>
      <c r="AD693" s="9" t="str">
        <f>'shaladarpan '!AC692</f>
        <v>None</v>
      </c>
      <c r="AE693" s="9">
        <f>'shaladarpan '!AD692</f>
        <v>5</v>
      </c>
    </row>
    <row r="694" spans="1:31" ht="23.25">
      <c r="A694" s="8">
        <f>IF(F694=" "," ",ROWS($A$3:A694))</f>
        <v>692</v>
      </c>
      <c r="B694" s="9">
        <f>'shaladarpan '!A693</f>
        <v>12</v>
      </c>
      <c r="C694" s="9" t="str">
        <f>'shaladarpan '!B693</f>
        <v>A</v>
      </c>
      <c r="D694" s="9">
        <f>'shaladarpan '!C693</f>
        <v>4344</v>
      </c>
      <c r="E694" s="10">
        <f>'shaladarpan '!D693</f>
        <v>42922</v>
      </c>
      <c r="F694" s="9" t="str">
        <f>'shaladarpan '!E693</f>
        <v>manjeet692</v>
      </c>
      <c r="G694" s="10">
        <f>'shaladarpan '!F693</f>
        <v>0</v>
      </c>
      <c r="H694" s="9" t="str">
        <f>'shaladarpan '!G693</f>
        <v>vijay692</v>
      </c>
      <c r="I694" s="9" t="str">
        <f>'shaladarpan '!H693</f>
        <v>beautiful692</v>
      </c>
      <c r="J694" s="9" t="str">
        <f>'shaladarpan '!I693</f>
        <v>F</v>
      </c>
      <c r="K694" s="10">
        <f>'shaladarpan '!J693</f>
        <v>38022</v>
      </c>
      <c r="L694" s="9" t="str">
        <f>'shaladarpan '!K693</f>
        <v>yes</v>
      </c>
      <c r="M694" s="9">
        <f>'shaladarpan '!L693</f>
        <v>692</v>
      </c>
      <c r="N694" s="9">
        <f>'shaladarpan '!M693</f>
        <v>0</v>
      </c>
      <c r="O694" s="9">
        <f>'shaladarpan '!N693</f>
        <v>0</v>
      </c>
      <c r="P694" s="9" t="str">
        <f>'shaladarpan '!O693</f>
        <v>OBC</v>
      </c>
      <c r="Q694" s="9" t="str">
        <f>'shaladarpan '!P693</f>
        <v>Hindu</v>
      </c>
      <c r="R694" s="9">
        <f>'shaladarpan '!Q693</f>
        <v>0</v>
      </c>
      <c r="S694" s="9" t="str">
        <f>'shaladarpan '!R693</f>
        <v>GOVT. SENIOR SECONDARY SCHOOL ALNIYAWAS (219445)</v>
      </c>
      <c r="T694" s="9">
        <f>'shaladarpan '!S693</f>
        <v>8140200308</v>
      </c>
      <c r="U694" s="9" t="str">
        <f>'shaladarpan '!T693</f>
        <v>XXXX5565</v>
      </c>
      <c r="V694" s="9">
        <f>'shaladarpan '!U693</f>
        <v>0</v>
      </c>
      <c r="W694" s="9">
        <f>'shaladarpan '!V693</f>
        <v>9828121388</v>
      </c>
      <c r="X694" s="9" t="str">
        <f>'shaladarpan '!W693</f>
        <v>alniyawas692</v>
      </c>
      <c r="Y694" s="9">
        <f>'shaladarpan '!X693</f>
        <v>0</v>
      </c>
      <c r="Z694" s="9" t="str">
        <f>'shaladarpan '!Y693</f>
        <v>N</v>
      </c>
      <c r="AA694" s="9" t="str">
        <f>'shaladarpan '!Z693</f>
        <v>N</v>
      </c>
      <c r="AB694" s="9" t="str">
        <f>'shaladarpan '!AA693</f>
        <v>No</v>
      </c>
      <c r="AC694" s="9">
        <f>'shaladarpan '!AB693</f>
        <v>16</v>
      </c>
      <c r="AD694" s="9" t="str">
        <f>'shaladarpan '!AC693</f>
        <v>None</v>
      </c>
      <c r="AE694" s="9">
        <f>'shaladarpan '!AD693</f>
        <v>1</v>
      </c>
    </row>
    <row r="695" spans="1:31" ht="23.25">
      <c r="A695" s="8">
        <f>IF(F695=" "," ",ROWS($A$3:A695))</f>
        <v>693</v>
      </c>
      <c r="B695" s="9">
        <f>'shaladarpan '!A694</f>
        <v>12</v>
      </c>
      <c r="C695" s="9" t="str">
        <f>'shaladarpan '!B694</f>
        <v>A</v>
      </c>
      <c r="D695" s="9">
        <f>'shaladarpan '!C694</f>
        <v>4269</v>
      </c>
      <c r="E695" s="10">
        <f>'shaladarpan '!D694</f>
        <v>42913</v>
      </c>
      <c r="F695" s="9" t="str">
        <f>'shaladarpan '!E694</f>
        <v>manjeet693</v>
      </c>
      <c r="G695" s="10">
        <f>'shaladarpan '!F694</f>
        <v>0</v>
      </c>
      <c r="H695" s="9" t="str">
        <f>'shaladarpan '!G694</f>
        <v>vijay693</v>
      </c>
      <c r="I695" s="9" t="str">
        <f>'shaladarpan '!H694</f>
        <v>beautiful693</v>
      </c>
      <c r="J695" s="9" t="str">
        <f>'shaladarpan '!I694</f>
        <v>F</v>
      </c>
      <c r="K695" s="10">
        <f>'shaladarpan '!J694</f>
        <v>37235</v>
      </c>
      <c r="L695" s="9" t="str">
        <f>'shaladarpan '!K694</f>
        <v>no</v>
      </c>
      <c r="M695" s="9">
        <f>'shaladarpan '!L694</f>
        <v>693</v>
      </c>
      <c r="N695" s="9">
        <f>'shaladarpan '!M694</f>
        <v>0</v>
      </c>
      <c r="O695" s="9">
        <f>'shaladarpan '!N694</f>
        <v>0</v>
      </c>
      <c r="P695" s="9" t="str">
        <f>'shaladarpan '!O694</f>
        <v>GEN</v>
      </c>
      <c r="Q695" s="9" t="str">
        <f>'shaladarpan '!P694</f>
        <v>Hindu</v>
      </c>
      <c r="R695" s="9">
        <f>'shaladarpan '!Q694</f>
        <v>0</v>
      </c>
      <c r="S695" s="9" t="str">
        <f>'shaladarpan '!R694</f>
        <v>GOVT. SENIOR SECONDARY SCHOOL ALNIYAWAS (219445)</v>
      </c>
      <c r="T695" s="9">
        <f>'shaladarpan '!S694</f>
        <v>8140200308</v>
      </c>
      <c r="U695" s="9" t="str">
        <f>'shaladarpan '!T694</f>
        <v>XXXX3288</v>
      </c>
      <c r="V695" s="9">
        <f>'shaladarpan '!U694</f>
        <v>0</v>
      </c>
      <c r="W695" s="9">
        <f>'shaladarpan '!V694</f>
        <v>9828121389</v>
      </c>
      <c r="X695" s="9" t="str">
        <f>'shaladarpan '!W694</f>
        <v>alniyawas693</v>
      </c>
      <c r="Y695" s="9">
        <f>'shaladarpan '!X694</f>
        <v>40000</v>
      </c>
      <c r="Z695" s="9" t="str">
        <f>'shaladarpan '!Y694</f>
        <v>N</v>
      </c>
      <c r="AA695" s="9" t="str">
        <f>'shaladarpan '!Z694</f>
        <v>N</v>
      </c>
      <c r="AB695" s="9" t="str">
        <f>'shaladarpan '!AA694</f>
        <v>No</v>
      </c>
      <c r="AC695" s="9">
        <f>'shaladarpan '!AB694</f>
        <v>19</v>
      </c>
      <c r="AD695" s="9" t="str">
        <f>'shaladarpan '!AC694</f>
        <v>None</v>
      </c>
      <c r="AE695" s="9">
        <f>'shaladarpan '!AD694</f>
        <v>1</v>
      </c>
    </row>
    <row r="696" spans="1:31" ht="23.25">
      <c r="A696" s="8">
        <f>IF(F696=" "," ",ROWS($A$3:A696))</f>
        <v>694</v>
      </c>
      <c r="B696" s="9">
        <f>'shaladarpan '!A695</f>
        <v>12</v>
      </c>
      <c r="C696" s="9" t="str">
        <f>'shaladarpan '!B695</f>
        <v>A</v>
      </c>
      <c r="D696" s="9">
        <f>'shaladarpan '!C695</f>
        <v>4265</v>
      </c>
      <c r="E696" s="10">
        <f>'shaladarpan '!D695</f>
        <v>148</v>
      </c>
      <c r="F696" s="9" t="str">
        <f>'shaladarpan '!E695</f>
        <v>manjeet694</v>
      </c>
      <c r="G696" s="10">
        <f>'shaladarpan '!F695</f>
        <v>0</v>
      </c>
      <c r="H696" s="9" t="str">
        <f>'shaladarpan '!G695</f>
        <v>vijay694</v>
      </c>
      <c r="I696" s="9" t="str">
        <f>'shaladarpan '!H695</f>
        <v>beautiful694</v>
      </c>
      <c r="J696" s="9" t="str">
        <f>'shaladarpan '!I695</f>
        <v>F</v>
      </c>
      <c r="K696" s="10">
        <f>'shaladarpan '!J695</f>
        <v>37012</v>
      </c>
      <c r="L696" s="9" t="str">
        <f>'shaladarpan '!K695</f>
        <v>yes</v>
      </c>
      <c r="M696" s="9">
        <f>'shaladarpan '!L695</f>
        <v>694</v>
      </c>
      <c r="N696" s="9">
        <f>'shaladarpan '!M695</f>
        <v>0</v>
      </c>
      <c r="O696" s="9">
        <f>'shaladarpan '!N695</f>
        <v>0</v>
      </c>
      <c r="P696" s="9" t="str">
        <f>'shaladarpan '!O695</f>
        <v>OBC</v>
      </c>
      <c r="Q696" s="9" t="str">
        <f>'shaladarpan '!P695</f>
        <v>Hindu</v>
      </c>
      <c r="R696" s="9">
        <f>'shaladarpan '!Q695</f>
        <v>0</v>
      </c>
      <c r="S696" s="9" t="str">
        <f>'shaladarpan '!R695</f>
        <v>GOVT. SENIOR SECONDARY SCHOOL ALNIYAWAS (219445)</v>
      </c>
      <c r="T696" s="9">
        <f>'shaladarpan '!S695</f>
        <v>8140200308</v>
      </c>
      <c r="U696" s="9" t="str">
        <f>'shaladarpan '!T695</f>
        <v>XXXX7224</v>
      </c>
      <c r="V696" s="9">
        <f>'shaladarpan '!U695</f>
        <v>0</v>
      </c>
      <c r="W696" s="9">
        <f>'shaladarpan '!V695</f>
        <v>9828121390</v>
      </c>
      <c r="X696" s="9" t="str">
        <f>'shaladarpan '!W695</f>
        <v>alniyawas694</v>
      </c>
      <c r="Y696" s="9">
        <f>'shaladarpan '!X695</f>
        <v>0</v>
      </c>
      <c r="Z696" s="9" t="str">
        <f>'shaladarpan '!Y695</f>
        <v>N</v>
      </c>
      <c r="AA696" s="9" t="str">
        <f>'shaladarpan '!Z695</f>
        <v>N</v>
      </c>
      <c r="AB696" s="9" t="str">
        <f>'shaladarpan '!AA695</f>
        <v>No</v>
      </c>
      <c r="AC696" s="9">
        <f>'shaladarpan '!AB695</f>
        <v>19</v>
      </c>
      <c r="AD696" s="9" t="str">
        <f>'shaladarpan '!AC695</f>
        <v>None</v>
      </c>
      <c r="AE696" s="9">
        <f>'shaladarpan '!AD695</f>
        <v>1</v>
      </c>
    </row>
    <row r="697" spans="1:31" ht="23.25">
      <c r="A697" s="8">
        <f>IF(F697=" "," ",ROWS($A$3:A697))</f>
        <v>695</v>
      </c>
      <c r="B697" s="9">
        <f>'shaladarpan '!A696</f>
        <v>12</v>
      </c>
      <c r="C697" s="9" t="str">
        <f>'shaladarpan '!B696</f>
        <v>A</v>
      </c>
      <c r="D697" s="9">
        <f>'shaladarpan '!C696</f>
        <v>4287</v>
      </c>
      <c r="E697" s="10">
        <f>'shaladarpan '!D696</f>
        <v>42915</v>
      </c>
      <c r="F697" s="9" t="str">
        <f>'shaladarpan '!E696</f>
        <v>manjeet695</v>
      </c>
      <c r="G697" s="10">
        <f>'shaladarpan '!F696</f>
        <v>0</v>
      </c>
      <c r="H697" s="9" t="str">
        <f>'shaladarpan '!G696</f>
        <v>vijay695</v>
      </c>
      <c r="I697" s="9" t="str">
        <f>'shaladarpan '!H696</f>
        <v>beautiful695</v>
      </c>
      <c r="J697" s="9" t="str">
        <f>'shaladarpan '!I696</f>
        <v>M</v>
      </c>
      <c r="K697" s="10">
        <f>'shaladarpan '!J696</f>
        <v>37840</v>
      </c>
      <c r="L697" s="9" t="str">
        <f>'shaladarpan '!K696</f>
        <v>yes</v>
      </c>
      <c r="M697" s="9">
        <f>'shaladarpan '!L696</f>
        <v>695</v>
      </c>
      <c r="N697" s="9">
        <f>'shaladarpan '!M696</f>
        <v>0</v>
      </c>
      <c r="O697" s="9">
        <f>'shaladarpan '!N696</f>
        <v>0</v>
      </c>
      <c r="P697" s="9" t="str">
        <f>'shaladarpan '!O696</f>
        <v>OBC</v>
      </c>
      <c r="Q697" s="9" t="str">
        <f>'shaladarpan '!P696</f>
        <v>Hindu</v>
      </c>
      <c r="R697" s="9">
        <f>'shaladarpan '!Q696</f>
        <v>0</v>
      </c>
      <c r="S697" s="9" t="str">
        <f>'shaladarpan '!R696</f>
        <v>GOVT. SENIOR SECONDARY SCHOOL ALNIYAWAS (219445)</v>
      </c>
      <c r="T697" s="9">
        <f>'shaladarpan '!S696</f>
        <v>8140200308</v>
      </c>
      <c r="U697" s="9" t="str">
        <f>'shaladarpan '!T696</f>
        <v>XXXX4936</v>
      </c>
      <c r="V697" s="9">
        <f>'shaladarpan '!U696</f>
        <v>0</v>
      </c>
      <c r="W697" s="9">
        <f>'shaladarpan '!V696</f>
        <v>9828121391</v>
      </c>
      <c r="X697" s="9" t="str">
        <f>'shaladarpan '!W696</f>
        <v>alniyawas695</v>
      </c>
      <c r="Y697" s="9">
        <f>'shaladarpan '!X696</f>
        <v>0</v>
      </c>
      <c r="Z697" s="9" t="str">
        <f>'shaladarpan '!Y696</f>
        <v>N</v>
      </c>
      <c r="AA697" s="9" t="str">
        <f>'shaladarpan '!Z696</f>
        <v>N</v>
      </c>
      <c r="AB697" s="9" t="str">
        <f>'shaladarpan '!AA696</f>
        <v>No</v>
      </c>
      <c r="AC697" s="9">
        <f>'shaladarpan '!AB696</f>
        <v>17</v>
      </c>
      <c r="AD697" s="9" t="str">
        <f>'shaladarpan '!AC696</f>
        <v>None</v>
      </c>
      <c r="AE697" s="9">
        <f>'shaladarpan '!AD696</f>
        <v>1</v>
      </c>
    </row>
    <row r="698" spans="1:31" ht="23.25">
      <c r="A698" s="8">
        <f>IF(F698=" "," ",ROWS($A$3:A698))</f>
        <v>696</v>
      </c>
      <c r="B698" s="9">
        <f>'shaladarpan '!A697</f>
        <v>12</v>
      </c>
      <c r="C698" s="9" t="str">
        <f>'shaladarpan '!B697</f>
        <v>A</v>
      </c>
      <c r="D698" s="9">
        <f>'shaladarpan '!C697</f>
        <v>4289</v>
      </c>
      <c r="E698" s="10">
        <f>'shaladarpan '!D697</f>
        <v>42915</v>
      </c>
      <c r="F698" s="9" t="str">
        <f>'shaladarpan '!E697</f>
        <v>manjeet696</v>
      </c>
      <c r="G698" s="10">
        <f>'shaladarpan '!F697</f>
        <v>0</v>
      </c>
      <c r="H698" s="9" t="str">
        <f>'shaladarpan '!G697</f>
        <v>vijay696</v>
      </c>
      <c r="I698" s="9" t="str">
        <f>'shaladarpan '!H697</f>
        <v>beautiful696</v>
      </c>
      <c r="J698" s="9" t="str">
        <f>'shaladarpan '!I697</f>
        <v>M</v>
      </c>
      <c r="K698" s="10">
        <f>'shaladarpan '!J697</f>
        <v>38572</v>
      </c>
      <c r="L698" s="9" t="str">
        <f>'shaladarpan '!K697</f>
        <v>no</v>
      </c>
      <c r="M698" s="9">
        <f>'shaladarpan '!L697</f>
        <v>696</v>
      </c>
      <c r="N698" s="9">
        <f>'shaladarpan '!M697</f>
        <v>0</v>
      </c>
      <c r="O698" s="9">
        <f>'shaladarpan '!N697</f>
        <v>0</v>
      </c>
      <c r="P698" s="9" t="str">
        <f>'shaladarpan '!O697</f>
        <v>OBC</v>
      </c>
      <c r="Q698" s="9" t="str">
        <f>'shaladarpan '!P697</f>
        <v>Muslim</v>
      </c>
      <c r="R698" s="9">
        <f>'shaladarpan '!Q697</f>
        <v>0</v>
      </c>
      <c r="S698" s="9" t="str">
        <f>'shaladarpan '!R697</f>
        <v>GOVT. SENIOR SECONDARY SCHOOL ALNIYAWAS (219445)</v>
      </c>
      <c r="T698" s="9">
        <f>'shaladarpan '!S697</f>
        <v>8140200308</v>
      </c>
      <c r="U698" s="9" t="str">
        <f>'shaladarpan '!T697</f>
        <v>XXXX3580</v>
      </c>
      <c r="V698" s="9" t="str">
        <f>'shaladarpan '!U697</f>
        <v>WDYCBYO</v>
      </c>
      <c r="W698" s="9">
        <f>'shaladarpan '!V697</f>
        <v>9828121392</v>
      </c>
      <c r="X698" s="9" t="str">
        <f>'shaladarpan '!W697</f>
        <v>alniyawas696</v>
      </c>
      <c r="Y698" s="9">
        <f>'shaladarpan '!X697</f>
        <v>30000</v>
      </c>
      <c r="Z698" s="9" t="str">
        <f>'shaladarpan '!Y697</f>
        <v>N</v>
      </c>
      <c r="AA698" s="9" t="str">
        <f>'shaladarpan '!Z697</f>
        <v>N</v>
      </c>
      <c r="AB698" s="9" t="str">
        <f>'shaladarpan '!AA697</f>
        <v>Yes</v>
      </c>
      <c r="AC698" s="9">
        <f>'shaladarpan '!AB697</f>
        <v>15</v>
      </c>
      <c r="AD698" s="9" t="str">
        <f>'shaladarpan '!AC697</f>
        <v>None</v>
      </c>
      <c r="AE698" s="9">
        <f>'shaladarpan '!AD697</f>
        <v>1</v>
      </c>
    </row>
    <row r="699" spans="1:31" ht="23.25">
      <c r="A699" s="8">
        <f>IF(F699=" "," ",ROWS($A$3:A699))</f>
        <v>697</v>
      </c>
      <c r="B699" s="9">
        <f>'shaladarpan '!A698</f>
        <v>12</v>
      </c>
      <c r="C699" s="9" t="str">
        <f>'shaladarpan '!B698</f>
        <v>A</v>
      </c>
      <c r="D699" s="9">
        <f>'shaladarpan '!C698</f>
        <v>4396</v>
      </c>
      <c r="E699" s="10">
        <f>'shaladarpan '!D698</f>
        <v>42930</v>
      </c>
      <c r="F699" s="9" t="str">
        <f>'shaladarpan '!E698</f>
        <v>manjeet697</v>
      </c>
      <c r="G699" s="10">
        <f>'shaladarpan '!F698</f>
        <v>0</v>
      </c>
      <c r="H699" s="9" t="str">
        <f>'shaladarpan '!G698</f>
        <v>vijay697</v>
      </c>
      <c r="I699" s="9" t="str">
        <f>'shaladarpan '!H698</f>
        <v>beautiful697</v>
      </c>
      <c r="J699" s="9" t="str">
        <f>'shaladarpan '!I698</f>
        <v>F</v>
      </c>
      <c r="K699" s="10">
        <f>'shaladarpan '!J698</f>
        <v>37544</v>
      </c>
      <c r="L699" s="9" t="str">
        <f>'shaladarpan '!K698</f>
        <v>yes</v>
      </c>
      <c r="M699" s="9">
        <f>'shaladarpan '!L698</f>
        <v>697</v>
      </c>
      <c r="N699" s="9">
        <f>'shaladarpan '!M698</f>
        <v>0</v>
      </c>
      <c r="O699" s="9">
        <f>'shaladarpan '!N698</f>
        <v>0</v>
      </c>
      <c r="P699" s="9" t="str">
        <f>'shaladarpan '!O698</f>
        <v>OBC</v>
      </c>
      <c r="Q699" s="9" t="str">
        <f>'shaladarpan '!P698</f>
        <v>Muslim</v>
      </c>
      <c r="R699" s="9">
        <f>'shaladarpan '!Q698</f>
        <v>0</v>
      </c>
      <c r="S699" s="9" t="str">
        <f>'shaladarpan '!R698</f>
        <v>GOVT. SENIOR SECONDARY SCHOOL ALNIYAWAS (219445)</v>
      </c>
      <c r="T699" s="9">
        <f>'shaladarpan '!S698</f>
        <v>8140200308</v>
      </c>
      <c r="U699" s="9" t="str">
        <f>'shaladarpan '!T698</f>
        <v>XXXX6524</v>
      </c>
      <c r="V699" s="9">
        <f>'shaladarpan '!U698</f>
        <v>0</v>
      </c>
      <c r="W699" s="9">
        <f>'shaladarpan '!V698</f>
        <v>9828121393</v>
      </c>
      <c r="X699" s="9" t="str">
        <f>'shaladarpan '!W698</f>
        <v>alniyawas697</v>
      </c>
      <c r="Y699" s="9">
        <f>'shaladarpan '!X698</f>
        <v>0</v>
      </c>
      <c r="Z699" s="9" t="str">
        <f>'shaladarpan '!Y698</f>
        <v>N</v>
      </c>
      <c r="AA699" s="9" t="str">
        <f>'shaladarpan '!Z698</f>
        <v>N</v>
      </c>
      <c r="AB699" s="9" t="str">
        <f>'shaladarpan '!AA698</f>
        <v>Yes</v>
      </c>
      <c r="AC699" s="9">
        <f>'shaladarpan '!AB698</f>
        <v>18</v>
      </c>
      <c r="AD699" s="9" t="str">
        <f>'shaladarpan '!AC698</f>
        <v>None</v>
      </c>
      <c r="AE699" s="9">
        <f>'shaladarpan '!AD698</f>
        <v>1</v>
      </c>
    </row>
    <row r="700" spans="1:31" ht="23.25">
      <c r="A700" s="8">
        <f>IF(F700=" "," ",ROWS($A$3:A700))</f>
        <v>698</v>
      </c>
      <c r="B700" s="9">
        <f>'shaladarpan '!A699</f>
        <v>12</v>
      </c>
      <c r="C700" s="9" t="str">
        <f>'shaladarpan '!B699</f>
        <v>A</v>
      </c>
      <c r="D700" s="9">
        <f>'shaladarpan '!C699</f>
        <v>4407</v>
      </c>
      <c r="E700" s="10">
        <f>'shaladarpan '!D699</f>
        <v>42930</v>
      </c>
      <c r="F700" s="9" t="str">
        <f>'shaladarpan '!E699</f>
        <v>manjeet698</v>
      </c>
      <c r="G700" s="10">
        <f>'shaladarpan '!F699</f>
        <v>0</v>
      </c>
      <c r="H700" s="9" t="str">
        <f>'shaladarpan '!G699</f>
        <v>vijay698</v>
      </c>
      <c r="I700" s="9" t="str">
        <f>'shaladarpan '!H699</f>
        <v>beautiful698</v>
      </c>
      <c r="J700" s="9" t="str">
        <f>'shaladarpan '!I699</f>
        <v>M</v>
      </c>
      <c r="K700" s="10">
        <f>'shaladarpan '!J699</f>
        <v>38791</v>
      </c>
      <c r="L700" s="9" t="str">
        <f>'shaladarpan '!K699</f>
        <v>yes</v>
      </c>
      <c r="M700" s="9">
        <f>'shaladarpan '!L699</f>
        <v>698</v>
      </c>
      <c r="N700" s="9">
        <f>'shaladarpan '!M699</f>
        <v>0</v>
      </c>
      <c r="O700" s="9">
        <f>'shaladarpan '!N699</f>
        <v>0</v>
      </c>
      <c r="P700" s="9" t="str">
        <f>'shaladarpan '!O699</f>
        <v>OBC</v>
      </c>
      <c r="Q700" s="9" t="str">
        <f>'shaladarpan '!P699</f>
        <v>Hindu</v>
      </c>
      <c r="R700" s="9">
        <f>'shaladarpan '!Q699</f>
        <v>0</v>
      </c>
      <c r="S700" s="9" t="str">
        <f>'shaladarpan '!R699</f>
        <v>GOVT. SENIOR SECONDARY SCHOOL ALNIYAWAS (219445)</v>
      </c>
      <c r="T700" s="9">
        <f>'shaladarpan '!S699</f>
        <v>8140200308</v>
      </c>
      <c r="U700" s="9" t="str">
        <f>'shaladarpan '!T699</f>
        <v>XXXX2818</v>
      </c>
      <c r="V700" s="9">
        <f>'shaladarpan '!U699</f>
        <v>0</v>
      </c>
      <c r="W700" s="9">
        <f>'shaladarpan '!V699</f>
        <v>9828121394</v>
      </c>
      <c r="X700" s="9" t="str">
        <f>'shaladarpan '!W699</f>
        <v>alniyawas698</v>
      </c>
      <c r="Y700" s="9">
        <f>'shaladarpan '!X699</f>
        <v>0</v>
      </c>
      <c r="Z700" s="9" t="str">
        <f>'shaladarpan '!Y699</f>
        <v>N</v>
      </c>
      <c r="AA700" s="9" t="str">
        <f>'shaladarpan '!Z699</f>
        <v>N</v>
      </c>
      <c r="AB700" s="9" t="str">
        <f>'shaladarpan '!AA699</f>
        <v>No</v>
      </c>
      <c r="AC700" s="9">
        <f>'shaladarpan '!AB699</f>
        <v>14</v>
      </c>
      <c r="AD700" s="9" t="str">
        <f>'shaladarpan '!AC699</f>
        <v>None</v>
      </c>
      <c r="AE700" s="9">
        <f>'shaladarpan '!AD699</f>
        <v>1</v>
      </c>
    </row>
    <row r="701" spans="1:31" ht="23.25">
      <c r="A701" s="8">
        <f>IF(F701=" "," ",ROWS($A$3:A701))</f>
        <v>699</v>
      </c>
      <c r="B701" s="9">
        <f>'shaladarpan '!A700</f>
        <v>12</v>
      </c>
      <c r="C701" s="9" t="str">
        <f>'shaladarpan '!B700</f>
        <v>A</v>
      </c>
      <c r="D701" s="9">
        <f>'shaladarpan '!C700</f>
        <v>4547</v>
      </c>
      <c r="E701" s="10">
        <f>'shaladarpan '!D700</f>
        <v>43291</v>
      </c>
      <c r="F701" s="9" t="str">
        <f>'shaladarpan '!E700</f>
        <v>manjeet699</v>
      </c>
      <c r="G701" s="10">
        <f>'shaladarpan '!F700</f>
        <v>0</v>
      </c>
      <c r="H701" s="9" t="str">
        <f>'shaladarpan '!G700</f>
        <v>vijay699</v>
      </c>
      <c r="I701" s="9" t="str">
        <f>'shaladarpan '!H700</f>
        <v>beautiful699</v>
      </c>
      <c r="J701" s="9" t="str">
        <f>'shaladarpan '!I700</f>
        <v>F</v>
      </c>
      <c r="K701" s="10">
        <f>'shaladarpan '!J700</f>
        <v>38095</v>
      </c>
      <c r="L701" s="9" t="str">
        <f>'shaladarpan '!K700</f>
        <v>no</v>
      </c>
      <c r="M701" s="9">
        <f>'shaladarpan '!L700</f>
        <v>699</v>
      </c>
      <c r="N701" s="9">
        <f>'shaladarpan '!M700</f>
        <v>0</v>
      </c>
      <c r="O701" s="9">
        <f>'shaladarpan '!N700</f>
        <v>0</v>
      </c>
      <c r="P701" s="9" t="str">
        <f>'shaladarpan '!O700</f>
        <v>OBC</v>
      </c>
      <c r="Q701" s="9" t="str">
        <f>'shaladarpan '!P700</f>
        <v>Muslim</v>
      </c>
      <c r="R701" s="9">
        <f>'shaladarpan '!Q700</f>
        <v>0</v>
      </c>
      <c r="S701" s="9" t="str">
        <f>'shaladarpan '!R700</f>
        <v>GOVT. SENIOR SECONDARY SCHOOL ALNIYAWAS (219445)</v>
      </c>
      <c r="T701" s="9">
        <f>'shaladarpan '!S700</f>
        <v>8140200308</v>
      </c>
      <c r="U701" s="9" t="str">
        <f>'shaladarpan '!T700</f>
        <v>XXXX3684</v>
      </c>
      <c r="V701" s="9">
        <f>'shaladarpan '!U700</f>
        <v>0</v>
      </c>
      <c r="W701" s="9">
        <f>'shaladarpan '!V700</f>
        <v>9828121395</v>
      </c>
      <c r="X701" s="9" t="str">
        <f>'shaladarpan '!W700</f>
        <v>alniyawas699</v>
      </c>
      <c r="Y701" s="9">
        <f>'shaladarpan '!X700</f>
        <v>60000</v>
      </c>
      <c r="Z701" s="9" t="str">
        <f>'shaladarpan '!Y700</f>
        <v>N</v>
      </c>
      <c r="AA701" s="9" t="str">
        <f>'shaladarpan '!Z700</f>
        <v>N</v>
      </c>
      <c r="AB701" s="9" t="str">
        <f>'shaladarpan '!AA700</f>
        <v>Yes</v>
      </c>
      <c r="AC701" s="9">
        <f>'shaladarpan '!AB700</f>
        <v>16</v>
      </c>
      <c r="AD701" s="9" t="str">
        <f>'shaladarpan '!AC700</f>
        <v>None</v>
      </c>
      <c r="AE701" s="9">
        <f>'shaladarpan '!AD700</f>
        <v>1</v>
      </c>
    </row>
    <row r="702" spans="1:31" ht="23.25">
      <c r="A702" s="8">
        <f>IF(F702=" "," ",ROWS($A$3:A702))</f>
        <v>700</v>
      </c>
      <c r="B702" s="9">
        <f>'shaladarpan '!A701</f>
        <v>12</v>
      </c>
      <c r="C702" s="9" t="str">
        <f>'shaladarpan '!B701</f>
        <v>A</v>
      </c>
      <c r="D702" s="9">
        <f>'shaladarpan '!C701</f>
        <v>4349</v>
      </c>
      <c r="E702" s="10">
        <f>'shaladarpan '!D701</f>
        <v>42923</v>
      </c>
      <c r="F702" s="9" t="str">
        <f>'shaladarpan '!E701</f>
        <v>manjeet700</v>
      </c>
      <c r="G702" s="10">
        <f>'shaladarpan '!F701</f>
        <v>0</v>
      </c>
      <c r="H702" s="9" t="str">
        <f>'shaladarpan '!G701</f>
        <v>vijay700</v>
      </c>
      <c r="I702" s="9" t="str">
        <f>'shaladarpan '!H701</f>
        <v>beautiful700</v>
      </c>
      <c r="J702" s="9" t="str">
        <f>'shaladarpan '!I701</f>
        <v>F</v>
      </c>
      <c r="K702" s="10">
        <f>'shaladarpan '!J701</f>
        <v>37879</v>
      </c>
      <c r="L702" s="9" t="str">
        <f>'shaladarpan '!K701</f>
        <v>yes</v>
      </c>
      <c r="M702" s="9">
        <f>'shaladarpan '!L701</f>
        <v>700</v>
      </c>
      <c r="N702" s="9">
        <f>'shaladarpan '!M701</f>
        <v>0</v>
      </c>
      <c r="O702" s="9">
        <f>'shaladarpan '!N701</f>
        <v>0</v>
      </c>
      <c r="P702" s="9" t="str">
        <f>'shaladarpan '!O701</f>
        <v>OBC</v>
      </c>
      <c r="Q702" s="9" t="str">
        <f>'shaladarpan '!P701</f>
        <v>Hindu</v>
      </c>
      <c r="R702" s="9">
        <f>'shaladarpan '!Q701</f>
        <v>0</v>
      </c>
      <c r="S702" s="9" t="str">
        <f>'shaladarpan '!R701</f>
        <v>GOVT. SENIOR SECONDARY SCHOOL ALNIYAWAS (219445)</v>
      </c>
      <c r="T702" s="9">
        <f>'shaladarpan '!S701</f>
        <v>8140200308</v>
      </c>
      <c r="U702" s="9" t="str">
        <f>'shaladarpan '!T701</f>
        <v>XXXX0385</v>
      </c>
      <c r="V702" s="9">
        <f>'shaladarpan '!U701</f>
        <v>0</v>
      </c>
      <c r="W702" s="9">
        <f>'shaladarpan '!V701</f>
        <v>9828121396</v>
      </c>
      <c r="X702" s="9" t="str">
        <f>'shaladarpan '!W701</f>
        <v>alniyawas700</v>
      </c>
      <c r="Y702" s="9">
        <f>'shaladarpan '!X701</f>
        <v>0</v>
      </c>
      <c r="Z702" s="9" t="str">
        <f>'shaladarpan '!Y701</f>
        <v>N</v>
      </c>
      <c r="AA702" s="9" t="str">
        <f>'shaladarpan '!Z701</f>
        <v>N</v>
      </c>
      <c r="AB702" s="9" t="str">
        <f>'shaladarpan '!AA701</f>
        <v>No</v>
      </c>
      <c r="AC702" s="9">
        <f>'shaladarpan '!AB701</f>
        <v>17</v>
      </c>
      <c r="AD702" s="9" t="str">
        <f>'shaladarpan '!AC701</f>
        <v>None</v>
      </c>
      <c r="AE702" s="9">
        <f>'shaladarpan '!AD701</f>
        <v>1</v>
      </c>
    </row>
    <row r="703" spans="1:31" ht="23.25">
      <c r="A703" s="8">
        <f>IF(F703=" "," ",ROWS($A$3:A703))</f>
        <v>701</v>
      </c>
      <c r="B703" s="9">
        <f>'shaladarpan '!A702</f>
        <v>12</v>
      </c>
      <c r="C703" s="9" t="str">
        <f>'shaladarpan '!B702</f>
        <v>A</v>
      </c>
      <c r="D703" s="9">
        <f>'shaladarpan '!C702</f>
        <v>3590</v>
      </c>
      <c r="E703" s="10">
        <f>'shaladarpan '!D702</f>
        <v>41823</v>
      </c>
      <c r="F703" s="9" t="str">
        <f>'shaladarpan '!E702</f>
        <v>manjeet701</v>
      </c>
      <c r="G703" s="10">
        <f>'shaladarpan '!F702</f>
        <v>0</v>
      </c>
      <c r="H703" s="9" t="str">
        <f>'shaladarpan '!G702</f>
        <v>vijay701</v>
      </c>
      <c r="I703" s="9" t="str">
        <f>'shaladarpan '!H702</f>
        <v>beautiful701</v>
      </c>
      <c r="J703" s="9" t="str">
        <f>'shaladarpan '!I702</f>
        <v>F</v>
      </c>
      <c r="K703" s="10">
        <f>'shaladarpan '!J702</f>
        <v>37987</v>
      </c>
      <c r="L703" s="9" t="str">
        <f>'shaladarpan '!K702</f>
        <v>yes</v>
      </c>
      <c r="M703" s="9">
        <f>'shaladarpan '!L702</f>
        <v>701</v>
      </c>
      <c r="N703" s="9">
        <f>'shaladarpan '!M702</f>
        <v>0</v>
      </c>
      <c r="O703" s="9">
        <f>'shaladarpan '!N702</f>
        <v>0</v>
      </c>
      <c r="P703" s="9" t="str">
        <f>'shaladarpan '!O702</f>
        <v>OBC</v>
      </c>
      <c r="Q703" s="9" t="str">
        <f>'shaladarpan '!P702</f>
        <v>Muslim</v>
      </c>
      <c r="R703" s="9">
        <f>'shaladarpan '!Q702</f>
        <v>0</v>
      </c>
      <c r="S703" s="9" t="str">
        <f>'shaladarpan '!R702</f>
        <v>GOVT. SENIOR SECONDARY SCHOOL ALNIYAWAS (219445)</v>
      </c>
      <c r="T703" s="9">
        <f>'shaladarpan '!S702</f>
        <v>8140200308</v>
      </c>
      <c r="U703" s="9" t="str">
        <f>'shaladarpan '!T702</f>
        <v>XXXX5762</v>
      </c>
      <c r="V703" s="9">
        <f>'shaladarpan '!U702</f>
        <v>0</v>
      </c>
      <c r="W703" s="9">
        <f>'shaladarpan '!V702</f>
        <v>9828121397</v>
      </c>
      <c r="X703" s="9" t="str">
        <f>'shaladarpan '!W702</f>
        <v>alniyawas701</v>
      </c>
      <c r="Y703" s="9">
        <f>'shaladarpan '!X702</f>
        <v>0</v>
      </c>
      <c r="Z703" s="9" t="str">
        <f>'shaladarpan '!Y702</f>
        <v>N</v>
      </c>
      <c r="AA703" s="9" t="str">
        <f>'shaladarpan '!Z702</f>
        <v>N</v>
      </c>
      <c r="AB703" s="9" t="str">
        <f>'shaladarpan '!AA702</f>
        <v>Yes</v>
      </c>
      <c r="AC703" s="9">
        <f>'shaladarpan '!AB702</f>
        <v>16</v>
      </c>
      <c r="AD703" s="9" t="str">
        <f>'shaladarpan '!AC702</f>
        <v>None</v>
      </c>
      <c r="AE703" s="9">
        <f>'shaladarpan '!AD702</f>
        <v>1</v>
      </c>
    </row>
    <row r="704" spans="1:31" ht="23.25">
      <c r="A704" s="8">
        <f>IF(F704=" "," ",ROWS($A$3:A704))</f>
        <v>702</v>
      </c>
      <c r="B704" s="9">
        <f>'shaladarpan '!A703</f>
        <v>12</v>
      </c>
      <c r="C704" s="9" t="str">
        <f>'shaladarpan '!B703</f>
        <v>A</v>
      </c>
      <c r="D704" s="9">
        <f>'shaladarpan '!C703</f>
        <v>4401</v>
      </c>
      <c r="E704" s="10">
        <f>'shaladarpan '!D703</f>
        <v>42930</v>
      </c>
      <c r="F704" s="9" t="str">
        <f>'shaladarpan '!E703</f>
        <v>manjeet702</v>
      </c>
      <c r="G704" s="10">
        <f>'shaladarpan '!F703</f>
        <v>0</v>
      </c>
      <c r="H704" s="9" t="str">
        <f>'shaladarpan '!G703</f>
        <v>vijay702</v>
      </c>
      <c r="I704" s="9" t="str">
        <f>'shaladarpan '!H703</f>
        <v>beautiful702</v>
      </c>
      <c r="J704" s="9" t="str">
        <f>'shaladarpan '!I703</f>
        <v>F</v>
      </c>
      <c r="K704" s="10">
        <f>'shaladarpan '!J703</f>
        <v>37744</v>
      </c>
      <c r="L704" s="9" t="str">
        <f>'shaladarpan '!K703</f>
        <v>no</v>
      </c>
      <c r="M704" s="9">
        <f>'shaladarpan '!L703</f>
        <v>702</v>
      </c>
      <c r="N704" s="9">
        <f>'shaladarpan '!M703</f>
        <v>0</v>
      </c>
      <c r="O704" s="9">
        <f>'shaladarpan '!N703</f>
        <v>0</v>
      </c>
      <c r="P704" s="9" t="str">
        <f>'shaladarpan '!O703</f>
        <v>OBC</v>
      </c>
      <c r="Q704" s="9" t="str">
        <f>'shaladarpan '!P703</f>
        <v>Hindu</v>
      </c>
      <c r="R704" s="9">
        <f>'shaladarpan '!Q703</f>
        <v>0</v>
      </c>
      <c r="S704" s="9" t="str">
        <f>'shaladarpan '!R703</f>
        <v>GOVT. SENIOR SECONDARY SCHOOL ALNIYAWAS (219445)</v>
      </c>
      <c r="T704" s="9">
        <f>'shaladarpan '!S703</f>
        <v>8140200308</v>
      </c>
      <c r="U704" s="9" t="str">
        <f>'shaladarpan '!T703</f>
        <v>XXXX5031</v>
      </c>
      <c r="V704" s="9">
        <f>'shaladarpan '!U703</f>
        <v>0</v>
      </c>
      <c r="W704" s="9">
        <f>'shaladarpan '!V703</f>
        <v>9828121398</v>
      </c>
      <c r="X704" s="9" t="str">
        <f>'shaladarpan '!W703</f>
        <v>alniyawas702</v>
      </c>
      <c r="Y704" s="9">
        <f>'shaladarpan '!X703</f>
        <v>0</v>
      </c>
      <c r="Z704" s="9" t="str">
        <f>'shaladarpan '!Y703</f>
        <v>N</v>
      </c>
      <c r="AA704" s="9" t="str">
        <f>'shaladarpan '!Z703</f>
        <v>N</v>
      </c>
      <c r="AB704" s="9" t="str">
        <f>'shaladarpan '!AA703</f>
        <v>No</v>
      </c>
      <c r="AC704" s="9">
        <f>'shaladarpan '!AB703</f>
        <v>17</v>
      </c>
      <c r="AD704" s="9" t="str">
        <f>'shaladarpan '!AC703</f>
        <v>None</v>
      </c>
      <c r="AE704" s="9">
        <f>'shaladarpan '!AD703</f>
        <v>1</v>
      </c>
    </row>
    <row r="705" spans="1:31" ht="23.25">
      <c r="A705" s="8">
        <f>IF(F705=" "," ",ROWS($A$3:A705))</f>
        <v>703</v>
      </c>
      <c r="B705" s="9">
        <f>'shaladarpan '!A704</f>
        <v>12</v>
      </c>
      <c r="C705" s="9" t="str">
        <f>'shaladarpan '!B704</f>
        <v>A</v>
      </c>
      <c r="D705" s="9">
        <f>'shaladarpan '!C704</f>
        <v>3467</v>
      </c>
      <c r="E705" s="10">
        <f>'shaladarpan '!D704</f>
        <v>41461</v>
      </c>
      <c r="F705" s="9" t="str">
        <f>'shaladarpan '!E704</f>
        <v>manjeet703</v>
      </c>
      <c r="G705" s="10">
        <f>'shaladarpan '!F704</f>
        <v>0</v>
      </c>
      <c r="H705" s="9" t="str">
        <f>'shaladarpan '!G704</f>
        <v>vijay703</v>
      </c>
      <c r="I705" s="9" t="str">
        <f>'shaladarpan '!H704</f>
        <v>beautiful703</v>
      </c>
      <c r="J705" s="9" t="str">
        <f>'shaladarpan '!I704</f>
        <v>M</v>
      </c>
      <c r="K705" s="10">
        <f>'shaladarpan '!J704</f>
        <v>37726</v>
      </c>
      <c r="L705" s="9" t="str">
        <f>'shaladarpan '!K704</f>
        <v>yes</v>
      </c>
      <c r="M705" s="9">
        <f>'shaladarpan '!L704</f>
        <v>703</v>
      </c>
      <c r="N705" s="9">
        <f>'shaladarpan '!M704</f>
        <v>0</v>
      </c>
      <c r="O705" s="9">
        <f>'shaladarpan '!N704</f>
        <v>0</v>
      </c>
      <c r="P705" s="9" t="str">
        <f>'shaladarpan '!O704</f>
        <v>OBC</v>
      </c>
      <c r="Q705" s="9" t="str">
        <f>'shaladarpan '!P704</f>
        <v>Hindu</v>
      </c>
      <c r="R705" s="9">
        <f>'shaladarpan '!Q704</f>
        <v>0</v>
      </c>
      <c r="S705" s="9" t="str">
        <f>'shaladarpan '!R704</f>
        <v>GOVT. SENIOR SECONDARY SCHOOL ALNIYAWAS (219445)</v>
      </c>
      <c r="T705" s="9">
        <f>'shaladarpan '!S704</f>
        <v>8140200308</v>
      </c>
      <c r="U705" s="9" t="str">
        <f>'shaladarpan '!T704</f>
        <v>XXXX7866</v>
      </c>
      <c r="V705" s="9">
        <f>'shaladarpan '!U704</f>
        <v>0</v>
      </c>
      <c r="W705" s="9">
        <f>'shaladarpan '!V704</f>
        <v>9828121399</v>
      </c>
      <c r="X705" s="9" t="str">
        <f>'shaladarpan '!W704</f>
        <v>alniyawas703</v>
      </c>
      <c r="Y705" s="9">
        <f>'shaladarpan '!X704</f>
        <v>0</v>
      </c>
      <c r="Z705" s="9" t="str">
        <f>'shaladarpan '!Y704</f>
        <v>N</v>
      </c>
      <c r="AA705" s="9" t="str">
        <f>'shaladarpan '!Z704</f>
        <v>N</v>
      </c>
      <c r="AB705" s="9" t="str">
        <f>'shaladarpan '!AA704</f>
        <v>No</v>
      </c>
      <c r="AC705" s="9">
        <f>'shaladarpan '!AB704</f>
        <v>17</v>
      </c>
      <c r="AD705" s="9" t="str">
        <f>'shaladarpan '!AC704</f>
        <v>None</v>
      </c>
      <c r="AE705" s="9">
        <f>'shaladarpan '!AD704</f>
        <v>1</v>
      </c>
    </row>
    <row r="706" spans="1:31" ht="23.25">
      <c r="A706" s="8">
        <f>IF(F706=" "," ",ROWS($A$3:A706))</f>
        <v>704</v>
      </c>
      <c r="B706" s="9">
        <f>'shaladarpan '!A705</f>
        <v>12</v>
      </c>
      <c r="C706" s="9" t="str">
        <f>'shaladarpan '!B705</f>
        <v>A</v>
      </c>
      <c r="D706" s="9">
        <f>'shaladarpan '!C705</f>
        <v>3589</v>
      </c>
      <c r="E706" s="10">
        <f>'shaladarpan '!D705</f>
        <v>41823</v>
      </c>
      <c r="F706" s="9" t="str">
        <f>'shaladarpan '!E705</f>
        <v>manjeet704</v>
      </c>
      <c r="G706" s="10">
        <f>'shaladarpan '!F705</f>
        <v>0</v>
      </c>
      <c r="H706" s="9" t="str">
        <f>'shaladarpan '!G705</f>
        <v>vijay704</v>
      </c>
      <c r="I706" s="9" t="str">
        <f>'shaladarpan '!H705</f>
        <v>beautiful704</v>
      </c>
      <c r="J706" s="9" t="str">
        <f>'shaladarpan '!I705</f>
        <v>M</v>
      </c>
      <c r="K706" s="10">
        <f>'shaladarpan '!J705</f>
        <v>38262</v>
      </c>
      <c r="L706" s="9" t="str">
        <f>'shaladarpan '!K705</f>
        <v>yes</v>
      </c>
      <c r="M706" s="9">
        <f>'shaladarpan '!L705</f>
        <v>704</v>
      </c>
      <c r="N706" s="9">
        <f>'shaladarpan '!M705</f>
        <v>0</v>
      </c>
      <c r="O706" s="9">
        <f>'shaladarpan '!N705</f>
        <v>0</v>
      </c>
      <c r="P706" s="9" t="str">
        <f>'shaladarpan '!O705</f>
        <v>OBC</v>
      </c>
      <c r="Q706" s="9" t="str">
        <f>'shaladarpan '!P705</f>
        <v>Hindu</v>
      </c>
      <c r="R706" s="9">
        <f>'shaladarpan '!Q705</f>
        <v>0</v>
      </c>
      <c r="S706" s="9" t="str">
        <f>'shaladarpan '!R705</f>
        <v>GOVT. SENIOR SECONDARY SCHOOL ALNIYAWAS (219445)</v>
      </c>
      <c r="T706" s="9">
        <f>'shaladarpan '!S705</f>
        <v>8140200308</v>
      </c>
      <c r="U706" s="9" t="str">
        <f>'shaladarpan '!T705</f>
        <v>XXXX3157</v>
      </c>
      <c r="V706" s="9">
        <f>'shaladarpan '!U705</f>
        <v>0</v>
      </c>
      <c r="W706" s="9">
        <f>'shaladarpan '!V705</f>
        <v>9828121400</v>
      </c>
      <c r="X706" s="9" t="str">
        <f>'shaladarpan '!W705</f>
        <v>alniyawas704</v>
      </c>
      <c r="Y706" s="9">
        <f>'shaladarpan '!X705</f>
        <v>0</v>
      </c>
      <c r="Z706" s="9" t="str">
        <f>'shaladarpan '!Y705</f>
        <v>N</v>
      </c>
      <c r="AA706" s="9" t="str">
        <f>'shaladarpan '!Z705</f>
        <v>N</v>
      </c>
      <c r="AB706" s="9" t="str">
        <f>'shaladarpan '!AA705</f>
        <v>No</v>
      </c>
      <c r="AC706" s="9">
        <f>'shaladarpan '!AB705</f>
        <v>16</v>
      </c>
      <c r="AD706" s="9" t="str">
        <f>'shaladarpan '!AC705</f>
        <v>None</v>
      </c>
      <c r="AE706" s="9">
        <f>'shaladarpan '!AD705</f>
        <v>2</v>
      </c>
    </row>
    <row r="707" spans="1:31" ht="23.25">
      <c r="A707" s="8">
        <f>IF(F707=" "," ",ROWS($A$3:A707))</f>
        <v>705</v>
      </c>
      <c r="B707" s="9">
        <f>'shaladarpan '!A706</f>
        <v>12</v>
      </c>
      <c r="C707" s="9" t="str">
        <f>'shaladarpan '!B706</f>
        <v>A</v>
      </c>
      <c r="D707" s="9">
        <f>'shaladarpan '!C706</f>
        <v>3468</v>
      </c>
      <c r="E707" s="10">
        <f>'shaladarpan '!D706</f>
        <v>41461</v>
      </c>
      <c r="F707" s="9" t="str">
        <f>'shaladarpan '!E706</f>
        <v>manjeet705</v>
      </c>
      <c r="G707" s="10">
        <f>'shaladarpan '!F706</f>
        <v>0</v>
      </c>
      <c r="H707" s="9" t="str">
        <f>'shaladarpan '!G706</f>
        <v>vijay705</v>
      </c>
      <c r="I707" s="9" t="str">
        <f>'shaladarpan '!H706</f>
        <v>beautiful705</v>
      </c>
      <c r="J707" s="9" t="str">
        <f>'shaladarpan '!I706</f>
        <v>M</v>
      </c>
      <c r="K707" s="10">
        <f>'shaladarpan '!J706</f>
        <v>37741</v>
      </c>
      <c r="L707" s="9" t="str">
        <f>'shaladarpan '!K706</f>
        <v>no</v>
      </c>
      <c r="M707" s="9">
        <f>'shaladarpan '!L706</f>
        <v>705</v>
      </c>
      <c r="N707" s="9">
        <f>'shaladarpan '!M706</f>
        <v>0</v>
      </c>
      <c r="O707" s="9">
        <f>'shaladarpan '!N706</f>
        <v>0</v>
      </c>
      <c r="P707" s="9" t="str">
        <f>'shaladarpan '!O706</f>
        <v>OBC</v>
      </c>
      <c r="Q707" s="9" t="str">
        <f>'shaladarpan '!P706</f>
        <v>Hindu</v>
      </c>
      <c r="R707" s="9">
        <f>'shaladarpan '!Q706</f>
        <v>0</v>
      </c>
      <c r="S707" s="9" t="str">
        <f>'shaladarpan '!R706</f>
        <v>GOVT. SENIOR SECONDARY SCHOOL ALNIYAWAS (219445)</v>
      </c>
      <c r="T707" s="9">
        <f>'shaladarpan '!S706</f>
        <v>8140200308</v>
      </c>
      <c r="U707" s="9" t="str">
        <f>'shaladarpan '!T706</f>
        <v>XXXX2780</v>
      </c>
      <c r="V707" s="9">
        <f>'shaladarpan '!U706</f>
        <v>0</v>
      </c>
      <c r="W707" s="9">
        <f>'shaladarpan '!V706</f>
        <v>9828121401</v>
      </c>
      <c r="X707" s="9" t="str">
        <f>'shaladarpan '!W706</f>
        <v>alniyawas705</v>
      </c>
      <c r="Y707" s="9">
        <f>'shaladarpan '!X706</f>
        <v>0</v>
      </c>
      <c r="Z707" s="9" t="str">
        <f>'shaladarpan '!Y706</f>
        <v>N</v>
      </c>
      <c r="AA707" s="9" t="str">
        <f>'shaladarpan '!Z706</f>
        <v>N</v>
      </c>
      <c r="AB707" s="9" t="str">
        <f>'shaladarpan '!AA706</f>
        <v>No</v>
      </c>
      <c r="AC707" s="9">
        <f>'shaladarpan '!AB706</f>
        <v>17</v>
      </c>
      <c r="AD707" s="9" t="str">
        <f>'shaladarpan '!AC706</f>
        <v>None</v>
      </c>
      <c r="AE707" s="9">
        <f>'shaladarpan '!AD706</f>
        <v>1</v>
      </c>
    </row>
    <row r="708" spans="1:31" ht="23.25">
      <c r="A708" s="8">
        <f>IF(F708=" "," ",ROWS($A$3:A708))</f>
        <v>706</v>
      </c>
      <c r="B708" s="9">
        <f>'shaladarpan '!A707</f>
        <v>12</v>
      </c>
      <c r="C708" s="9" t="str">
        <f>'shaladarpan '!B707</f>
        <v>A</v>
      </c>
      <c r="D708" s="9">
        <f>'shaladarpan '!C707</f>
        <v>3555</v>
      </c>
      <c r="E708" s="10">
        <f>'shaladarpan '!D707</f>
        <v>41772</v>
      </c>
      <c r="F708" s="9" t="str">
        <f>'shaladarpan '!E707</f>
        <v>manjeet706</v>
      </c>
      <c r="G708" s="10">
        <f>'shaladarpan '!F707</f>
        <v>0</v>
      </c>
      <c r="H708" s="9" t="str">
        <f>'shaladarpan '!G707</f>
        <v>vijay706</v>
      </c>
      <c r="I708" s="9" t="str">
        <f>'shaladarpan '!H707</f>
        <v>beautiful706</v>
      </c>
      <c r="J708" s="9" t="str">
        <f>'shaladarpan '!I707</f>
        <v>F</v>
      </c>
      <c r="K708" s="10">
        <f>'shaladarpan '!J707</f>
        <v>37702</v>
      </c>
      <c r="L708" s="9" t="str">
        <f>'shaladarpan '!K707</f>
        <v>yes</v>
      </c>
      <c r="M708" s="9">
        <f>'shaladarpan '!L707</f>
        <v>706</v>
      </c>
      <c r="N708" s="9">
        <f>'shaladarpan '!M707</f>
        <v>0</v>
      </c>
      <c r="O708" s="9">
        <f>'shaladarpan '!N707</f>
        <v>0</v>
      </c>
      <c r="P708" s="9" t="str">
        <f>'shaladarpan '!O707</f>
        <v>OBC</v>
      </c>
      <c r="Q708" s="9" t="str">
        <f>'shaladarpan '!P707</f>
        <v>Muslim</v>
      </c>
      <c r="R708" s="9">
        <f>'shaladarpan '!Q707</f>
        <v>0</v>
      </c>
      <c r="S708" s="9" t="str">
        <f>'shaladarpan '!R707</f>
        <v>GOVT. SENIOR SECONDARY SCHOOL ALNIYAWAS (219445)</v>
      </c>
      <c r="T708" s="9">
        <f>'shaladarpan '!S707</f>
        <v>8140200308</v>
      </c>
      <c r="U708" s="9" t="str">
        <f>'shaladarpan '!T707</f>
        <v>XXXX3847</v>
      </c>
      <c r="V708" s="9">
        <f>'shaladarpan '!U707</f>
        <v>0</v>
      </c>
      <c r="W708" s="9">
        <f>'shaladarpan '!V707</f>
        <v>9828121402</v>
      </c>
      <c r="X708" s="9" t="str">
        <f>'shaladarpan '!W707</f>
        <v>alniyawas706</v>
      </c>
      <c r="Y708" s="9">
        <f>'shaladarpan '!X707</f>
        <v>36000</v>
      </c>
      <c r="Z708" s="9" t="str">
        <f>'shaladarpan '!Y707</f>
        <v>N</v>
      </c>
      <c r="AA708" s="9" t="str">
        <f>'shaladarpan '!Z707</f>
        <v>N</v>
      </c>
      <c r="AB708" s="9" t="str">
        <f>'shaladarpan '!AA707</f>
        <v>Yes</v>
      </c>
      <c r="AC708" s="9">
        <f>'shaladarpan '!AB707</f>
        <v>17</v>
      </c>
      <c r="AD708" s="9" t="str">
        <f>'shaladarpan '!AC707</f>
        <v>None</v>
      </c>
      <c r="AE708" s="9">
        <f>'shaladarpan '!AD707</f>
        <v>0</v>
      </c>
    </row>
    <row r="709" spans="1:31" ht="23.25">
      <c r="A709" s="8">
        <f>IF(F709=" "," ",ROWS($A$3:A709))</f>
        <v>707</v>
      </c>
      <c r="B709" s="9">
        <f>'shaladarpan '!A708</f>
        <v>12</v>
      </c>
      <c r="C709" s="9" t="str">
        <f>'shaladarpan '!B708</f>
        <v>B</v>
      </c>
      <c r="D709" s="9">
        <f>'shaladarpan '!C708</f>
        <v>4400</v>
      </c>
      <c r="E709" s="10">
        <f>'shaladarpan '!D708</f>
        <v>42930</v>
      </c>
      <c r="F709" s="9" t="str">
        <f>'shaladarpan '!E708</f>
        <v>manjeet707</v>
      </c>
      <c r="G709" s="10">
        <f>'shaladarpan '!F708</f>
        <v>0</v>
      </c>
      <c r="H709" s="9" t="str">
        <f>'shaladarpan '!G708</f>
        <v>vijay707</v>
      </c>
      <c r="I709" s="9" t="str">
        <f>'shaladarpan '!H708</f>
        <v>beautiful707</v>
      </c>
      <c r="J709" s="9" t="str">
        <f>'shaladarpan '!I708</f>
        <v>M</v>
      </c>
      <c r="K709" s="10">
        <f>'shaladarpan '!J708</f>
        <v>37831</v>
      </c>
      <c r="L709" s="9" t="str">
        <f>'shaladarpan '!K708</f>
        <v>yes</v>
      </c>
      <c r="M709" s="9">
        <f>'shaladarpan '!L708</f>
        <v>707</v>
      </c>
      <c r="N709" s="9">
        <f>'shaladarpan '!M708</f>
        <v>0</v>
      </c>
      <c r="O709" s="9">
        <f>'shaladarpan '!N708</f>
        <v>0</v>
      </c>
      <c r="P709" s="9" t="str">
        <f>'shaladarpan '!O708</f>
        <v>SC</v>
      </c>
      <c r="Q709" s="9" t="str">
        <f>'shaladarpan '!P708</f>
        <v>Hindu</v>
      </c>
      <c r="R709" s="9">
        <f>'shaladarpan '!Q708</f>
        <v>0</v>
      </c>
      <c r="S709" s="9" t="str">
        <f>'shaladarpan '!R708</f>
        <v>GOVT. SENIOR SECONDARY SCHOOL ALNIYAWAS (219445)</v>
      </c>
      <c r="T709" s="9">
        <f>'shaladarpan '!S708</f>
        <v>8140200308</v>
      </c>
      <c r="U709" s="9" t="str">
        <f>'shaladarpan '!T708</f>
        <v>XXXX0724</v>
      </c>
      <c r="V709" s="9">
        <f>'shaladarpan '!U708</f>
        <v>0</v>
      </c>
      <c r="W709" s="9">
        <f>'shaladarpan '!V708</f>
        <v>9828121403</v>
      </c>
      <c r="X709" s="9" t="str">
        <f>'shaladarpan '!W708</f>
        <v>alniyawas707</v>
      </c>
      <c r="Y709" s="9">
        <f>'shaladarpan '!X708</f>
        <v>0</v>
      </c>
      <c r="Z709" s="9" t="str">
        <f>'shaladarpan '!Y708</f>
        <v>N</v>
      </c>
      <c r="AA709" s="9" t="str">
        <f>'shaladarpan '!Z708</f>
        <v>N</v>
      </c>
      <c r="AB709" s="9" t="str">
        <f>'shaladarpan '!AA708</f>
        <v>No</v>
      </c>
      <c r="AC709" s="9">
        <f>'shaladarpan '!AB708</f>
        <v>17</v>
      </c>
      <c r="AD709" s="9" t="str">
        <f>'shaladarpan '!AC708</f>
        <v>None</v>
      </c>
      <c r="AE709" s="9">
        <f>'shaladarpan '!AD708</f>
        <v>1</v>
      </c>
    </row>
    <row r="710" spans="1:31" ht="23.25">
      <c r="A710" s="8">
        <f>IF(F710=" "," ",ROWS($A$3:A710))</f>
        <v>708</v>
      </c>
      <c r="B710" s="9">
        <f>'shaladarpan '!A709</f>
        <v>12</v>
      </c>
      <c r="C710" s="9" t="str">
        <f>'shaladarpan '!B709</f>
        <v>B</v>
      </c>
      <c r="D710" s="9">
        <f>'shaladarpan '!C709</f>
        <v>4755</v>
      </c>
      <c r="E710" s="10">
        <f>'shaladarpan '!D709</f>
        <v>43664</v>
      </c>
      <c r="F710" s="9" t="str">
        <f>'shaladarpan '!E709</f>
        <v>manjeet708</v>
      </c>
      <c r="G710" s="10">
        <f>'shaladarpan '!F709</f>
        <v>0</v>
      </c>
      <c r="H710" s="9" t="str">
        <f>'shaladarpan '!G709</f>
        <v>vijay708</v>
      </c>
      <c r="I710" s="9" t="str">
        <f>'shaladarpan '!H709</f>
        <v>beautiful708</v>
      </c>
      <c r="J710" s="9" t="str">
        <f>'shaladarpan '!I709</f>
        <v>M</v>
      </c>
      <c r="K710" s="10">
        <f>'shaladarpan '!J709</f>
        <v>37398</v>
      </c>
      <c r="L710" s="9" t="str">
        <f>'shaladarpan '!K709</f>
        <v>no</v>
      </c>
      <c r="M710" s="9">
        <f>'shaladarpan '!L709</f>
        <v>708</v>
      </c>
      <c r="N710" s="9">
        <f>'shaladarpan '!M709</f>
        <v>0</v>
      </c>
      <c r="O710" s="9">
        <f>'shaladarpan '!N709</f>
        <v>0</v>
      </c>
      <c r="P710" s="9" t="str">
        <f>'shaladarpan '!O709</f>
        <v>ST</v>
      </c>
      <c r="Q710" s="9" t="str">
        <f>'shaladarpan '!P709</f>
        <v>Hindu</v>
      </c>
      <c r="R710" s="9">
        <f>'shaladarpan '!Q709</f>
        <v>0</v>
      </c>
      <c r="S710" s="9" t="str">
        <f>'shaladarpan '!R709</f>
        <v>GOVT. SENIOR SECONDARY SCHOOL ALNIYAWAS (219445)</v>
      </c>
      <c r="T710" s="9">
        <f>'shaladarpan '!S709</f>
        <v>8140200308</v>
      </c>
      <c r="U710" s="9" t="str">
        <f>'shaladarpan '!T709</f>
        <v>XXXX5174</v>
      </c>
      <c r="V710" s="9" t="str">
        <f>'shaladarpan '!U709</f>
        <v>YKIKBFW</v>
      </c>
      <c r="W710" s="9">
        <f>'shaladarpan '!V709</f>
        <v>9828121404</v>
      </c>
      <c r="X710" s="9" t="str">
        <f>'shaladarpan '!W709</f>
        <v>alniyawas708</v>
      </c>
      <c r="Y710" s="9">
        <f>'shaladarpan '!X709</f>
        <v>50000</v>
      </c>
      <c r="Z710" s="9" t="str">
        <f>'shaladarpan '!Y709</f>
        <v>N</v>
      </c>
      <c r="AA710" s="9" t="str">
        <f>'shaladarpan '!Z709</f>
        <v>N</v>
      </c>
      <c r="AB710" s="9" t="str">
        <f>'shaladarpan '!AA709</f>
        <v>No</v>
      </c>
      <c r="AC710" s="9">
        <f>'shaladarpan '!AB709</f>
        <v>18</v>
      </c>
      <c r="AD710" s="9" t="str">
        <f>'shaladarpan '!AC709</f>
        <v>None</v>
      </c>
      <c r="AE710" s="9">
        <f>'shaladarpan '!AD709</f>
        <v>1</v>
      </c>
    </row>
    <row r="711" spans="1:31" ht="23.25">
      <c r="A711" s="8">
        <f>IF(F711=" "," ",ROWS($A$3:A711))</f>
        <v>709</v>
      </c>
      <c r="B711" s="9">
        <f>'shaladarpan '!A710</f>
        <v>12</v>
      </c>
      <c r="C711" s="9" t="str">
        <f>'shaladarpan '!B710</f>
        <v>B</v>
      </c>
      <c r="D711" s="9">
        <f>'shaladarpan '!C710</f>
        <v>4313</v>
      </c>
      <c r="E711" s="10">
        <f>'shaladarpan '!D710</f>
        <v>42919</v>
      </c>
      <c r="F711" s="9" t="str">
        <f>'shaladarpan '!E710</f>
        <v>manjeet709</v>
      </c>
      <c r="G711" s="10">
        <f>'shaladarpan '!F710</f>
        <v>0</v>
      </c>
      <c r="H711" s="9" t="str">
        <f>'shaladarpan '!G710</f>
        <v>vijay709</v>
      </c>
      <c r="I711" s="9" t="str">
        <f>'shaladarpan '!H710</f>
        <v>beautiful709</v>
      </c>
      <c r="J711" s="9" t="str">
        <f>'shaladarpan '!I710</f>
        <v>M</v>
      </c>
      <c r="K711" s="10">
        <f>'shaladarpan '!J710</f>
        <v>37819</v>
      </c>
      <c r="L711" s="9" t="str">
        <f>'shaladarpan '!K710</f>
        <v>yes</v>
      </c>
      <c r="M711" s="9">
        <f>'shaladarpan '!L710</f>
        <v>709</v>
      </c>
      <c r="N711" s="9">
        <f>'shaladarpan '!M710</f>
        <v>0</v>
      </c>
      <c r="O711" s="9">
        <f>'shaladarpan '!N710</f>
        <v>0</v>
      </c>
      <c r="P711" s="9" t="str">
        <f>'shaladarpan '!O710</f>
        <v>OBC</v>
      </c>
      <c r="Q711" s="9" t="str">
        <f>'shaladarpan '!P710</f>
        <v>Hindu</v>
      </c>
      <c r="R711" s="9">
        <f>'shaladarpan '!Q710</f>
        <v>0</v>
      </c>
      <c r="S711" s="9" t="str">
        <f>'shaladarpan '!R710</f>
        <v>GOVT. SENIOR SECONDARY SCHOOL ALNIYAWAS (219445)</v>
      </c>
      <c r="T711" s="9">
        <f>'shaladarpan '!S710</f>
        <v>8140200308</v>
      </c>
      <c r="U711" s="9" t="str">
        <f>'shaladarpan '!T710</f>
        <v>XXXX9524</v>
      </c>
      <c r="V711" s="9">
        <f>'shaladarpan '!U710</f>
        <v>0</v>
      </c>
      <c r="W711" s="9">
        <f>'shaladarpan '!V710</f>
        <v>9828121405</v>
      </c>
      <c r="X711" s="9" t="str">
        <f>'shaladarpan '!W710</f>
        <v>alniyawas709</v>
      </c>
      <c r="Y711" s="9">
        <f>'shaladarpan '!X710</f>
        <v>0</v>
      </c>
      <c r="Z711" s="9" t="str">
        <f>'shaladarpan '!Y710</f>
        <v>N</v>
      </c>
      <c r="AA711" s="9" t="str">
        <f>'shaladarpan '!Z710</f>
        <v>N</v>
      </c>
      <c r="AB711" s="9" t="str">
        <f>'shaladarpan '!AA710</f>
        <v>No</v>
      </c>
      <c r="AC711" s="9">
        <f>'shaladarpan '!AB710</f>
        <v>17</v>
      </c>
      <c r="AD711" s="9" t="str">
        <f>'shaladarpan '!AC710</f>
        <v>None</v>
      </c>
      <c r="AE711" s="9">
        <f>'shaladarpan '!AD710</f>
        <v>1</v>
      </c>
    </row>
    <row r="712" spans="1:31" ht="23.25">
      <c r="A712" s="8">
        <f>IF(F712=" "," ",ROWS($A$3:A712))</f>
        <v>710</v>
      </c>
      <c r="B712" s="9">
        <f>'shaladarpan '!A711</f>
        <v>12</v>
      </c>
      <c r="C712" s="9" t="str">
        <f>'shaladarpan '!B711</f>
        <v>B</v>
      </c>
      <c r="D712" s="9">
        <f>'shaladarpan '!C711</f>
        <v>4399</v>
      </c>
      <c r="E712" s="10">
        <f>'shaladarpan '!D711</f>
        <v>42930</v>
      </c>
      <c r="F712" s="9" t="str">
        <f>'shaladarpan '!E711</f>
        <v>manjeet710</v>
      </c>
      <c r="G712" s="10">
        <f>'shaladarpan '!F711</f>
        <v>0</v>
      </c>
      <c r="H712" s="9" t="str">
        <f>'shaladarpan '!G711</f>
        <v>vijay710</v>
      </c>
      <c r="I712" s="9" t="str">
        <f>'shaladarpan '!H711</f>
        <v>beautiful710</v>
      </c>
      <c r="J712" s="9" t="str">
        <f>'shaladarpan '!I711</f>
        <v>F</v>
      </c>
      <c r="K712" s="10">
        <f>'shaladarpan '!J711</f>
        <v>37831</v>
      </c>
      <c r="L712" s="9" t="str">
        <f>'shaladarpan '!K711</f>
        <v>yes</v>
      </c>
      <c r="M712" s="9">
        <f>'shaladarpan '!L711</f>
        <v>710</v>
      </c>
      <c r="N712" s="9">
        <f>'shaladarpan '!M711</f>
        <v>0</v>
      </c>
      <c r="O712" s="9">
        <f>'shaladarpan '!N711</f>
        <v>0</v>
      </c>
      <c r="P712" s="9" t="str">
        <f>'shaladarpan '!O711</f>
        <v>SC</v>
      </c>
      <c r="Q712" s="9" t="str">
        <f>'shaladarpan '!P711</f>
        <v>Hindu</v>
      </c>
      <c r="R712" s="9">
        <f>'shaladarpan '!Q711</f>
        <v>0</v>
      </c>
      <c r="S712" s="9" t="str">
        <f>'shaladarpan '!R711</f>
        <v>GOVT. SENIOR SECONDARY SCHOOL ALNIYAWAS (219445)</v>
      </c>
      <c r="T712" s="9">
        <f>'shaladarpan '!S711</f>
        <v>8140200308</v>
      </c>
      <c r="U712" s="9" t="str">
        <f>'shaladarpan '!T711</f>
        <v>XXXX5764</v>
      </c>
      <c r="V712" s="9">
        <f>'shaladarpan '!U711</f>
        <v>0</v>
      </c>
      <c r="W712" s="9">
        <f>'shaladarpan '!V711</f>
        <v>9828121406</v>
      </c>
      <c r="X712" s="9" t="str">
        <f>'shaladarpan '!W711</f>
        <v>alniyawas710</v>
      </c>
      <c r="Y712" s="9">
        <f>'shaladarpan '!X711</f>
        <v>0</v>
      </c>
      <c r="Z712" s="9" t="str">
        <f>'shaladarpan '!Y711</f>
        <v>N</v>
      </c>
      <c r="AA712" s="9" t="str">
        <f>'shaladarpan '!Z711</f>
        <v>N</v>
      </c>
      <c r="AB712" s="9" t="str">
        <f>'shaladarpan '!AA711</f>
        <v>No</v>
      </c>
      <c r="AC712" s="9">
        <f>'shaladarpan '!AB711</f>
        <v>17</v>
      </c>
      <c r="AD712" s="9" t="str">
        <f>'shaladarpan '!AC711</f>
        <v>None</v>
      </c>
      <c r="AE712" s="9">
        <f>'shaladarpan '!AD711</f>
        <v>1</v>
      </c>
    </row>
    <row r="713" spans="1:31" ht="23.25">
      <c r="A713" s="8">
        <f>IF(F713=" "," ",ROWS($A$3:A713))</f>
        <v>711</v>
      </c>
      <c r="B713" s="9">
        <f>'shaladarpan '!A712</f>
        <v>12</v>
      </c>
      <c r="C713" s="9" t="str">
        <f>'shaladarpan '!B712</f>
        <v>B</v>
      </c>
      <c r="D713" s="9">
        <f>'shaladarpan '!C712</f>
        <v>4751</v>
      </c>
      <c r="E713" s="10">
        <f>'shaladarpan '!D712</f>
        <v>43663</v>
      </c>
      <c r="F713" s="9" t="str">
        <f>'shaladarpan '!E712</f>
        <v>manjeet711</v>
      </c>
      <c r="G713" s="10">
        <f>'shaladarpan '!F712</f>
        <v>0</v>
      </c>
      <c r="H713" s="9" t="str">
        <f>'shaladarpan '!G712</f>
        <v>vijay711</v>
      </c>
      <c r="I713" s="9" t="str">
        <f>'shaladarpan '!H712</f>
        <v>beautiful711</v>
      </c>
      <c r="J713" s="9" t="str">
        <f>'shaladarpan '!I712</f>
        <v>M</v>
      </c>
      <c r="K713" s="10">
        <f>'shaladarpan '!J712</f>
        <v>38374</v>
      </c>
      <c r="L713" s="9" t="str">
        <f>'shaladarpan '!K712</f>
        <v>no</v>
      </c>
      <c r="M713" s="9">
        <f>'shaladarpan '!L712</f>
        <v>711</v>
      </c>
      <c r="N713" s="9">
        <f>'shaladarpan '!M712</f>
        <v>0</v>
      </c>
      <c r="O713" s="9">
        <f>'shaladarpan '!N712</f>
        <v>0</v>
      </c>
      <c r="P713" s="9" t="str">
        <f>'shaladarpan '!O712</f>
        <v>SBC</v>
      </c>
      <c r="Q713" s="9" t="str">
        <f>'shaladarpan '!P712</f>
        <v>Hindu</v>
      </c>
      <c r="R713" s="9">
        <f>'shaladarpan '!Q712</f>
        <v>0</v>
      </c>
      <c r="S713" s="9" t="str">
        <f>'shaladarpan '!R712</f>
        <v>GOVT. SENIOR SECONDARY SCHOOL ALNIYAWAS (219445)</v>
      </c>
      <c r="T713" s="9">
        <f>'shaladarpan '!S712</f>
        <v>8140200308</v>
      </c>
      <c r="U713" s="9" t="str">
        <f>'shaladarpan '!T712</f>
        <v>XXXX8202</v>
      </c>
      <c r="V713" s="9" t="str">
        <f>'shaladarpan '!U712</f>
        <v>vzjctot</v>
      </c>
      <c r="W713" s="9">
        <f>'shaladarpan '!V712</f>
        <v>9828121407</v>
      </c>
      <c r="X713" s="9" t="str">
        <f>'shaladarpan '!W712</f>
        <v>alniyawas711</v>
      </c>
      <c r="Y713" s="9">
        <f>'shaladarpan '!X712</f>
        <v>40000</v>
      </c>
      <c r="Z713" s="9" t="str">
        <f>'shaladarpan '!Y712</f>
        <v>N</v>
      </c>
      <c r="AA713" s="9" t="str">
        <f>'shaladarpan '!Z712</f>
        <v>N</v>
      </c>
      <c r="AB713" s="9" t="str">
        <f>'shaladarpan '!AA712</f>
        <v>No</v>
      </c>
      <c r="AC713" s="9">
        <f>'shaladarpan '!AB712</f>
        <v>15</v>
      </c>
      <c r="AD713" s="9" t="str">
        <f>'shaladarpan '!AC712</f>
        <v>None</v>
      </c>
      <c r="AE713" s="9">
        <f>'shaladarpan '!AD712</f>
        <v>1</v>
      </c>
    </row>
    <row r="714" spans="1:31" ht="23.25">
      <c r="A714" s="8">
        <f>IF(F714=" "," ",ROWS($A$3:A714))</f>
        <v>712</v>
      </c>
      <c r="B714" s="9">
        <f>'shaladarpan '!A713</f>
        <v>12</v>
      </c>
      <c r="C714" s="9" t="str">
        <f>'shaladarpan '!B713</f>
        <v>B</v>
      </c>
      <c r="D714" s="9">
        <f>'shaladarpan '!C713</f>
        <v>4715</v>
      </c>
      <c r="E714" s="10">
        <f>'shaladarpan '!D713</f>
        <v>42555</v>
      </c>
      <c r="F714" s="9" t="str">
        <f>'shaladarpan '!E713</f>
        <v>manjeet712</v>
      </c>
      <c r="G714" s="10">
        <f>'shaladarpan '!F713</f>
        <v>0</v>
      </c>
      <c r="H714" s="9" t="str">
        <f>'shaladarpan '!G713</f>
        <v>vijay712</v>
      </c>
      <c r="I714" s="9" t="str">
        <f>'shaladarpan '!H713</f>
        <v>beautiful712</v>
      </c>
      <c r="J714" s="9" t="str">
        <f>'shaladarpan '!I713</f>
        <v>M</v>
      </c>
      <c r="K714" s="10">
        <f>'shaladarpan '!J713</f>
        <v>37806</v>
      </c>
      <c r="L714" s="9" t="str">
        <f>'shaladarpan '!K713</f>
        <v>yes</v>
      </c>
      <c r="M714" s="9">
        <f>'shaladarpan '!L713</f>
        <v>712</v>
      </c>
      <c r="N714" s="9">
        <f>'shaladarpan '!M713</f>
        <v>0</v>
      </c>
      <c r="O714" s="9">
        <f>'shaladarpan '!N713</f>
        <v>0</v>
      </c>
      <c r="P714" s="9" t="str">
        <f>'shaladarpan '!O713</f>
        <v>OBC</v>
      </c>
      <c r="Q714" s="9" t="str">
        <f>'shaladarpan '!P713</f>
        <v>Hindu</v>
      </c>
      <c r="R714" s="9">
        <f>'shaladarpan '!Q713</f>
        <v>0</v>
      </c>
      <c r="S714" s="9" t="str">
        <f>'shaladarpan '!R713</f>
        <v>GOVT. SENIOR SECONDARY SCHOOL ALNIYAWAS (219445)</v>
      </c>
      <c r="T714" s="9">
        <f>'shaladarpan '!S713</f>
        <v>8140200308</v>
      </c>
      <c r="U714" s="9" t="str">
        <f>'shaladarpan '!T713</f>
        <v>XXXX7933</v>
      </c>
      <c r="V714" s="9" t="str">
        <f>'shaladarpan '!U713</f>
        <v>VMCFGAF</v>
      </c>
      <c r="W714" s="9">
        <f>'shaladarpan '!V713</f>
        <v>9828121408</v>
      </c>
      <c r="X714" s="9" t="str">
        <f>'shaladarpan '!W713</f>
        <v>alniyawas712</v>
      </c>
      <c r="Y714" s="9">
        <f>'shaladarpan '!X713</f>
        <v>40000</v>
      </c>
      <c r="Z714" s="9" t="str">
        <f>'shaladarpan '!Y713</f>
        <v>N</v>
      </c>
      <c r="AA714" s="9" t="str">
        <f>'shaladarpan '!Z713</f>
        <v>N</v>
      </c>
      <c r="AB714" s="9" t="str">
        <f>'shaladarpan '!AA713</f>
        <v>No</v>
      </c>
      <c r="AC714" s="9">
        <f>'shaladarpan '!AB713</f>
        <v>17</v>
      </c>
      <c r="AD714" s="9" t="str">
        <f>'shaladarpan '!AC713</f>
        <v>None</v>
      </c>
      <c r="AE714" s="9">
        <f>'shaladarpan '!AD713</f>
        <v>2</v>
      </c>
    </row>
    <row r="715" spans="1:31" ht="23.25">
      <c r="A715" s="8">
        <f>IF(F715=" "," ",ROWS($A$3:A715))</f>
        <v>713</v>
      </c>
      <c r="B715" s="9">
        <f>'shaladarpan '!A714</f>
        <v>12</v>
      </c>
      <c r="C715" s="9" t="str">
        <f>'shaladarpan '!B714</f>
        <v>B</v>
      </c>
      <c r="D715" s="9">
        <f>'shaladarpan '!C714</f>
        <v>4724</v>
      </c>
      <c r="E715" s="10">
        <f>'shaladarpan '!D714</f>
        <v>43659</v>
      </c>
      <c r="F715" s="9" t="str">
        <f>'shaladarpan '!E714</f>
        <v>manjeet713</v>
      </c>
      <c r="G715" s="10">
        <f>'shaladarpan '!F714</f>
        <v>0</v>
      </c>
      <c r="H715" s="9" t="str">
        <f>'shaladarpan '!G714</f>
        <v>vijay713</v>
      </c>
      <c r="I715" s="9" t="str">
        <f>'shaladarpan '!H714</f>
        <v>beautiful713</v>
      </c>
      <c r="J715" s="9" t="str">
        <f>'shaladarpan '!I714</f>
        <v>M</v>
      </c>
      <c r="K715" s="10">
        <f>'shaladarpan '!J714</f>
        <v>38353</v>
      </c>
      <c r="L715" s="9" t="str">
        <f>'shaladarpan '!K714</f>
        <v>yes</v>
      </c>
      <c r="M715" s="9">
        <f>'shaladarpan '!L714</f>
        <v>713</v>
      </c>
      <c r="N715" s="9">
        <f>'shaladarpan '!M714</f>
        <v>0</v>
      </c>
      <c r="O715" s="9">
        <f>'shaladarpan '!N714</f>
        <v>0</v>
      </c>
      <c r="P715" s="9" t="str">
        <f>'shaladarpan '!O714</f>
        <v>OBC</v>
      </c>
      <c r="Q715" s="9" t="str">
        <f>'shaladarpan '!P714</f>
        <v>Hindu</v>
      </c>
      <c r="R715" s="9">
        <f>'shaladarpan '!Q714</f>
        <v>0</v>
      </c>
      <c r="S715" s="9" t="str">
        <f>'shaladarpan '!R714</f>
        <v>GOVT. SENIOR SECONDARY SCHOOL ALNIYAWAS (219445)</v>
      </c>
      <c r="T715" s="9">
        <f>'shaladarpan '!S714</f>
        <v>8140200308</v>
      </c>
      <c r="U715" s="9" t="str">
        <f>'shaladarpan '!T714</f>
        <v>XXXX7492</v>
      </c>
      <c r="V715" s="9" t="str">
        <f>'shaladarpan '!U714</f>
        <v>yocoids</v>
      </c>
      <c r="W715" s="9">
        <f>'shaladarpan '!V714</f>
        <v>9828121409</v>
      </c>
      <c r="X715" s="9" t="str">
        <f>'shaladarpan '!W714</f>
        <v>alniyawas713</v>
      </c>
      <c r="Y715" s="9">
        <f>'shaladarpan '!X714</f>
        <v>50000</v>
      </c>
      <c r="Z715" s="9" t="str">
        <f>'shaladarpan '!Y714</f>
        <v>N</v>
      </c>
      <c r="AA715" s="9" t="str">
        <f>'shaladarpan '!Z714</f>
        <v>N</v>
      </c>
      <c r="AB715" s="9" t="str">
        <f>'shaladarpan '!AA714</f>
        <v>No</v>
      </c>
      <c r="AC715" s="9">
        <f>'shaladarpan '!AB714</f>
        <v>15</v>
      </c>
      <c r="AD715" s="9" t="str">
        <f>'shaladarpan '!AC714</f>
        <v>None</v>
      </c>
      <c r="AE715" s="9">
        <f>'shaladarpan '!AD714</f>
        <v>5</v>
      </c>
    </row>
    <row r="716" spans="1:31" ht="23.25">
      <c r="A716" s="8">
        <f>IF(F716=" "," ",ROWS($A$3:A716))</f>
        <v>714</v>
      </c>
      <c r="B716" s="9">
        <f>'shaladarpan '!A715</f>
        <v>12</v>
      </c>
      <c r="C716" s="9" t="str">
        <f>'shaladarpan '!B715</f>
        <v>B</v>
      </c>
      <c r="D716" s="9">
        <f>'shaladarpan '!C715</f>
        <v>3609</v>
      </c>
      <c r="E716" s="10">
        <f>'shaladarpan '!D715</f>
        <v>41823</v>
      </c>
      <c r="F716" s="9" t="str">
        <f>'shaladarpan '!E715</f>
        <v>manjeet714</v>
      </c>
      <c r="G716" s="10">
        <f>'shaladarpan '!F715</f>
        <v>0</v>
      </c>
      <c r="H716" s="9" t="str">
        <f>'shaladarpan '!G715</f>
        <v>vijay714</v>
      </c>
      <c r="I716" s="9" t="str">
        <f>'shaladarpan '!H715</f>
        <v>beautiful714</v>
      </c>
      <c r="J716" s="9" t="str">
        <f>'shaladarpan '!I715</f>
        <v>M</v>
      </c>
      <c r="K716" s="10">
        <f>'shaladarpan '!J715</f>
        <v>38270</v>
      </c>
      <c r="L716" s="9" t="str">
        <f>'shaladarpan '!K715</f>
        <v>no</v>
      </c>
      <c r="M716" s="9">
        <f>'shaladarpan '!L715</f>
        <v>714</v>
      </c>
      <c r="N716" s="9">
        <f>'shaladarpan '!M715</f>
        <v>0</v>
      </c>
      <c r="O716" s="9">
        <f>'shaladarpan '!N715</f>
        <v>0</v>
      </c>
      <c r="P716" s="9" t="str">
        <f>'shaladarpan '!O715</f>
        <v>SC</v>
      </c>
      <c r="Q716" s="9">
        <f>'shaladarpan '!P715</f>
        <v>0</v>
      </c>
      <c r="R716" s="9">
        <f>'shaladarpan '!Q715</f>
        <v>0</v>
      </c>
      <c r="S716" s="9" t="str">
        <f>'shaladarpan '!R715</f>
        <v>GOVT. SENIOR SECONDARY SCHOOL ALNIYAWAS (219445)</v>
      </c>
      <c r="T716" s="9">
        <f>'shaladarpan '!S715</f>
        <v>8140200308</v>
      </c>
      <c r="U716" s="9" t="str">
        <f>'shaladarpan '!T715</f>
        <v>XXXX2037</v>
      </c>
      <c r="V716" s="9" t="str">
        <f>'shaladarpan '!U715</f>
        <v>YQCGGDC</v>
      </c>
      <c r="W716" s="9">
        <f>'shaladarpan '!V715</f>
        <v>9828121410</v>
      </c>
      <c r="X716" s="9" t="str">
        <f>'shaladarpan '!W715</f>
        <v>alniyawas714</v>
      </c>
      <c r="Y716" s="9">
        <f>'shaladarpan '!X715</f>
        <v>46000</v>
      </c>
      <c r="Z716" s="9" t="str">
        <f>'shaladarpan '!Y715</f>
        <v>N</v>
      </c>
      <c r="AA716" s="9" t="str">
        <f>'shaladarpan '!Z715</f>
        <v>N</v>
      </c>
      <c r="AB716" s="9">
        <f>'shaladarpan '!AA715</f>
        <v>0</v>
      </c>
      <c r="AC716" s="9">
        <f>'shaladarpan '!AB715</f>
        <v>16</v>
      </c>
      <c r="AD716" s="9" t="str">
        <f>'shaladarpan '!AC715</f>
        <v>None</v>
      </c>
      <c r="AE716" s="9">
        <f>'shaladarpan '!AD715</f>
        <v>1</v>
      </c>
    </row>
    <row r="717" spans="1:31" ht="23.25">
      <c r="A717" s="8">
        <f>IF(F717=" "," ",ROWS($A$3:A717))</f>
        <v>715</v>
      </c>
      <c r="B717" s="9">
        <f>'shaladarpan '!A716</f>
        <v>12</v>
      </c>
      <c r="C717" s="9" t="str">
        <f>'shaladarpan '!B716</f>
        <v>B</v>
      </c>
      <c r="D717" s="9">
        <f>'shaladarpan '!C716</f>
        <v>4404</v>
      </c>
      <c r="E717" s="10">
        <f>'shaladarpan '!D716</f>
        <v>42930</v>
      </c>
      <c r="F717" s="9" t="str">
        <f>'shaladarpan '!E716</f>
        <v>manjeet715</v>
      </c>
      <c r="G717" s="10">
        <f>'shaladarpan '!F716</f>
        <v>0</v>
      </c>
      <c r="H717" s="9" t="str">
        <f>'shaladarpan '!G716</f>
        <v>vijay715</v>
      </c>
      <c r="I717" s="9" t="str">
        <f>'shaladarpan '!H716</f>
        <v>beautiful715</v>
      </c>
      <c r="J717" s="9" t="str">
        <f>'shaladarpan '!I716</f>
        <v>F</v>
      </c>
      <c r="K717" s="10">
        <f>'shaladarpan '!J716</f>
        <v>38685</v>
      </c>
      <c r="L717" s="9" t="str">
        <f>'shaladarpan '!K716</f>
        <v>yes</v>
      </c>
      <c r="M717" s="9">
        <f>'shaladarpan '!L716</f>
        <v>715</v>
      </c>
      <c r="N717" s="9">
        <f>'shaladarpan '!M716</f>
        <v>0</v>
      </c>
      <c r="O717" s="9">
        <f>'shaladarpan '!N716</f>
        <v>0</v>
      </c>
      <c r="P717" s="9" t="str">
        <f>'shaladarpan '!O716</f>
        <v>OBC</v>
      </c>
      <c r="Q717" s="9" t="str">
        <f>'shaladarpan '!P716</f>
        <v>Hindu</v>
      </c>
      <c r="R717" s="9">
        <f>'shaladarpan '!Q716</f>
        <v>0</v>
      </c>
      <c r="S717" s="9" t="str">
        <f>'shaladarpan '!R716</f>
        <v>GOVT. SENIOR SECONDARY SCHOOL ALNIYAWAS (219445)</v>
      </c>
      <c r="T717" s="9">
        <f>'shaladarpan '!S716</f>
        <v>8140200308</v>
      </c>
      <c r="U717" s="9" t="str">
        <f>'shaladarpan '!T716</f>
        <v>XXXX4944</v>
      </c>
      <c r="V717" s="9" t="str">
        <f>'shaladarpan '!U716</f>
        <v>YSBBWQG</v>
      </c>
      <c r="W717" s="9">
        <f>'shaladarpan '!V716</f>
        <v>9828121411</v>
      </c>
      <c r="X717" s="9" t="str">
        <f>'shaladarpan '!W716</f>
        <v>alniyawas715</v>
      </c>
      <c r="Y717" s="9">
        <f>'shaladarpan '!X716</f>
        <v>36000</v>
      </c>
      <c r="Z717" s="9" t="str">
        <f>'shaladarpan '!Y716</f>
        <v>N</v>
      </c>
      <c r="AA717" s="9" t="str">
        <f>'shaladarpan '!Z716</f>
        <v>N</v>
      </c>
      <c r="AB717" s="9" t="str">
        <f>'shaladarpan '!AA716</f>
        <v>No</v>
      </c>
      <c r="AC717" s="9">
        <f>'shaladarpan '!AB716</f>
        <v>15</v>
      </c>
      <c r="AD717" s="9" t="str">
        <f>'shaladarpan '!AC716</f>
        <v>None</v>
      </c>
      <c r="AE717" s="9">
        <f>'shaladarpan '!AD716</f>
        <v>1</v>
      </c>
    </row>
    <row r="718" spans="1:31" ht="23.25">
      <c r="A718" s="8">
        <f>IF(F718=" "," ",ROWS($A$3:A718))</f>
        <v>716</v>
      </c>
      <c r="B718" s="9">
        <f>'shaladarpan '!A717</f>
        <v>12</v>
      </c>
      <c r="C718" s="9" t="str">
        <f>'shaladarpan '!B717</f>
        <v>B</v>
      </c>
      <c r="D718" s="9">
        <f>'shaladarpan '!C717</f>
        <v>4416</v>
      </c>
      <c r="E718" s="10">
        <f>'shaladarpan '!D717</f>
        <v>42931</v>
      </c>
      <c r="F718" s="9" t="str">
        <f>'shaladarpan '!E717</f>
        <v>manjeet716</v>
      </c>
      <c r="G718" s="10">
        <f>'shaladarpan '!F717</f>
        <v>0</v>
      </c>
      <c r="H718" s="9" t="str">
        <f>'shaladarpan '!G717</f>
        <v>vijay716</v>
      </c>
      <c r="I718" s="9" t="str">
        <f>'shaladarpan '!H717</f>
        <v>beautiful716</v>
      </c>
      <c r="J718" s="9" t="str">
        <f>'shaladarpan '!I717</f>
        <v>F</v>
      </c>
      <c r="K718" s="10">
        <f>'shaladarpan '!J717</f>
        <v>37317</v>
      </c>
      <c r="L718" s="9" t="str">
        <f>'shaladarpan '!K717</f>
        <v>yes</v>
      </c>
      <c r="M718" s="9">
        <f>'shaladarpan '!L717</f>
        <v>716</v>
      </c>
      <c r="N718" s="9">
        <f>'shaladarpan '!M717</f>
        <v>0</v>
      </c>
      <c r="O718" s="9">
        <f>'shaladarpan '!N717</f>
        <v>0</v>
      </c>
      <c r="P718" s="9" t="str">
        <f>'shaladarpan '!O717</f>
        <v>OBC</v>
      </c>
      <c r="Q718" s="9" t="str">
        <f>'shaladarpan '!P717</f>
        <v>Hindu</v>
      </c>
      <c r="R718" s="9">
        <f>'shaladarpan '!Q717</f>
        <v>0</v>
      </c>
      <c r="S718" s="9" t="str">
        <f>'shaladarpan '!R717</f>
        <v>GOVT. SENIOR SECONDARY SCHOOL ALNIYAWAS (219445)</v>
      </c>
      <c r="T718" s="9">
        <f>'shaladarpan '!S717</f>
        <v>8140200308</v>
      </c>
      <c r="U718" s="9" t="str">
        <f>'shaladarpan '!T717</f>
        <v>XXXX3408</v>
      </c>
      <c r="V718" s="9">
        <f>'shaladarpan '!U717</f>
        <v>0</v>
      </c>
      <c r="W718" s="9">
        <f>'shaladarpan '!V717</f>
        <v>9828121412</v>
      </c>
      <c r="X718" s="9" t="str">
        <f>'shaladarpan '!W717</f>
        <v>alniyawas716</v>
      </c>
      <c r="Y718" s="9">
        <f>'shaladarpan '!X717</f>
        <v>0</v>
      </c>
      <c r="Z718" s="9" t="str">
        <f>'shaladarpan '!Y717</f>
        <v>N</v>
      </c>
      <c r="AA718" s="9" t="str">
        <f>'shaladarpan '!Z717</f>
        <v>N</v>
      </c>
      <c r="AB718" s="9" t="str">
        <f>'shaladarpan '!AA717</f>
        <v>No</v>
      </c>
      <c r="AC718" s="9">
        <f>'shaladarpan '!AB717</f>
        <v>18</v>
      </c>
      <c r="AD718" s="9" t="str">
        <f>'shaladarpan '!AC717</f>
        <v>None</v>
      </c>
      <c r="AE718" s="9">
        <f>'shaladarpan '!AD717</f>
        <v>1</v>
      </c>
    </row>
    <row r="719" spans="1:31" ht="23.25">
      <c r="A719" s="8">
        <f>IF(F719=" "," ",ROWS($A$3:A719))</f>
        <v>717</v>
      </c>
      <c r="B719" s="9">
        <f>'shaladarpan '!A718</f>
        <v>12</v>
      </c>
      <c r="C719" s="9" t="str">
        <f>'shaladarpan '!B718</f>
        <v>B</v>
      </c>
      <c r="D719" s="9">
        <f>'shaladarpan '!C718</f>
        <v>4725</v>
      </c>
      <c r="E719" s="10">
        <f>'shaladarpan '!D718</f>
        <v>43659</v>
      </c>
      <c r="F719" s="9" t="str">
        <f>'shaladarpan '!E718</f>
        <v>manjeet717</v>
      </c>
      <c r="G719" s="10">
        <f>'shaladarpan '!F718</f>
        <v>0</v>
      </c>
      <c r="H719" s="9" t="str">
        <f>'shaladarpan '!G718</f>
        <v>vijay717</v>
      </c>
      <c r="I719" s="9" t="str">
        <f>'shaladarpan '!H718</f>
        <v>beautiful717</v>
      </c>
      <c r="J719" s="9" t="str">
        <f>'shaladarpan '!I718</f>
        <v>F</v>
      </c>
      <c r="K719" s="10">
        <f>'shaladarpan '!J718</f>
        <v>37467</v>
      </c>
      <c r="L719" s="9" t="str">
        <f>'shaladarpan '!K718</f>
        <v>no</v>
      </c>
      <c r="M719" s="9">
        <f>'shaladarpan '!L718</f>
        <v>717</v>
      </c>
      <c r="N719" s="9">
        <f>'shaladarpan '!M718</f>
        <v>0</v>
      </c>
      <c r="O719" s="9">
        <f>'shaladarpan '!N718</f>
        <v>0</v>
      </c>
      <c r="P719" s="9" t="str">
        <f>'shaladarpan '!O718</f>
        <v>OBC</v>
      </c>
      <c r="Q719" s="9" t="str">
        <f>'shaladarpan '!P718</f>
        <v>Hindu</v>
      </c>
      <c r="R719" s="9">
        <f>'shaladarpan '!Q718</f>
        <v>0</v>
      </c>
      <c r="S719" s="9" t="str">
        <f>'shaladarpan '!R718</f>
        <v>GOVT. SENIOR SECONDARY SCHOOL ALNIYAWAS (219445)</v>
      </c>
      <c r="T719" s="9">
        <f>'shaladarpan '!S718</f>
        <v>8140200308</v>
      </c>
      <c r="U719" s="9" t="str">
        <f>'shaladarpan '!T718</f>
        <v>XXXX0184</v>
      </c>
      <c r="V719" s="9" t="str">
        <f>'shaladarpan '!U718</f>
        <v>vonwkkp</v>
      </c>
      <c r="W719" s="9">
        <f>'shaladarpan '!V718</f>
        <v>9828121413</v>
      </c>
      <c r="X719" s="9" t="str">
        <f>'shaladarpan '!W718</f>
        <v>alniyawas717</v>
      </c>
      <c r="Y719" s="9">
        <f>'shaladarpan '!X718</f>
        <v>50000</v>
      </c>
      <c r="Z719" s="9" t="str">
        <f>'shaladarpan '!Y718</f>
        <v>N</v>
      </c>
      <c r="AA719" s="9" t="str">
        <f>'shaladarpan '!Z718</f>
        <v>N</v>
      </c>
      <c r="AB719" s="9" t="str">
        <f>'shaladarpan '!AA718</f>
        <v>No</v>
      </c>
      <c r="AC719" s="9">
        <f>'shaladarpan '!AB718</f>
        <v>18</v>
      </c>
      <c r="AD719" s="9" t="str">
        <f>'shaladarpan '!AC718</f>
        <v>None</v>
      </c>
      <c r="AE719" s="9">
        <f>'shaladarpan '!AD718</f>
        <v>5</v>
      </c>
    </row>
    <row r="720" spans="1:31" ht="23.25">
      <c r="A720" s="8">
        <f>IF(F720=" "," ",ROWS($A$3:A720))</f>
        <v>718</v>
      </c>
      <c r="B720" s="9">
        <f>'shaladarpan '!A719</f>
        <v>12</v>
      </c>
      <c r="C720" s="9" t="str">
        <f>'shaladarpan '!B719</f>
        <v>B</v>
      </c>
      <c r="D720" s="9">
        <f>'shaladarpan '!C719</f>
        <v>3620</v>
      </c>
      <c r="E720" s="10">
        <f>'shaladarpan '!D719</f>
        <v>41823</v>
      </c>
      <c r="F720" s="9" t="str">
        <f>'shaladarpan '!E719</f>
        <v>manjeet718</v>
      </c>
      <c r="G720" s="10">
        <f>'shaladarpan '!F719</f>
        <v>0</v>
      </c>
      <c r="H720" s="9" t="str">
        <f>'shaladarpan '!G719</f>
        <v>vijay718</v>
      </c>
      <c r="I720" s="9" t="str">
        <f>'shaladarpan '!H719</f>
        <v>beautiful718</v>
      </c>
      <c r="J720" s="9" t="str">
        <f>'shaladarpan '!I719</f>
        <v>F</v>
      </c>
      <c r="K720" s="10">
        <f>'shaladarpan '!J719</f>
        <v>37991</v>
      </c>
      <c r="L720" s="9" t="str">
        <f>'shaladarpan '!K719</f>
        <v>yes</v>
      </c>
      <c r="M720" s="9">
        <f>'shaladarpan '!L719</f>
        <v>718</v>
      </c>
      <c r="N720" s="9">
        <f>'shaladarpan '!M719</f>
        <v>0</v>
      </c>
      <c r="O720" s="9">
        <f>'shaladarpan '!N719</f>
        <v>0</v>
      </c>
      <c r="P720" s="9" t="str">
        <f>'shaladarpan '!O719</f>
        <v>OBC</v>
      </c>
      <c r="Q720" s="9" t="str">
        <f>'shaladarpan '!P719</f>
        <v>Hindu</v>
      </c>
      <c r="R720" s="9">
        <f>'shaladarpan '!Q719</f>
        <v>0</v>
      </c>
      <c r="S720" s="9" t="str">
        <f>'shaladarpan '!R719</f>
        <v>GOVT. SENIOR SECONDARY SCHOOL ALNIYAWAS (219445)</v>
      </c>
      <c r="T720" s="9">
        <f>'shaladarpan '!S719</f>
        <v>8140200308</v>
      </c>
      <c r="U720" s="9" t="str">
        <f>'shaladarpan '!T719</f>
        <v>XXXX6807</v>
      </c>
      <c r="V720" s="9">
        <f>'shaladarpan '!U719</f>
        <v>0</v>
      </c>
      <c r="W720" s="9">
        <f>'shaladarpan '!V719</f>
        <v>9828121414</v>
      </c>
      <c r="X720" s="9" t="str">
        <f>'shaladarpan '!W719</f>
        <v>alniyawas718</v>
      </c>
      <c r="Y720" s="9">
        <f>'shaladarpan '!X719</f>
        <v>0</v>
      </c>
      <c r="Z720" s="9" t="str">
        <f>'shaladarpan '!Y719</f>
        <v>N</v>
      </c>
      <c r="AA720" s="9" t="str">
        <f>'shaladarpan '!Z719</f>
        <v>N</v>
      </c>
      <c r="AB720" s="9" t="str">
        <f>'shaladarpan '!AA719</f>
        <v>No</v>
      </c>
      <c r="AC720" s="9">
        <f>'shaladarpan '!AB719</f>
        <v>16</v>
      </c>
      <c r="AD720" s="9" t="str">
        <f>'shaladarpan '!AC719</f>
        <v>None</v>
      </c>
      <c r="AE720" s="9">
        <f>'shaladarpan '!AD719</f>
        <v>1</v>
      </c>
    </row>
    <row r="721" spans="1:31" ht="23.25">
      <c r="A721" s="8">
        <f>IF(F721=" "," ",ROWS($A$3:A721))</f>
        <v>719</v>
      </c>
      <c r="B721" s="9">
        <f>'shaladarpan '!A720</f>
        <v>12</v>
      </c>
      <c r="C721" s="9" t="str">
        <f>'shaladarpan '!B720</f>
        <v>B</v>
      </c>
      <c r="D721" s="9">
        <f>'shaladarpan '!C720</f>
        <v>4300</v>
      </c>
      <c r="E721" s="10">
        <f>'shaladarpan '!D720</f>
        <v>42916</v>
      </c>
      <c r="F721" s="9" t="str">
        <f>'shaladarpan '!E720</f>
        <v>manjeet719</v>
      </c>
      <c r="G721" s="10">
        <f>'shaladarpan '!F720</f>
        <v>0</v>
      </c>
      <c r="H721" s="9" t="str">
        <f>'shaladarpan '!G720</f>
        <v>vijay719</v>
      </c>
      <c r="I721" s="9" t="str">
        <f>'shaladarpan '!H720</f>
        <v>beautiful719</v>
      </c>
      <c r="J721" s="9" t="str">
        <f>'shaladarpan '!I720</f>
        <v>F</v>
      </c>
      <c r="K721" s="10">
        <f>'shaladarpan '!J720</f>
        <v>37539</v>
      </c>
      <c r="L721" s="9" t="str">
        <f>'shaladarpan '!K720</f>
        <v>yes</v>
      </c>
      <c r="M721" s="9">
        <f>'shaladarpan '!L720</f>
        <v>719</v>
      </c>
      <c r="N721" s="9">
        <f>'shaladarpan '!M720</f>
        <v>0</v>
      </c>
      <c r="O721" s="9">
        <f>'shaladarpan '!N720</f>
        <v>0</v>
      </c>
      <c r="P721" s="9" t="str">
        <f>'shaladarpan '!O720</f>
        <v>SBC</v>
      </c>
      <c r="Q721" s="9" t="str">
        <f>'shaladarpan '!P720</f>
        <v>Hindu</v>
      </c>
      <c r="R721" s="9">
        <f>'shaladarpan '!Q720</f>
        <v>0</v>
      </c>
      <c r="S721" s="9" t="str">
        <f>'shaladarpan '!R720</f>
        <v>GOVT. SENIOR SECONDARY SCHOOL ALNIYAWAS (219445)</v>
      </c>
      <c r="T721" s="9">
        <f>'shaladarpan '!S720</f>
        <v>8140200308</v>
      </c>
      <c r="U721" s="9" t="str">
        <f>'shaladarpan '!T720</f>
        <v>XXXX1512</v>
      </c>
      <c r="V721" s="9">
        <f>'shaladarpan '!U720</f>
        <v>0</v>
      </c>
      <c r="W721" s="9">
        <f>'shaladarpan '!V720</f>
        <v>9828121415</v>
      </c>
      <c r="X721" s="9" t="str">
        <f>'shaladarpan '!W720</f>
        <v>alniyawas719</v>
      </c>
      <c r="Y721" s="9">
        <f>'shaladarpan '!X720</f>
        <v>0</v>
      </c>
      <c r="Z721" s="9" t="str">
        <f>'shaladarpan '!Y720</f>
        <v>N</v>
      </c>
      <c r="AA721" s="9" t="str">
        <f>'shaladarpan '!Z720</f>
        <v>N</v>
      </c>
      <c r="AB721" s="9" t="str">
        <f>'shaladarpan '!AA720</f>
        <v>No</v>
      </c>
      <c r="AC721" s="9">
        <f>'shaladarpan '!AB720</f>
        <v>18</v>
      </c>
      <c r="AD721" s="9" t="str">
        <f>'shaladarpan '!AC720</f>
        <v>None</v>
      </c>
      <c r="AE721" s="9">
        <f>'shaladarpan '!AD720</f>
        <v>1</v>
      </c>
    </row>
    <row r="722" spans="1:31" ht="23.25">
      <c r="A722" s="8">
        <f>IF(F722=" "," ",ROWS($A$3:A722))</f>
        <v>720</v>
      </c>
      <c r="B722" s="9">
        <f>'shaladarpan '!A721</f>
        <v>12</v>
      </c>
      <c r="C722" s="9" t="str">
        <f>'shaladarpan '!B721</f>
        <v>B</v>
      </c>
      <c r="D722" s="9">
        <f>'shaladarpan '!C721</f>
        <v>4003</v>
      </c>
      <c r="E722" s="10">
        <f>'shaladarpan '!D721</f>
        <v>42191</v>
      </c>
      <c r="F722" s="9" t="str">
        <f>'shaladarpan '!E721</f>
        <v>manjeet720</v>
      </c>
      <c r="G722" s="10">
        <f>'shaladarpan '!F721</f>
        <v>0</v>
      </c>
      <c r="H722" s="9" t="str">
        <f>'shaladarpan '!G721</f>
        <v>vijay720</v>
      </c>
      <c r="I722" s="9" t="str">
        <f>'shaladarpan '!H721</f>
        <v>beautiful720</v>
      </c>
      <c r="J722" s="9" t="str">
        <f>'shaladarpan '!I721</f>
        <v>M</v>
      </c>
      <c r="K722" s="10">
        <f>'shaladarpan '!J721</f>
        <v>38277</v>
      </c>
      <c r="L722" s="9" t="str">
        <f>'shaladarpan '!K721</f>
        <v>no</v>
      </c>
      <c r="M722" s="9">
        <f>'shaladarpan '!L721</f>
        <v>720</v>
      </c>
      <c r="N722" s="9">
        <f>'shaladarpan '!M721</f>
        <v>0</v>
      </c>
      <c r="O722" s="9">
        <f>'shaladarpan '!N721</f>
        <v>0</v>
      </c>
      <c r="P722" s="9" t="str">
        <f>'shaladarpan '!O721</f>
        <v>SBC</v>
      </c>
      <c r="Q722" s="9" t="str">
        <f>'shaladarpan '!P721</f>
        <v>Hindu</v>
      </c>
      <c r="R722" s="9">
        <f>'shaladarpan '!Q721</f>
        <v>0</v>
      </c>
      <c r="S722" s="9" t="str">
        <f>'shaladarpan '!R721</f>
        <v>GOVT. SENIOR SECONDARY SCHOOL ALNIYAWAS (219445)</v>
      </c>
      <c r="T722" s="9">
        <f>'shaladarpan '!S721</f>
        <v>8140200308</v>
      </c>
      <c r="U722" s="9" t="str">
        <f>'shaladarpan '!T721</f>
        <v>XXXX5822</v>
      </c>
      <c r="V722" s="9">
        <f>'shaladarpan '!U721</f>
        <v>0</v>
      </c>
      <c r="W722" s="9">
        <f>'shaladarpan '!V721</f>
        <v>9828121416</v>
      </c>
      <c r="X722" s="9" t="str">
        <f>'shaladarpan '!W721</f>
        <v>alniyawas720</v>
      </c>
      <c r="Y722" s="9">
        <f>'shaladarpan '!X721</f>
        <v>60000</v>
      </c>
      <c r="Z722" s="9" t="str">
        <f>'shaladarpan '!Y721</f>
        <v>N</v>
      </c>
      <c r="AA722" s="9" t="str">
        <f>'shaladarpan '!Z721</f>
        <v>N</v>
      </c>
      <c r="AB722" s="9" t="str">
        <f>'shaladarpan '!AA721</f>
        <v>No</v>
      </c>
      <c r="AC722" s="9">
        <f>'shaladarpan '!AB721</f>
        <v>16</v>
      </c>
      <c r="AD722" s="9" t="str">
        <f>'shaladarpan '!AC721</f>
        <v>None</v>
      </c>
      <c r="AE722" s="9">
        <f>'shaladarpan '!AD721</f>
        <v>1</v>
      </c>
    </row>
    <row r="723" spans="1:31" ht="23.25">
      <c r="A723" s="8">
        <f>IF(F723=" "," ",ROWS($A$3:A723))</f>
        <v>721</v>
      </c>
      <c r="B723" s="9">
        <f>'shaladarpan '!A722</f>
        <v>12</v>
      </c>
      <c r="C723" s="9" t="str">
        <f>'shaladarpan '!B722</f>
        <v>B</v>
      </c>
      <c r="D723" s="9">
        <f>'shaladarpan '!C722</f>
        <v>4181</v>
      </c>
      <c r="E723" s="10">
        <f>'shaladarpan '!D722</f>
        <v>42559</v>
      </c>
      <c r="F723" s="9" t="str">
        <f>'shaladarpan '!E722</f>
        <v>manjeet721</v>
      </c>
      <c r="G723" s="10">
        <f>'shaladarpan '!F722</f>
        <v>0</v>
      </c>
      <c r="H723" s="9" t="str">
        <f>'shaladarpan '!G722</f>
        <v>vijay721</v>
      </c>
      <c r="I723" s="9" t="str">
        <f>'shaladarpan '!H722</f>
        <v>beautiful721</v>
      </c>
      <c r="J723" s="9" t="str">
        <f>'shaladarpan '!I722</f>
        <v>M</v>
      </c>
      <c r="K723" s="10">
        <f>'shaladarpan '!J722</f>
        <v>38336</v>
      </c>
      <c r="L723" s="9" t="str">
        <f>'shaladarpan '!K722</f>
        <v>yes</v>
      </c>
      <c r="M723" s="9">
        <f>'shaladarpan '!L722</f>
        <v>721</v>
      </c>
      <c r="N723" s="9">
        <f>'shaladarpan '!M722</f>
        <v>0</v>
      </c>
      <c r="O723" s="9">
        <f>'shaladarpan '!N722</f>
        <v>0</v>
      </c>
      <c r="P723" s="9" t="str">
        <f>'shaladarpan '!O722</f>
        <v>OBC</v>
      </c>
      <c r="Q723" s="9" t="str">
        <f>'shaladarpan '!P722</f>
        <v>Hindu</v>
      </c>
      <c r="R723" s="9">
        <f>'shaladarpan '!Q722</f>
        <v>0</v>
      </c>
      <c r="S723" s="9" t="str">
        <f>'shaladarpan '!R722</f>
        <v>GOVT. SENIOR SECONDARY SCHOOL ALNIYAWAS (219445)</v>
      </c>
      <c r="T723" s="9">
        <f>'shaladarpan '!S722</f>
        <v>8140200308</v>
      </c>
      <c r="U723" s="9" t="str">
        <f>'shaladarpan '!T722</f>
        <v>XXXX3935</v>
      </c>
      <c r="V723" s="9">
        <f>'shaladarpan '!U722</f>
        <v>0</v>
      </c>
      <c r="W723" s="9">
        <f>'shaladarpan '!V722</f>
        <v>9828121417</v>
      </c>
      <c r="X723" s="9" t="str">
        <f>'shaladarpan '!W722</f>
        <v>alniyawas721</v>
      </c>
      <c r="Y723" s="9">
        <f>'shaladarpan '!X722</f>
        <v>0</v>
      </c>
      <c r="Z723" s="9" t="str">
        <f>'shaladarpan '!Y722</f>
        <v>N</v>
      </c>
      <c r="AA723" s="9" t="str">
        <f>'shaladarpan '!Z722</f>
        <v>N</v>
      </c>
      <c r="AB723" s="9" t="str">
        <f>'shaladarpan '!AA722</f>
        <v>No</v>
      </c>
      <c r="AC723" s="9">
        <f>'shaladarpan '!AB722</f>
        <v>16</v>
      </c>
      <c r="AD723" s="9" t="str">
        <f>'shaladarpan '!AC722</f>
        <v>None</v>
      </c>
      <c r="AE723" s="9">
        <f>'shaladarpan '!AD722</f>
        <v>2</v>
      </c>
    </row>
    <row r="724" spans="1:31" ht="23.25">
      <c r="A724" s="8">
        <f>IF(F724=" "," ",ROWS($A$3:A724))</f>
        <v>722</v>
      </c>
      <c r="B724" s="9">
        <f>'shaladarpan '!A723</f>
        <v>12</v>
      </c>
      <c r="C724" s="9" t="str">
        <f>'shaladarpan '!B723</f>
        <v>B</v>
      </c>
      <c r="D724" s="9">
        <f>'shaladarpan '!C723</f>
        <v>3583</v>
      </c>
      <c r="E724" s="10">
        <f>'shaladarpan '!D723</f>
        <v>41821</v>
      </c>
      <c r="F724" s="9" t="str">
        <f>'shaladarpan '!E723</f>
        <v>manjeet722</v>
      </c>
      <c r="G724" s="10">
        <f>'shaladarpan '!F723</f>
        <v>0</v>
      </c>
      <c r="H724" s="9" t="str">
        <f>'shaladarpan '!G723</f>
        <v>vijay722</v>
      </c>
      <c r="I724" s="9" t="str">
        <f>'shaladarpan '!H723</f>
        <v>beautiful722</v>
      </c>
      <c r="J724" s="9" t="str">
        <f>'shaladarpan '!I723</f>
        <v>M</v>
      </c>
      <c r="K724" s="10">
        <f>'shaladarpan '!J723</f>
        <v>37749</v>
      </c>
      <c r="L724" s="9" t="str">
        <f>'shaladarpan '!K723</f>
        <v>yes</v>
      </c>
      <c r="M724" s="9">
        <f>'shaladarpan '!L723</f>
        <v>722</v>
      </c>
      <c r="N724" s="9">
        <f>'shaladarpan '!M723</f>
        <v>0</v>
      </c>
      <c r="O724" s="9">
        <f>'shaladarpan '!N723</f>
        <v>0</v>
      </c>
      <c r="P724" s="9" t="str">
        <f>'shaladarpan '!O723</f>
        <v>OBC</v>
      </c>
      <c r="Q724" s="9" t="str">
        <f>'shaladarpan '!P723</f>
        <v>Muslim</v>
      </c>
      <c r="R724" s="9">
        <f>'shaladarpan '!Q723</f>
        <v>0</v>
      </c>
      <c r="S724" s="9" t="str">
        <f>'shaladarpan '!R723</f>
        <v>GOVT. SENIOR SECONDARY SCHOOL ALNIYAWAS (219445)</v>
      </c>
      <c r="T724" s="9">
        <f>'shaladarpan '!S723</f>
        <v>8140200308</v>
      </c>
      <c r="U724" s="9" t="str">
        <f>'shaladarpan '!T723</f>
        <v>XXXX9047</v>
      </c>
      <c r="V724" s="9">
        <f>'shaladarpan '!U723</f>
        <v>0</v>
      </c>
      <c r="W724" s="9">
        <f>'shaladarpan '!V723</f>
        <v>9828121418</v>
      </c>
      <c r="X724" s="9" t="str">
        <f>'shaladarpan '!W723</f>
        <v>alniyawas722</v>
      </c>
      <c r="Y724" s="9">
        <f>'shaladarpan '!X723</f>
        <v>0</v>
      </c>
      <c r="Z724" s="9" t="str">
        <f>'shaladarpan '!Y723</f>
        <v>N</v>
      </c>
      <c r="AA724" s="9" t="str">
        <f>'shaladarpan '!Z723</f>
        <v>N</v>
      </c>
      <c r="AB724" s="9" t="str">
        <f>'shaladarpan '!AA723</f>
        <v>Yes</v>
      </c>
      <c r="AC724" s="9">
        <f>'shaladarpan '!AB723</f>
        <v>17</v>
      </c>
      <c r="AD724" s="9" t="str">
        <f>'shaladarpan '!AC723</f>
        <v>None</v>
      </c>
      <c r="AE724" s="9">
        <f>'shaladarpan '!AD723</f>
        <v>1</v>
      </c>
    </row>
    <row r="725" spans="1:31" ht="23.25">
      <c r="A725" s="8">
        <f>IF(F725=" "," ",ROWS($A$3:A725))</f>
        <v>723</v>
      </c>
      <c r="B725" s="9">
        <f>'shaladarpan '!A724</f>
        <v>12</v>
      </c>
      <c r="C725" s="9" t="str">
        <f>'shaladarpan '!B724</f>
        <v>B</v>
      </c>
      <c r="D725" s="9">
        <f>'shaladarpan '!C724</f>
        <v>4286</v>
      </c>
      <c r="E725" s="10">
        <f>'shaladarpan '!D724</f>
        <v>42915</v>
      </c>
      <c r="F725" s="9" t="str">
        <f>'shaladarpan '!E724</f>
        <v>manjeet723</v>
      </c>
      <c r="G725" s="10">
        <f>'shaladarpan '!F724</f>
        <v>0</v>
      </c>
      <c r="H725" s="9" t="str">
        <f>'shaladarpan '!G724</f>
        <v>vijay723</v>
      </c>
      <c r="I725" s="9" t="str">
        <f>'shaladarpan '!H724</f>
        <v>beautiful723</v>
      </c>
      <c r="J725" s="9" t="str">
        <f>'shaladarpan '!I724</f>
        <v>M</v>
      </c>
      <c r="K725" s="10">
        <f>'shaladarpan '!J724</f>
        <v>38584</v>
      </c>
      <c r="L725" s="9" t="str">
        <f>'shaladarpan '!K724</f>
        <v>no</v>
      </c>
      <c r="M725" s="9">
        <f>'shaladarpan '!L724</f>
        <v>723</v>
      </c>
      <c r="N725" s="9">
        <f>'shaladarpan '!M724</f>
        <v>0</v>
      </c>
      <c r="O725" s="9">
        <f>'shaladarpan '!N724</f>
        <v>0</v>
      </c>
      <c r="P725" s="9" t="str">
        <f>'shaladarpan '!O724</f>
        <v>SC</v>
      </c>
      <c r="Q725" s="9" t="str">
        <f>'shaladarpan '!P724</f>
        <v>Hindu</v>
      </c>
      <c r="R725" s="9">
        <f>'shaladarpan '!Q724</f>
        <v>0</v>
      </c>
      <c r="S725" s="9" t="str">
        <f>'shaladarpan '!R724</f>
        <v>GOVT. SENIOR SECONDARY SCHOOL ALNIYAWAS (219445)</v>
      </c>
      <c r="T725" s="9">
        <f>'shaladarpan '!S724</f>
        <v>8140200308</v>
      </c>
      <c r="U725" s="9" t="str">
        <f>'shaladarpan '!T724</f>
        <v>XXXX7236</v>
      </c>
      <c r="V725" s="9" t="str">
        <f>'shaladarpan '!U724</f>
        <v>YQCIQEK</v>
      </c>
      <c r="W725" s="9">
        <f>'shaladarpan '!V724</f>
        <v>9828121419</v>
      </c>
      <c r="X725" s="9" t="str">
        <f>'shaladarpan '!W724</f>
        <v>alniyawas723</v>
      </c>
      <c r="Y725" s="9">
        <f>'shaladarpan '!X724</f>
        <v>42000</v>
      </c>
      <c r="Z725" s="9" t="str">
        <f>'shaladarpan '!Y724</f>
        <v>N</v>
      </c>
      <c r="AA725" s="9" t="str">
        <f>'shaladarpan '!Z724</f>
        <v>N</v>
      </c>
      <c r="AB725" s="9" t="str">
        <f>'shaladarpan '!AA724</f>
        <v>No</v>
      </c>
      <c r="AC725" s="9">
        <f>'shaladarpan '!AB724</f>
        <v>15</v>
      </c>
      <c r="AD725" s="9" t="str">
        <f>'shaladarpan '!AC724</f>
        <v>None</v>
      </c>
      <c r="AE725" s="9">
        <f>'shaladarpan '!AD724</f>
        <v>1</v>
      </c>
    </row>
    <row r="726" spans="1:31" ht="23.25">
      <c r="A726" s="8">
        <f>IF(F726=" "," ",ROWS($A$3:A726))</f>
        <v>724</v>
      </c>
      <c r="B726" s="9">
        <f>'shaladarpan '!A725</f>
        <v>12</v>
      </c>
      <c r="C726" s="9" t="str">
        <f>'shaladarpan '!B725</f>
        <v>B</v>
      </c>
      <c r="D726" s="9">
        <f>'shaladarpan '!C725</f>
        <v>4343</v>
      </c>
      <c r="E726" s="10">
        <f>'shaladarpan '!D725</f>
        <v>42922</v>
      </c>
      <c r="F726" s="9" t="str">
        <f>'shaladarpan '!E725</f>
        <v>manjeet724</v>
      </c>
      <c r="G726" s="10">
        <f>'shaladarpan '!F725</f>
        <v>0</v>
      </c>
      <c r="H726" s="9" t="str">
        <f>'shaladarpan '!G725</f>
        <v>vijay724</v>
      </c>
      <c r="I726" s="9" t="str">
        <f>'shaladarpan '!H725</f>
        <v>beautiful724</v>
      </c>
      <c r="J726" s="9" t="str">
        <f>'shaladarpan '!I725</f>
        <v>F</v>
      </c>
      <c r="K726" s="10">
        <f>'shaladarpan '!J725</f>
        <v>37682</v>
      </c>
      <c r="L726" s="9" t="str">
        <f>'shaladarpan '!K725</f>
        <v>yes</v>
      </c>
      <c r="M726" s="9">
        <f>'shaladarpan '!L725</f>
        <v>724</v>
      </c>
      <c r="N726" s="9">
        <f>'shaladarpan '!M725</f>
        <v>0</v>
      </c>
      <c r="O726" s="9">
        <f>'shaladarpan '!N725</f>
        <v>0</v>
      </c>
      <c r="P726" s="9" t="str">
        <f>'shaladarpan '!O725</f>
        <v>OBC</v>
      </c>
      <c r="Q726" s="9" t="str">
        <f>'shaladarpan '!P725</f>
        <v>Hindu</v>
      </c>
      <c r="R726" s="9">
        <f>'shaladarpan '!Q725</f>
        <v>0</v>
      </c>
      <c r="S726" s="9" t="str">
        <f>'shaladarpan '!R725</f>
        <v>GOVT. SENIOR SECONDARY SCHOOL ALNIYAWAS (219445)</v>
      </c>
      <c r="T726" s="9">
        <f>'shaladarpan '!S725</f>
        <v>8140200308</v>
      </c>
      <c r="U726" s="9" t="str">
        <f>'shaladarpan '!T725</f>
        <v>XXXX7505</v>
      </c>
      <c r="V726" s="9">
        <f>'shaladarpan '!U725</f>
        <v>0</v>
      </c>
      <c r="W726" s="9">
        <f>'shaladarpan '!V725</f>
        <v>9828121420</v>
      </c>
      <c r="X726" s="9" t="str">
        <f>'shaladarpan '!W725</f>
        <v>alniyawas724</v>
      </c>
      <c r="Y726" s="9">
        <f>'shaladarpan '!X725</f>
        <v>0</v>
      </c>
      <c r="Z726" s="9" t="str">
        <f>'shaladarpan '!Y725</f>
        <v>N</v>
      </c>
      <c r="AA726" s="9" t="str">
        <f>'shaladarpan '!Z725</f>
        <v>N</v>
      </c>
      <c r="AB726" s="9" t="str">
        <f>'shaladarpan '!AA725</f>
        <v>No</v>
      </c>
      <c r="AC726" s="9">
        <f>'shaladarpan '!AB725</f>
        <v>17</v>
      </c>
      <c r="AD726" s="9" t="str">
        <f>'shaladarpan '!AC725</f>
        <v>None</v>
      </c>
      <c r="AE726" s="9">
        <f>'shaladarpan '!AD725</f>
        <v>1</v>
      </c>
    </row>
    <row r="727" spans="1:31" ht="23.25">
      <c r="A727" s="8">
        <f>IF(F727=" "," ",ROWS($A$3:A727))</f>
        <v>725</v>
      </c>
      <c r="B727" s="9">
        <f>'shaladarpan '!A726</f>
        <v>12</v>
      </c>
      <c r="C727" s="9" t="str">
        <f>'shaladarpan '!B726</f>
        <v>B</v>
      </c>
      <c r="D727" s="9">
        <f>'shaladarpan '!C726</f>
        <v>4425</v>
      </c>
      <c r="E727" s="10">
        <f>'shaladarpan '!D726</f>
        <v>42936</v>
      </c>
      <c r="F727" s="9" t="str">
        <f>'shaladarpan '!E726</f>
        <v>manjeet725</v>
      </c>
      <c r="G727" s="10">
        <f>'shaladarpan '!F726</f>
        <v>0</v>
      </c>
      <c r="H727" s="9" t="str">
        <f>'shaladarpan '!G726</f>
        <v>vijay725</v>
      </c>
      <c r="I727" s="9" t="str">
        <f>'shaladarpan '!H726</f>
        <v>beautiful725</v>
      </c>
      <c r="J727" s="9" t="str">
        <f>'shaladarpan '!I726</f>
        <v>F</v>
      </c>
      <c r="K727" s="10">
        <f>'shaladarpan '!J726</f>
        <v>37867</v>
      </c>
      <c r="L727" s="9" t="str">
        <f>'shaladarpan '!K726</f>
        <v>yes</v>
      </c>
      <c r="M727" s="9">
        <f>'shaladarpan '!L726</f>
        <v>725</v>
      </c>
      <c r="N727" s="9">
        <f>'shaladarpan '!M726</f>
        <v>0</v>
      </c>
      <c r="O727" s="9">
        <f>'shaladarpan '!N726</f>
        <v>0</v>
      </c>
      <c r="P727" s="9" t="str">
        <f>'shaladarpan '!O726</f>
        <v>OBC</v>
      </c>
      <c r="Q727" s="9" t="str">
        <f>'shaladarpan '!P726</f>
        <v>Hindu</v>
      </c>
      <c r="R727" s="9">
        <f>'shaladarpan '!Q726</f>
        <v>0</v>
      </c>
      <c r="S727" s="9" t="str">
        <f>'shaladarpan '!R726</f>
        <v>GOVT. SENIOR SECONDARY SCHOOL ALNIYAWAS (219445)</v>
      </c>
      <c r="T727" s="9">
        <f>'shaladarpan '!S726</f>
        <v>8140200308</v>
      </c>
      <c r="U727" s="9" t="str">
        <f>'shaladarpan '!T726</f>
        <v>XXXX2532</v>
      </c>
      <c r="V727" s="9">
        <f>'shaladarpan '!U726</f>
        <v>0</v>
      </c>
      <c r="W727" s="9">
        <f>'shaladarpan '!V726</f>
        <v>9828121421</v>
      </c>
      <c r="X727" s="9" t="str">
        <f>'shaladarpan '!W726</f>
        <v>alniyawas725</v>
      </c>
      <c r="Y727" s="9">
        <f>'shaladarpan '!X726</f>
        <v>0</v>
      </c>
      <c r="Z727" s="9" t="str">
        <f>'shaladarpan '!Y726</f>
        <v>N</v>
      </c>
      <c r="AA727" s="9" t="str">
        <f>'shaladarpan '!Z726</f>
        <v>N</v>
      </c>
      <c r="AB727" s="9" t="str">
        <f>'shaladarpan '!AA726</f>
        <v>No</v>
      </c>
      <c r="AC727" s="9">
        <f>'shaladarpan '!AB726</f>
        <v>17</v>
      </c>
      <c r="AD727" s="9" t="str">
        <f>'shaladarpan '!AC726</f>
        <v>None</v>
      </c>
      <c r="AE727" s="9">
        <f>'shaladarpan '!AD726</f>
        <v>1</v>
      </c>
    </row>
    <row r="728" spans="1:31" ht="23.25">
      <c r="A728" s="8">
        <f>IF(F728=" "," ",ROWS($A$3:A728))</f>
        <v>726</v>
      </c>
      <c r="B728" s="9">
        <f>'shaladarpan '!A727</f>
        <v>12</v>
      </c>
      <c r="C728" s="9" t="str">
        <f>'shaladarpan '!B727</f>
        <v>B</v>
      </c>
      <c r="D728" s="9">
        <f>'shaladarpan '!C727</f>
        <v>4508</v>
      </c>
      <c r="E728" s="10">
        <f>'shaladarpan '!D727</f>
        <v>43287</v>
      </c>
      <c r="F728" s="9" t="str">
        <f>'shaladarpan '!E727</f>
        <v>manjeet726</v>
      </c>
      <c r="G728" s="10">
        <f>'shaladarpan '!F727</f>
        <v>0</v>
      </c>
      <c r="H728" s="9" t="str">
        <f>'shaladarpan '!G727</f>
        <v>vijay726</v>
      </c>
      <c r="I728" s="9" t="str">
        <f>'shaladarpan '!H727</f>
        <v>beautiful726</v>
      </c>
      <c r="J728" s="9" t="str">
        <f>'shaladarpan '!I727</f>
        <v>M</v>
      </c>
      <c r="K728" s="10">
        <f>'shaladarpan '!J727</f>
        <v>38406</v>
      </c>
      <c r="L728" s="9" t="str">
        <f>'shaladarpan '!K727</f>
        <v>no</v>
      </c>
      <c r="M728" s="9">
        <f>'shaladarpan '!L727</f>
        <v>726</v>
      </c>
      <c r="N728" s="9">
        <f>'shaladarpan '!M727</f>
        <v>0</v>
      </c>
      <c r="O728" s="9">
        <f>'shaladarpan '!N727</f>
        <v>0</v>
      </c>
      <c r="P728" s="9" t="str">
        <f>'shaladarpan '!O727</f>
        <v>GEN</v>
      </c>
      <c r="Q728" s="9" t="str">
        <f>'shaladarpan '!P727</f>
        <v>Hindu</v>
      </c>
      <c r="R728" s="9">
        <f>'shaladarpan '!Q727</f>
        <v>0</v>
      </c>
      <c r="S728" s="9" t="str">
        <f>'shaladarpan '!R727</f>
        <v>GOVT. SENIOR SECONDARY SCHOOL ALNIYAWAS (219445)</v>
      </c>
      <c r="T728" s="9">
        <f>'shaladarpan '!S727</f>
        <v>8140200308</v>
      </c>
      <c r="U728" s="9" t="str">
        <f>'shaladarpan '!T727</f>
        <v>XXXX0462</v>
      </c>
      <c r="V728" s="9">
        <f>'shaladarpan '!U727</f>
        <v>0</v>
      </c>
      <c r="W728" s="9">
        <f>'shaladarpan '!V727</f>
        <v>9828121422</v>
      </c>
      <c r="X728" s="9" t="str">
        <f>'shaladarpan '!W727</f>
        <v>alniyawas726</v>
      </c>
      <c r="Y728" s="9">
        <f>'shaladarpan '!X727</f>
        <v>60000</v>
      </c>
      <c r="Z728" s="9" t="str">
        <f>'shaladarpan '!Y727</f>
        <v>N</v>
      </c>
      <c r="AA728" s="9" t="str">
        <f>'shaladarpan '!Z727</f>
        <v>N</v>
      </c>
      <c r="AB728" s="9" t="str">
        <f>'shaladarpan '!AA727</f>
        <v>No</v>
      </c>
      <c r="AC728" s="9">
        <f>'shaladarpan '!AB727</f>
        <v>15</v>
      </c>
      <c r="AD728" s="9" t="str">
        <f>'shaladarpan '!AC727</f>
        <v>None</v>
      </c>
      <c r="AE728" s="9">
        <f>'shaladarpan '!AD727</f>
        <v>1</v>
      </c>
    </row>
    <row r="729" spans="1:31" ht="23.25">
      <c r="A729" s="8">
        <f>IF(F729=" "," ",ROWS($A$3:A729))</f>
        <v>727</v>
      </c>
      <c r="B729" s="9">
        <f>'shaladarpan '!A728</f>
        <v>12</v>
      </c>
      <c r="C729" s="9" t="str">
        <f>'shaladarpan '!B728</f>
        <v>B</v>
      </c>
      <c r="D729" s="9">
        <f>'shaladarpan '!C728</f>
        <v>4720</v>
      </c>
      <c r="E729" s="10">
        <f>'shaladarpan '!D728</f>
        <v>43658</v>
      </c>
      <c r="F729" s="9" t="str">
        <f>'shaladarpan '!E728</f>
        <v>manjeet727</v>
      </c>
      <c r="G729" s="10">
        <f>'shaladarpan '!F728</f>
        <v>0</v>
      </c>
      <c r="H729" s="9" t="str">
        <f>'shaladarpan '!G728</f>
        <v>vijay727</v>
      </c>
      <c r="I729" s="9" t="str">
        <f>'shaladarpan '!H728</f>
        <v>beautiful727</v>
      </c>
      <c r="J729" s="9" t="str">
        <f>'shaladarpan '!I728</f>
        <v>M</v>
      </c>
      <c r="K729" s="10">
        <f>'shaladarpan '!J728</f>
        <v>37817</v>
      </c>
      <c r="L729" s="9" t="str">
        <f>'shaladarpan '!K728</f>
        <v>yes</v>
      </c>
      <c r="M729" s="9">
        <f>'shaladarpan '!L728</f>
        <v>727</v>
      </c>
      <c r="N729" s="9">
        <f>'shaladarpan '!M728</f>
        <v>0</v>
      </c>
      <c r="O729" s="9">
        <f>'shaladarpan '!N728</f>
        <v>0</v>
      </c>
      <c r="P729" s="9" t="str">
        <f>'shaladarpan '!O728</f>
        <v>OBC</v>
      </c>
      <c r="Q729" s="9" t="str">
        <f>'shaladarpan '!P728</f>
        <v>Hindu</v>
      </c>
      <c r="R729" s="9">
        <f>'shaladarpan '!Q728</f>
        <v>0</v>
      </c>
      <c r="S729" s="9" t="str">
        <f>'shaladarpan '!R728</f>
        <v>GOVT. SENIOR SECONDARY SCHOOL ALNIYAWAS (219445)</v>
      </c>
      <c r="T729" s="9">
        <f>'shaladarpan '!S728</f>
        <v>8140200308</v>
      </c>
      <c r="U729" s="9" t="str">
        <f>'shaladarpan '!T728</f>
        <v>XXXX7126</v>
      </c>
      <c r="V729" s="9" t="str">
        <f>'shaladarpan '!U728</f>
        <v>vgttnrj</v>
      </c>
      <c r="W729" s="9">
        <f>'shaladarpan '!V728</f>
        <v>9828121423</v>
      </c>
      <c r="X729" s="9" t="str">
        <f>'shaladarpan '!W728</f>
        <v>alniyawas727</v>
      </c>
      <c r="Y729" s="9">
        <f>'shaladarpan '!X728</f>
        <v>60000</v>
      </c>
      <c r="Z729" s="9" t="str">
        <f>'shaladarpan '!Y728</f>
        <v>N</v>
      </c>
      <c r="AA729" s="9" t="str">
        <f>'shaladarpan '!Z728</f>
        <v>N</v>
      </c>
      <c r="AB729" s="9" t="str">
        <f>'shaladarpan '!AA728</f>
        <v>No</v>
      </c>
      <c r="AC729" s="9">
        <f>'shaladarpan '!AB728</f>
        <v>17</v>
      </c>
      <c r="AD729" s="9" t="str">
        <f>'shaladarpan '!AC728</f>
        <v>None</v>
      </c>
      <c r="AE729" s="9">
        <f>'shaladarpan '!AD728</f>
        <v>5</v>
      </c>
    </row>
    <row r="730" spans="1:31" ht="23.25">
      <c r="A730" s="8">
        <f>IF(F730=" "," ",ROWS($A$3:A730))</f>
        <v>728</v>
      </c>
      <c r="B730" s="9">
        <f>'shaladarpan '!A729</f>
        <v>12</v>
      </c>
      <c r="C730" s="9" t="str">
        <f>'shaladarpan '!B729</f>
        <v>B</v>
      </c>
      <c r="D730" s="9">
        <f>'shaladarpan '!C729</f>
        <v>4881</v>
      </c>
      <c r="E730" s="10">
        <f>'shaladarpan '!D729</f>
        <v>43670</v>
      </c>
      <c r="F730" s="9" t="str">
        <f>'shaladarpan '!E729</f>
        <v>manjeet728</v>
      </c>
      <c r="G730" s="10">
        <f>'shaladarpan '!F729</f>
        <v>0</v>
      </c>
      <c r="H730" s="9" t="str">
        <f>'shaladarpan '!G729</f>
        <v>vijay728</v>
      </c>
      <c r="I730" s="9" t="str">
        <f>'shaladarpan '!H729</f>
        <v>beautiful728</v>
      </c>
      <c r="J730" s="9" t="str">
        <f>'shaladarpan '!I729</f>
        <v>M</v>
      </c>
      <c r="K730" s="10">
        <f>'shaladarpan '!J729</f>
        <v>38344</v>
      </c>
      <c r="L730" s="9" t="str">
        <f>'shaladarpan '!K729</f>
        <v>yes</v>
      </c>
      <c r="M730" s="9">
        <f>'shaladarpan '!L729</f>
        <v>728</v>
      </c>
      <c r="N730" s="9">
        <f>'shaladarpan '!M729</f>
        <v>0</v>
      </c>
      <c r="O730" s="9">
        <f>'shaladarpan '!N729</f>
        <v>0</v>
      </c>
      <c r="P730" s="9" t="str">
        <f>'shaladarpan '!O729</f>
        <v>OBC</v>
      </c>
      <c r="Q730" s="9">
        <f>'shaladarpan '!P729</f>
        <v>0</v>
      </c>
      <c r="R730" s="9">
        <f>'shaladarpan '!Q729</f>
        <v>0</v>
      </c>
      <c r="S730" s="9" t="str">
        <f>'shaladarpan '!R729</f>
        <v>GOVT. SENIOR SECONDARY SCHOOL ALNIYAWAS (219445)</v>
      </c>
      <c r="T730" s="9">
        <f>'shaladarpan '!S729</f>
        <v>8140200308</v>
      </c>
      <c r="U730" s="9" t="str">
        <f>'shaladarpan '!T729</f>
        <v>XXXX5672</v>
      </c>
      <c r="V730" s="9">
        <f>'shaladarpan '!U729</f>
        <v>0</v>
      </c>
      <c r="W730" s="9">
        <f>'shaladarpan '!V729</f>
        <v>9828121424</v>
      </c>
      <c r="X730" s="9" t="str">
        <f>'shaladarpan '!W729</f>
        <v>alniyawas728</v>
      </c>
      <c r="Y730" s="9">
        <f>'shaladarpan '!X729</f>
        <v>0</v>
      </c>
      <c r="Z730" s="9" t="str">
        <f>'shaladarpan '!Y729</f>
        <v>N</v>
      </c>
      <c r="AA730" s="9" t="str">
        <f>'shaladarpan '!Z729</f>
        <v>N</v>
      </c>
      <c r="AB730" s="9">
        <f>'shaladarpan '!AA729</f>
        <v>0</v>
      </c>
      <c r="AC730" s="9">
        <f>'shaladarpan '!AB729</f>
        <v>16</v>
      </c>
      <c r="AD730" s="9" t="str">
        <f>'shaladarpan '!AC729</f>
        <v>None</v>
      </c>
      <c r="AE730" s="9">
        <f>'shaladarpan '!AD729</f>
        <v>2</v>
      </c>
    </row>
    <row r="731" spans="1:31">
      <c r="A731" s="8">
        <f>IF(F731=" "," ",ROWS($A$3:A731))</f>
        <v>729</v>
      </c>
      <c r="B731" s="9">
        <f>'shaladarpan '!A730</f>
        <v>0</v>
      </c>
      <c r="C731" s="9">
        <f>'shaladarpan '!B730</f>
        <v>0</v>
      </c>
      <c r="D731" s="9">
        <f>'shaladarpan '!C730</f>
        <v>0</v>
      </c>
      <c r="E731" s="10">
        <f>'shaladarpan '!D730</f>
        <v>0</v>
      </c>
      <c r="F731" s="9">
        <f>'shaladarpan '!E730</f>
        <v>0</v>
      </c>
      <c r="G731" s="10">
        <f>'shaladarpan '!F730</f>
        <v>0</v>
      </c>
      <c r="H731" s="9">
        <f>'shaladarpan '!G730</f>
        <v>0</v>
      </c>
      <c r="I731" s="9">
        <f>'shaladarpan '!H730</f>
        <v>0</v>
      </c>
      <c r="J731" s="9">
        <f>'shaladarpan '!I730</f>
        <v>0</v>
      </c>
      <c r="K731" s="10">
        <f>'shaladarpan '!J730</f>
        <v>0</v>
      </c>
      <c r="L731" s="9">
        <f>'shaladarpan '!K730</f>
        <v>0</v>
      </c>
      <c r="M731" s="9">
        <f>'shaladarpan '!L730</f>
        <v>0</v>
      </c>
      <c r="N731" s="9">
        <f>'shaladarpan '!M730</f>
        <v>0</v>
      </c>
      <c r="O731" s="9">
        <f>'shaladarpan '!N730</f>
        <v>0</v>
      </c>
      <c r="P731" s="9">
        <f>'shaladarpan '!O730</f>
        <v>0</v>
      </c>
      <c r="Q731" s="9">
        <f>'shaladarpan '!P730</f>
        <v>0</v>
      </c>
      <c r="R731" s="9">
        <f>'shaladarpan '!Q730</f>
        <v>0</v>
      </c>
      <c r="S731" s="9">
        <f>'shaladarpan '!R730</f>
        <v>0</v>
      </c>
      <c r="T731" s="9">
        <f>'shaladarpan '!S730</f>
        <v>0</v>
      </c>
      <c r="U731" s="9">
        <f>'shaladarpan '!T730</f>
        <v>0</v>
      </c>
      <c r="V731" s="9">
        <f>'shaladarpan '!U730</f>
        <v>0</v>
      </c>
      <c r="W731" s="9">
        <f>'shaladarpan '!V730</f>
        <v>0</v>
      </c>
      <c r="X731" s="9">
        <f>'shaladarpan '!W730</f>
        <v>0</v>
      </c>
      <c r="Y731" s="9">
        <f>'shaladarpan '!X730</f>
        <v>0</v>
      </c>
      <c r="Z731" s="9">
        <f>'shaladarpan '!Y730</f>
        <v>0</v>
      </c>
      <c r="AA731" s="9">
        <f>'shaladarpan '!Z730</f>
        <v>0</v>
      </c>
      <c r="AB731" s="9">
        <f>'shaladarpan '!AA730</f>
        <v>0</v>
      </c>
      <c r="AC731" s="9">
        <f>'shaladarpan '!AB730</f>
        <v>0</v>
      </c>
      <c r="AD731" s="9">
        <f>'shaladarpan '!AC730</f>
        <v>0</v>
      </c>
      <c r="AE731" s="9">
        <f>'shaladarpan '!AD730</f>
        <v>0</v>
      </c>
    </row>
    <row r="732" spans="1:31">
      <c r="A732" s="8">
        <f>IF(F732=" "," ",ROWS($A$3:A732))</f>
        <v>730</v>
      </c>
      <c r="B732" s="9">
        <f>'shaladarpan '!A731</f>
        <v>0</v>
      </c>
      <c r="C732" s="9">
        <f>'shaladarpan '!B731</f>
        <v>0</v>
      </c>
      <c r="D732" s="9">
        <f>'shaladarpan '!C731</f>
        <v>0</v>
      </c>
      <c r="E732" s="10">
        <f>'shaladarpan '!D731</f>
        <v>0</v>
      </c>
      <c r="F732" s="9">
        <f>'shaladarpan '!E731</f>
        <v>0</v>
      </c>
      <c r="G732" s="10">
        <f>'shaladarpan '!F731</f>
        <v>0</v>
      </c>
      <c r="H732" s="9">
        <f>'shaladarpan '!G731</f>
        <v>0</v>
      </c>
      <c r="I732" s="9">
        <f>'shaladarpan '!H731</f>
        <v>0</v>
      </c>
      <c r="J732" s="9">
        <f>'shaladarpan '!I731</f>
        <v>0</v>
      </c>
      <c r="K732" s="10">
        <f>'shaladarpan '!J731</f>
        <v>0</v>
      </c>
      <c r="L732" s="9">
        <f>'shaladarpan '!K731</f>
        <v>0</v>
      </c>
      <c r="M732" s="9">
        <f>'shaladarpan '!L731</f>
        <v>0</v>
      </c>
      <c r="N732" s="9">
        <f>'shaladarpan '!M731</f>
        <v>0</v>
      </c>
      <c r="O732" s="9">
        <f>'shaladarpan '!N731</f>
        <v>0</v>
      </c>
      <c r="P732" s="9">
        <f>'shaladarpan '!O731</f>
        <v>0</v>
      </c>
      <c r="Q732" s="9">
        <f>'shaladarpan '!P731</f>
        <v>0</v>
      </c>
      <c r="R732" s="9">
        <f>'shaladarpan '!Q731</f>
        <v>0</v>
      </c>
      <c r="S732" s="9">
        <f>'shaladarpan '!R731</f>
        <v>0</v>
      </c>
      <c r="T732" s="9">
        <f>'shaladarpan '!S731</f>
        <v>0</v>
      </c>
      <c r="U732" s="9">
        <f>'shaladarpan '!T731</f>
        <v>0</v>
      </c>
      <c r="V732" s="9">
        <f>'shaladarpan '!U731</f>
        <v>0</v>
      </c>
      <c r="W732" s="9">
        <f>'shaladarpan '!V731</f>
        <v>0</v>
      </c>
      <c r="X732" s="9">
        <f>'shaladarpan '!W731</f>
        <v>0</v>
      </c>
      <c r="Y732" s="9">
        <f>'shaladarpan '!X731</f>
        <v>0</v>
      </c>
      <c r="Z732" s="9">
        <f>'shaladarpan '!Y731</f>
        <v>0</v>
      </c>
      <c r="AA732" s="9">
        <f>'shaladarpan '!Z731</f>
        <v>0</v>
      </c>
      <c r="AB732" s="9">
        <f>'shaladarpan '!AA731</f>
        <v>0</v>
      </c>
      <c r="AC732" s="9">
        <f>'shaladarpan '!AB731</f>
        <v>0</v>
      </c>
      <c r="AD732" s="9">
        <f>'shaladarpan '!AC731</f>
        <v>0</v>
      </c>
      <c r="AE732" s="9">
        <f>'shaladarpan '!AD731</f>
        <v>0</v>
      </c>
    </row>
    <row r="733" spans="1:31">
      <c r="A733" s="8">
        <f>IF(F733=" "," ",ROWS($A$3:A733))</f>
        <v>731</v>
      </c>
      <c r="B733" s="9">
        <f>'shaladarpan '!A732</f>
        <v>0</v>
      </c>
      <c r="C733" s="9">
        <f>'shaladarpan '!B732</f>
        <v>0</v>
      </c>
      <c r="D733" s="9">
        <f>'shaladarpan '!C732</f>
        <v>0</v>
      </c>
      <c r="E733" s="10">
        <f>'shaladarpan '!D732</f>
        <v>0</v>
      </c>
      <c r="F733" s="9">
        <f>'shaladarpan '!E732</f>
        <v>0</v>
      </c>
      <c r="G733" s="10">
        <f>'shaladarpan '!F732</f>
        <v>0</v>
      </c>
      <c r="H733" s="9">
        <f>'shaladarpan '!G732</f>
        <v>0</v>
      </c>
      <c r="I733" s="9">
        <f>'shaladarpan '!H732</f>
        <v>0</v>
      </c>
      <c r="J733" s="9">
        <f>'shaladarpan '!I732</f>
        <v>0</v>
      </c>
      <c r="K733" s="10">
        <f>'shaladarpan '!J732</f>
        <v>0</v>
      </c>
      <c r="L733" s="9">
        <f>'shaladarpan '!K732</f>
        <v>0</v>
      </c>
      <c r="M733" s="9">
        <f>'shaladarpan '!L732</f>
        <v>0</v>
      </c>
      <c r="N733" s="9">
        <f>'shaladarpan '!M732</f>
        <v>0</v>
      </c>
      <c r="O733" s="9">
        <f>'shaladarpan '!N732</f>
        <v>0</v>
      </c>
      <c r="P733" s="9">
        <f>'shaladarpan '!O732</f>
        <v>0</v>
      </c>
      <c r="Q733" s="9">
        <f>'shaladarpan '!P732</f>
        <v>0</v>
      </c>
      <c r="R733" s="9">
        <f>'shaladarpan '!Q732</f>
        <v>0</v>
      </c>
      <c r="S733" s="9">
        <f>'shaladarpan '!R732</f>
        <v>0</v>
      </c>
      <c r="T733" s="9">
        <f>'shaladarpan '!S732</f>
        <v>0</v>
      </c>
      <c r="U733" s="9">
        <f>'shaladarpan '!T732</f>
        <v>0</v>
      </c>
      <c r="V733" s="9">
        <f>'shaladarpan '!U732</f>
        <v>0</v>
      </c>
      <c r="W733" s="9">
        <f>'shaladarpan '!V732</f>
        <v>0</v>
      </c>
      <c r="X733" s="9">
        <f>'shaladarpan '!W732</f>
        <v>0</v>
      </c>
      <c r="Y733" s="9">
        <f>'shaladarpan '!X732</f>
        <v>0</v>
      </c>
      <c r="Z733" s="9">
        <f>'shaladarpan '!Y732</f>
        <v>0</v>
      </c>
      <c r="AA733" s="9">
        <f>'shaladarpan '!Z732</f>
        <v>0</v>
      </c>
      <c r="AB733" s="9">
        <f>'shaladarpan '!AA732</f>
        <v>0</v>
      </c>
      <c r="AC733" s="9">
        <f>'shaladarpan '!AB732</f>
        <v>0</v>
      </c>
      <c r="AD733" s="9">
        <f>'shaladarpan '!AC732</f>
        <v>0</v>
      </c>
      <c r="AE733" s="9">
        <f>'shaladarpan '!AD732</f>
        <v>0</v>
      </c>
    </row>
    <row r="734" spans="1:31">
      <c r="A734" s="8">
        <f>IF(F734=" "," ",ROWS($A$3:A734))</f>
        <v>732</v>
      </c>
      <c r="B734" s="9">
        <f>'shaladarpan '!A733</f>
        <v>0</v>
      </c>
      <c r="C734" s="9">
        <f>'shaladarpan '!B733</f>
        <v>0</v>
      </c>
      <c r="D734" s="9">
        <f>'shaladarpan '!C733</f>
        <v>0</v>
      </c>
      <c r="E734" s="10">
        <f>'shaladarpan '!D733</f>
        <v>0</v>
      </c>
      <c r="F734" s="9">
        <f>'shaladarpan '!E733</f>
        <v>0</v>
      </c>
      <c r="G734" s="10">
        <f>'shaladarpan '!F733</f>
        <v>0</v>
      </c>
      <c r="H734" s="9">
        <f>'shaladarpan '!G733</f>
        <v>0</v>
      </c>
      <c r="I734" s="9">
        <f>'shaladarpan '!H733</f>
        <v>0</v>
      </c>
      <c r="J734" s="9">
        <f>'shaladarpan '!I733</f>
        <v>0</v>
      </c>
      <c r="K734" s="10">
        <f>'shaladarpan '!J733</f>
        <v>0</v>
      </c>
      <c r="L734" s="9">
        <f>'shaladarpan '!K733</f>
        <v>0</v>
      </c>
      <c r="M734" s="9">
        <f>'shaladarpan '!L733</f>
        <v>0</v>
      </c>
      <c r="N734" s="9">
        <f>'shaladarpan '!M733</f>
        <v>0</v>
      </c>
      <c r="O734" s="9">
        <f>'shaladarpan '!N733</f>
        <v>0</v>
      </c>
      <c r="P734" s="9">
        <f>'shaladarpan '!O733</f>
        <v>0</v>
      </c>
      <c r="Q734" s="9">
        <f>'shaladarpan '!P733</f>
        <v>0</v>
      </c>
      <c r="R734" s="9">
        <f>'shaladarpan '!Q733</f>
        <v>0</v>
      </c>
      <c r="S734" s="9">
        <f>'shaladarpan '!R733</f>
        <v>0</v>
      </c>
      <c r="T734" s="9">
        <f>'shaladarpan '!S733</f>
        <v>0</v>
      </c>
      <c r="U734" s="9">
        <f>'shaladarpan '!T733</f>
        <v>0</v>
      </c>
      <c r="V734" s="9">
        <f>'shaladarpan '!U733</f>
        <v>0</v>
      </c>
      <c r="W734" s="9">
        <f>'shaladarpan '!V733</f>
        <v>0</v>
      </c>
      <c r="X734" s="9">
        <f>'shaladarpan '!W733</f>
        <v>0</v>
      </c>
      <c r="Y734" s="9">
        <f>'shaladarpan '!X733</f>
        <v>0</v>
      </c>
      <c r="Z734" s="9">
        <f>'shaladarpan '!Y733</f>
        <v>0</v>
      </c>
      <c r="AA734" s="9">
        <f>'shaladarpan '!Z733</f>
        <v>0</v>
      </c>
      <c r="AB734" s="9">
        <f>'shaladarpan '!AA733</f>
        <v>0</v>
      </c>
      <c r="AC734" s="9">
        <f>'shaladarpan '!AB733</f>
        <v>0</v>
      </c>
      <c r="AD734" s="9">
        <f>'shaladarpan '!AC733</f>
        <v>0</v>
      </c>
      <c r="AE734" s="9">
        <f>'shaladarpan '!AD733</f>
        <v>0</v>
      </c>
    </row>
    <row r="735" spans="1:31">
      <c r="A735" s="8">
        <f>IF(F735=" "," ",ROWS($A$3:A735))</f>
        <v>733</v>
      </c>
      <c r="B735" s="9">
        <f>'shaladarpan '!A734</f>
        <v>0</v>
      </c>
      <c r="C735" s="9">
        <f>'shaladarpan '!B734</f>
        <v>0</v>
      </c>
      <c r="D735" s="9">
        <f>'shaladarpan '!C734</f>
        <v>0</v>
      </c>
      <c r="E735" s="10">
        <f>'shaladarpan '!D734</f>
        <v>0</v>
      </c>
      <c r="F735" s="9">
        <f>'shaladarpan '!E734</f>
        <v>0</v>
      </c>
      <c r="G735" s="10">
        <f>'shaladarpan '!F734</f>
        <v>0</v>
      </c>
      <c r="H735" s="9">
        <f>'shaladarpan '!G734</f>
        <v>0</v>
      </c>
      <c r="I735" s="9">
        <f>'shaladarpan '!H734</f>
        <v>0</v>
      </c>
      <c r="J735" s="9">
        <f>'shaladarpan '!I734</f>
        <v>0</v>
      </c>
      <c r="K735" s="10">
        <f>'shaladarpan '!J734</f>
        <v>0</v>
      </c>
      <c r="L735" s="9">
        <f>'shaladarpan '!K734</f>
        <v>0</v>
      </c>
      <c r="M735" s="9">
        <f>'shaladarpan '!L734</f>
        <v>0</v>
      </c>
      <c r="N735" s="9">
        <f>'shaladarpan '!M734</f>
        <v>0</v>
      </c>
      <c r="O735" s="9">
        <f>'shaladarpan '!N734</f>
        <v>0</v>
      </c>
      <c r="P735" s="9">
        <f>'shaladarpan '!O734</f>
        <v>0</v>
      </c>
      <c r="Q735" s="9">
        <f>'shaladarpan '!P734</f>
        <v>0</v>
      </c>
      <c r="R735" s="9">
        <f>'shaladarpan '!Q734</f>
        <v>0</v>
      </c>
      <c r="S735" s="9">
        <f>'shaladarpan '!R734</f>
        <v>0</v>
      </c>
      <c r="T735" s="9">
        <f>'shaladarpan '!S734</f>
        <v>0</v>
      </c>
      <c r="U735" s="9">
        <f>'shaladarpan '!T734</f>
        <v>0</v>
      </c>
      <c r="V735" s="9">
        <f>'shaladarpan '!U734</f>
        <v>0</v>
      </c>
      <c r="W735" s="9">
        <f>'shaladarpan '!V734</f>
        <v>0</v>
      </c>
      <c r="X735" s="9">
        <f>'shaladarpan '!W734</f>
        <v>0</v>
      </c>
      <c r="Y735" s="9">
        <f>'shaladarpan '!X734</f>
        <v>0</v>
      </c>
      <c r="Z735" s="9">
        <f>'shaladarpan '!Y734</f>
        <v>0</v>
      </c>
      <c r="AA735" s="9">
        <f>'shaladarpan '!Z734</f>
        <v>0</v>
      </c>
      <c r="AB735" s="9">
        <f>'shaladarpan '!AA734</f>
        <v>0</v>
      </c>
      <c r="AC735" s="9">
        <f>'shaladarpan '!AB734</f>
        <v>0</v>
      </c>
      <c r="AD735" s="9">
        <f>'shaladarpan '!AC734</f>
        <v>0</v>
      </c>
      <c r="AE735" s="9">
        <f>'shaladarpan '!AD734</f>
        <v>0</v>
      </c>
    </row>
    <row r="736" spans="1:31">
      <c r="A736" s="8">
        <f>IF(F736=" "," ",ROWS($A$3:A736))</f>
        <v>734</v>
      </c>
      <c r="B736" s="9">
        <f>'shaladarpan '!A735</f>
        <v>0</v>
      </c>
      <c r="C736" s="9">
        <f>'shaladarpan '!B735</f>
        <v>0</v>
      </c>
      <c r="D736" s="9">
        <f>'shaladarpan '!C735</f>
        <v>0</v>
      </c>
      <c r="E736" s="10">
        <f>'shaladarpan '!D735</f>
        <v>0</v>
      </c>
      <c r="F736" s="9">
        <f>'shaladarpan '!E735</f>
        <v>0</v>
      </c>
      <c r="G736" s="10">
        <f>'shaladarpan '!F735</f>
        <v>0</v>
      </c>
      <c r="H736" s="9">
        <f>'shaladarpan '!G735</f>
        <v>0</v>
      </c>
      <c r="I736" s="9">
        <f>'shaladarpan '!H735</f>
        <v>0</v>
      </c>
      <c r="J736" s="9">
        <f>'shaladarpan '!I735</f>
        <v>0</v>
      </c>
      <c r="K736" s="10">
        <f>'shaladarpan '!J735</f>
        <v>0</v>
      </c>
      <c r="L736" s="9">
        <f>'shaladarpan '!K735</f>
        <v>0</v>
      </c>
      <c r="M736" s="9">
        <f>'shaladarpan '!L735</f>
        <v>0</v>
      </c>
      <c r="N736" s="9">
        <f>'shaladarpan '!M735</f>
        <v>0</v>
      </c>
      <c r="O736" s="9">
        <f>'shaladarpan '!N735</f>
        <v>0</v>
      </c>
      <c r="P736" s="9">
        <f>'shaladarpan '!O735</f>
        <v>0</v>
      </c>
      <c r="Q736" s="9">
        <f>'shaladarpan '!P735</f>
        <v>0</v>
      </c>
      <c r="R736" s="9">
        <f>'shaladarpan '!Q735</f>
        <v>0</v>
      </c>
      <c r="S736" s="9">
        <f>'shaladarpan '!R735</f>
        <v>0</v>
      </c>
      <c r="T736" s="9">
        <f>'shaladarpan '!S735</f>
        <v>0</v>
      </c>
      <c r="U736" s="9">
        <f>'shaladarpan '!T735</f>
        <v>0</v>
      </c>
      <c r="V736" s="9">
        <f>'shaladarpan '!U735</f>
        <v>0</v>
      </c>
      <c r="W736" s="9">
        <f>'shaladarpan '!V735</f>
        <v>0</v>
      </c>
      <c r="X736" s="9">
        <f>'shaladarpan '!W735</f>
        <v>0</v>
      </c>
      <c r="Y736" s="9">
        <f>'shaladarpan '!X735</f>
        <v>0</v>
      </c>
      <c r="Z736" s="9">
        <f>'shaladarpan '!Y735</f>
        <v>0</v>
      </c>
      <c r="AA736" s="9">
        <f>'shaladarpan '!Z735</f>
        <v>0</v>
      </c>
      <c r="AB736" s="9">
        <f>'shaladarpan '!AA735</f>
        <v>0</v>
      </c>
      <c r="AC736" s="9">
        <f>'shaladarpan '!AB735</f>
        <v>0</v>
      </c>
      <c r="AD736" s="9">
        <f>'shaladarpan '!AC735</f>
        <v>0</v>
      </c>
      <c r="AE736" s="9">
        <f>'shaladarpan '!AD735</f>
        <v>0</v>
      </c>
    </row>
    <row r="737" spans="1:31">
      <c r="A737" s="8">
        <f>IF(F737=" "," ",ROWS($A$3:A737))</f>
        <v>735</v>
      </c>
      <c r="B737" s="9">
        <f>'shaladarpan '!A736</f>
        <v>0</v>
      </c>
      <c r="C737" s="9">
        <f>'shaladarpan '!B736</f>
        <v>0</v>
      </c>
      <c r="D737" s="9">
        <f>'shaladarpan '!C736</f>
        <v>0</v>
      </c>
      <c r="E737" s="10">
        <f>'shaladarpan '!D736</f>
        <v>0</v>
      </c>
      <c r="F737" s="9">
        <f>'shaladarpan '!E736</f>
        <v>0</v>
      </c>
      <c r="G737" s="10">
        <f>'shaladarpan '!F736</f>
        <v>0</v>
      </c>
      <c r="H737" s="9">
        <f>'shaladarpan '!G736</f>
        <v>0</v>
      </c>
      <c r="I737" s="9">
        <f>'shaladarpan '!H736</f>
        <v>0</v>
      </c>
      <c r="J737" s="9">
        <f>'shaladarpan '!I736</f>
        <v>0</v>
      </c>
      <c r="K737" s="10">
        <f>'shaladarpan '!J736</f>
        <v>0</v>
      </c>
      <c r="L737" s="9">
        <f>'shaladarpan '!K736</f>
        <v>0</v>
      </c>
      <c r="M737" s="9">
        <f>'shaladarpan '!L736</f>
        <v>0</v>
      </c>
      <c r="N737" s="9">
        <f>'shaladarpan '!M736</f>
        <v>0</v>
      </c>
      <c r="O737" s="9">
        <f>'shaladarpan '!N736</f>
        <v>0</v>
      </c>
      <c r="P737" s="9">
        <f>'shaladarpan '!O736</f>
        <v>0</v>
      </c>
      <c r="Q737" s="9">
        <f>'shaladarpan '!P736</f>
        <v>0</v>
      </c>
      <c r="R737" s="9">
        <f>'shaladarpan '!Q736</f>
        <v>0</v>
      </c>
      <c r="S737" s="9">
        <f>'shaladarpan '!R736</f>
        <v>0</v>
      </c>
      <c r="T737" s="9">
        <f>'shaladarpan '!S736</f>
        <v>0</v>
      </c>
      <c r="U737" s="9">
        <f>'shaladarpan '!T736</f>
        <v>0</v>
      </c>
      <c r="V737" s="9">
        <f>'shaladarpan '!U736</f>
        <v>0</v>
      </c>
      <c r="W737" s="9">
        <f>'shaladarpan '!V736</f>
        <v>0</v>
      </c>
      <c r="X737" s="9">
        <f>'shaladarpan '!W736</f>
        <v>0</v>
      </c>
      <c r="Y737" s="9">
        <f>'shaladarpan '!X736</f>
        <v>0</v>
      </c>
      <c r="Z737" s="9">
        <f>'shaladarpan '!Y736</f>
        <v>0</v>
      </c>
      <c r="AA737" s="9">
        <f>'shaladarpan '!Z736</f>
        <v>0</v>
      </c>
      <c r="AB737" s="9">
        <f>'shaladarpan '!AA736</f>
        <v>0</v>
      </c>
      <c r="AC737" s="9">
        <f>'shaladarpan '!AB736</f>
        <v>0</v>
      </c>
      <c r="AD737" s="9">
        <f>'shaladarpan '!AC736</f>
        <v>0</v>
      </c>
      <c r="AE737" s="9">
        <f>'shaladarpan '!AD736</f>
        <v>0</v>
      </c>
    </row>
    <row r="738" spans="1:31">
      <c r="A738" s="8">
        <f>IF(F738=" "," ",ROWS($A$3:A738))</f>
        <v>736</v>
      </c>
      <c r="B738" s="9">
        <f>'shaladarpan '!A737</f>
        <v>0</v>
      </c>
      <c r="C738" s="9">
        <f>'shaladarpan '!B737</f>
        <v>0</v>
      </c>
      <c r="D738" s="9">
        <f>'shaladarpan '!C737</f>
        <v>0</v>
      </c>
      <c r="E738" s="10">
        <f>'shaladarpan '!D737</f>
        <v>0</v>
      </c>
      <c r="F738" s="9">
        <f>'shaladarpan '!E737</f>
        <v>0</v>
      </c>
      <c r="G738" s="10">
        <f>'shaladarpan '!F737</f>
        <v>0</v>
      </c>
      <c r="H738" s="9">
        <f>'shaladarpan '!G737</f>
        <v>0</v>
      </c>
      <c r="I738" s="9">
        <f>'shaladarpan '!H737</f>
        <v>0</v>
      </c>
      <c r="J738" s="9">
        <f>'shaladarpan '!I737</f>
        <v>0</v>
      </c>
      <c r="K738" s="10">
        <f>'shaladarpan '!J737</f>
        <v>0</v>
      </c>
      <c r="L738" s="9">
        <f>'shaladarpan '!K737</f>
        <v>0</v>
      </c>
      <c r="M738" s="9">
        <f>'shaladarpan '!L737</f>
        <v>0</v>
      </c>
      <c r="N738" s="9">
        <f>'shaladarpan '!M737</f>
        <v>0</v>
      </c>
      <c r="O738" s="9">
        <f>'shaladarpan '!N737</f>
        <v>0</v>
      </c>
      <c r="P738" s="9">
        <f>'shaladarpan '!O737</f>
        <v>0</v>
      </c>
      <c r="Q738" s="9">
        <f>'shaladarpan '!P737</f>
        <v>0</v>
      </c>
      <c r="R738" s="9">
        <f>'shaladarpan '!Q737</f>
        <v>0</v>
      </c>
      <c r="S738" s="9">
        <f>'shaladarpan '!R737</f>
        <v>0</v>
      </c>
      <c r="T738" s="9">
        <f>'shaladarpan '!S737</f>
        <v>0</v>
      </c>
      <c r="U738" s="9">
        <f>'shaladarpan '!T737</f>
        <v>0</v>
      </c>
      <c r="V738" s="9">
        <f>'shaladarpan '!U737</f>
        <v>0</v>
      </c>
      <c r="W738" s="9">
        <f>'shaladarpan '!V737</f>
        <v>0</v>
      </c>
      <c r="X738" s="9">
        <f>'shaladarpan '!W737</f>
        <v>0</v>
      </c>
      <c r="Y738" s="9">
        <f>'shaladarpan '!X737</f>
        <v>0</v>
      </c>
      <c r="Z738" s="9">
        <f>'shaladarpan '!Y737</f>
        <v>0</v>
      </c>
      <c r="AA738" s="9">
        <f>'shaladarpan '!Z737</f>
        <v>0</v>
      </c>
      <c r="AB738" s="9">
        <f>'shaladarpan '!AA737</f>
        <v>0</v>
      </c>
      <c r="AC738" s="9">
        <f>'shaladarpan '!AB737</f>
        <v>0</v>
      </c>
      <c r="AD738" s="9">
        <f>'shaladarpan '!AC737</f>
        <v>0</v>
      </c>
      <c r="AE738" s="9">
        <f>'shaladarpan '!AD737</f>
        <v>0</v>
      </c>
    </row>
    <row r="739" spans="1:31">
      <c r="A739" s="8">
        <f>IF(F739=" "," ",ROWS($A$3:A739))</f>
        <v>737</v>
      </c>
      <c r="B739" s="9">
        <f>'shaladarpan '!A738</f>
        <v>0</v>
      </c>
      <c r="C739" s="9">
        <f>'shaladarpan '!B738</f>
        <v>0</v>
      </c>
      <c r="D739" s="9">
        <f>'shaladarpan '!C738</f>
        <v>0</v>
      </c>
      <c r="E739" s="10">
        <f>'shaladarpan '!D738</f>
        <v>0</v>
      </c>
      <c r="F739" s="9">
        <f>'shaladarpan '!E738</f>
        <v>0</v>
      </c>
      <c r="G739" s="10">
        <f>'shaladarpan '!F738</f>
        <v>0</v>
      </c>
      <c r="H739" s="9">
        <f>'shaladarpan '!G738</f>
        <v>0</v>
      </c>
      <c r="I739" s="9">
        <f>'shaladarpan '!H738</f>
        <v>0</v>
      </c>
      <c r="J739" s="9">
        <f>'shaladarpan '!I738</f>
        <v>0</v>
      </c>
      <c r="K739" s="10">
        <f>'shaladarpan '!J738</f>
        <v>0</v>
      </c>
      <c r="L739" s="9">
        <f>'shaladarpan '!K738</f>
        <v>0</v>
      </c>
      <c r="M739" s="9">
        <f>'shaladarpan '!L738</f>
        <v>0</v>
      </c>
      <c r="N739" s="9">
        <f>'shaladarpan '!M738</f>
        <v>0</v>
      </c>
      <c r="O739" s="9">
        <f>'shaladarpan '!N738</f>
        <v>0</v>
      </c>
      <c r="P739" s="9">
        <f>'shaladarpan '!O738</f>
        <v>0</v>
      </c>
      <c r="Q739" s="9">
        <f>'shaladarpan '!P738</f>
        <v>0</v>
      </c>
      <c r="R739" s="9">
        <f>'shaladarpan '!Q738</f>
        <v>0</v>
      </c>
      <c r="S739" s="9">
        <f>'shaladarpan '!R738</f>
        <v>0</v>
      </c>
      <c r="T739" s="9">
        <f>'shaladarpan '!S738</f>
        <v>0</v>
      </c>
      <c r="U739" s="9">
        <f>'shaladarpan '!T738</f>
        <v>0</v>
      </c>
      <c r="V739" s="9">
        <f>'shaladarpan '!U738</f>
        <v>0</v>
      </c>
      <c r="W739" s="9">
        <f>'shaladarpan '!V738</f>
        <v>0</v>
      </c>
      <c r="X739" s="9">
        <f>'shaladarpan '!W738</f>
        <v>0</v>
      </c>
      <c r="Y739" s="9">
        <f>'shaladarpan '!X738</f>
        <v>0</v>
      </c>
      <c r="Z739" s="9">
        <f>'shaladarpan '!Y738</f>
        <v>0</v>
      </c>
      <c r="AA739" s="9">
        <f>'shaladarpan '!Z738</f>
        <v>0</v>
      </c>
      <c r="AB739" s="9">
        <f>'shaladarpan '!AA738</f>
        <v>0</v>
      </c>
      <c r="AC739" s="9">
        <f>'shaladarpan '!AB738</f>
        <v>0</v>
      </c>
      <c r="AD739" s="9">
        <f>'shaladarpan '!AC738</f>
        <v>0</v>
      </c>
      <c r="AE739" s="9">
        <f>'shaladarpan '!AD738</f>
        <v>0</v>
      </c>
    </row>
    <row r="740" spans="1:31">
      <c r="A740" s="8">
        <f>IF(F740=" "," ",ROWS($A$3:A740))</f>
        <v>738</v>
      </c>
      <c r="B740" s="9">
        <f>'shaladarpan '!A739</f>
        <v>0</v>
      </c>
      <c r="C740" s="9">
        <f>'shaladarpan '!B739</f>
        <v>0</v>
      </c>
      <c r="D740" s="9">
        <f>'shaladarpan '!C739</f>
        <v>0</v>
      </c>
      <c r="E740" s="10">
        <f>'shaladarpan '!D739</f>
        <v>0</v>
      </c>
      <c r="F740" s="9">
        <f>'shaladarpan '!E739</f>
        <v>0</v>
      </c>
      <c r="G740" s="10">
        <f>'shaladarpan '!F739</f>
        <v>0</v>
      </c>
      <c r="H740" s="9">
        <f>'shaladarpan '!G739</f>
        <v>0</v>
      </c>
      <c r="I740" s="9">
        <f>'shaladarpan '!H739</f>
        <v>0</v>
      </c>
      <c r="J740" s="9">
        <f>'shaladarpan '!I739</f>
        <v>0</v>
      </c>
      <c r="K740" s="10">
        <f>'shaladarpan '!J739</f>
        <v>0</v>
      </c>
      <c r="L740" s="9">
        <f>'shaladarpan '!K739</f>
        <v>0</v>
      </c>
      <c r="M740" s="9">
        <f>'shaladarpan '!L739</f>
        <v>0</v>
      </c>
      <c r="N740" s="9">
        <f>'shaladarpan '!M739</f>
        <v>0</v>
      </c>
      <c r="O740" s="9">
        <f>'shaladarpan '!N739</f>
        <v>0</v>
      </c>
      <c r="P740" s="9">
        <f>'shaladarpan '!O739</f>
        <v>0</v>
      </c>
      <c r="Q740" s="9">
        <f>'shaladarpan '!P739</f>
        <v>0</v>
      </c>
      <c r="R740" s="9">
        <f>'shaladarpan '!Q739</f>
        <v>0</v>
      </c>
      <c r="S740" s="9">
        <f>'shaladarpan '!R739</f>
        <v>0</v>
      </c>
      <c r="T740" s="9">
        <f>'shaladarpan '!S739</f>
        <v>0</v>
      </c>
      <c r="U740" s="9">
        <f>'shaladarpan '!T739</f>
        <v>0</v>
      </c>
      <c r="V740" s="9">
        <f>'shaladarpan '!U739</f>
        <v>0</v>
      </c>
      <c r="W740" s="9">
        <f>'shaladarpan '!V739</f>
        <v>0</v>
      </c>
      <c r="X740" s="9">
        <f>'shaladarpan '!W739</f>
        <v>0</v>
      </c>
      <c r="Y740" s="9">
        <f>'shaladarpan '!X739</f>
        <v>0</v>
      </c>
      <c r="Z740" s="9">
        <f>'shaladarpan '!Y739</f>
        <v>0</v>
      </c>
      <c r="AA740" s="9">
        <f>'shaladarpan '!Z739</f>
        <v>0</v>
      </c>
      <c r="AB740" s="9">
        <f>'shaladarpan '!AA739</f>
        <v>0</v>
      </c>
      <c r="AC740" s="9">
        <f>'shaladarpan '!AB739</f>
        <v>0</v>
      </c>
      <c r="AD740" s="9">
        <f>'shaladarpan '!AC739</f>
        <v>0</v>
      </c>
      <c r="AE740" s="9">
        <f>'shaladarpan '!AD739</f>
        <v>0</v>
      </c>
    </row>
    <row r="741" spans="1:31">
      <c r="A741" s="8">
        <f>IF(F741=" "," ",ROWS($A$3:A741))</f>
        <v>739</v>
      </c>
      <c r="B741" s="9">
        <f>'shaladarpan '!A740</f>
        <v>0</v>
      </c>
      <c r="C741" s="9">
        <f>'shaladarpan '!B740</f>
        <v>0</v>
      </c>
      <c r="D741" s="9">
        <f>'shaladarpan '!C740</f>
        <v>0</v>
      </c>
      <c r="E741" s="10">
        <f>'shaladarpan '!D740</f>
        <v>0</v>
      </c>
      <c r="F741" s="9">
        <f>'shaladarpan '!E740</f>
        <v>0</v>
      </c>
      <c r="G741" s="10">
        <f>'shaladarpan '!F740</f>
        <v>0</v>
      </c>
      <c r="H741" s="9">
        <f>'shaladarpan '!G740</f>
        <v>0</v>
      </c>
      <c r="I741" s="9">
        <f>'shaladarpan '!H740</f>
        <v>0</v>
      </c>
      <c r="J741" s="9">
        <f>'shaladarpan '!I740</f>
        <v>0</v>
      </c>
      <c r="K741" s="10">
        <f>'shaladarpan '!J740</f>
        <v>0</v>
      </c>
      <c r="L741" s="9">
        <f>'shaladarpan '!K740</f>
        <v>0</v>
      </c>
      <c r="M741" s="9">
        <f>'shaladarpan '!L740</f>
        <v>0</v>
      </c>
      <c r="N741" s="9">
        <f>'shaladarpan '!M740</f>
        <v>0</v>
      </c>
      <c r="O741" s="9">
        <f>'shaladarpan '!N740</f>
        <v>0</v>
      </c>
      <c r="P741" s="9">
        <f>'shaladarpan '!O740</f>
        <v>0</v>
      </c>
      <c r="Q741" s="9">
        <f>'shaladarpan '!P740</f>
        <v>0</v>
      </c>
      <c r="R741" s="9">
        <f>'shaladarpan '!Q740</f>
        <v>0</v>
      </c>
      <c r="S741" s="9">
        <f>'shaladarpan '!R740</f>
        <v>0</v>
      </c>
      <c r="T741" s="9">
        <f>'shaladarpan '!S740</f>
        <v>0</v>
      </c>
      <c r="U741" s="9">
        <f>'shaladarpan '!T740</f>
        <v>0</v>
      </c>
      <c r="V741" s="9">
        <f>'shaladarpan '!U740</f>
        <v>0</v>
      </c>
      <c r="W741" s="9">
        <f>'shaladarpan '!V740</f>
        <v>0</v>
      </c>
      <c r="X741" s="9">
        <f>'shaladarpan '!W740</f>
        <v>0</v>
      </c>
      <c r="Y741" s="9">
        <f>'shaladarpan '!X740</f>
        <v>0</v>
      </c>
      <c r="Z741" s="9">
        <f>'shaladarpan '!Y740</f>
        <v>0</v>
      </c>
      <c r="AA741" s="9">
        <f>'shaladarpan '!Z740</f>
        <v>0</v>
      </c>
      <c r="AB741" s="9">
        <f>'shaladarpan '!AA740</f>
        <v>0</v>
      </c>
      <c r="AC741" s="9">
        <f>'shaladarpan '!AB740</f>
        <v>0</v>
      </c>
      <c r="AD741" s="9">
        <f>'shaladarpan '!AC740</f>
        <v>0</v>
      </c>
      <c r="AE741" s="9">
        <f>'shaladarpan '!AD740</f>
        <v>0</v>
      </c>
    </row>
    <row r="742" spans="1:31">
      <c r="A742" s="8">
        <f>IF(F742=" "," ",ROWS($A$3:A742))</f>
        <v>740</v>
      </c>
      <c r="B742" s="9">
        <f>'shaladarpan '!A741</f>
        <v>0</v>
      </c>
      <c r="C742" s="9">
        <f>'shaladarpan '!B741</f>
        <v>0</v>
      </c>
      <c r="D742" s="9">
        <f>'shaladarpan '!C741</f>
        <v>0</v>
      </c>
      <c r="E742" s="10">
        <f>'shaladarpan '!D741</f>
        <v>0</v>
      </c>
      <c r="F742" s="9">
        <f>'shaladarpan '!E741</f>
        <v>0</v>
      </c>
      <c r="G742" s="10">
        <f>'shaladarpan '!F741</f>
        <v>0</v>
      </c>
      <c r="H742" s="9">
        <f>'shaladarpan '!G741</f>
        <v>0</v>
      </c>
      <c r="I742" s="9">
        <f>'shaladarpan '!H741</f>
        <v>0</v>
      </c>
      <c r="J742" s="9">
        <f>'shaladarpan '!I741</f>
        <v>0</v>
      </c>
      <c r="K742" s="10">
        <f>'shaladarpan '!J741</f>
        <v>0</v>
      </c>
      <c r="L742" s="9">
        <f>'shaladarpan '!K741</f>
        <v>0</v>
      </c>
      <c r="M742" s="9">
        <f>'shaladarpan '!L741</f>
        <v>0</v>
      </c>
      <c r="N742" s="9">
        <f>'shaladarpan '!M741</f>
        <v>0</v>
      </c>
      <c r="O742" s="9">
        <f>'shaladarpan '!N741</f>
        <v>0</v>
      </c>
      <c r="P742" s="9">
        <f>'shaladarpan '!O741</f>
        <v>0</v>
      </c>
      <c r="Q742" s="9">
        <f>'shaladarpan '!P741</f>
        <v>0</v>
      </c>
      <c r="R742" s="9">
        <f>'shaladarpan '!Q741</f>
        <v>0</v>
      </c>
      <c r="S742" s="9">
        <f>'shaladarpan '!R741</f>
        <v>0</v>
      </c>
      <c r="T742" s="9">
        <f>'shaladarpan '!S741</f>
        <v>0</v>
      </c>
      <c r="U742" s="9">
        <f>'shaladarpan '!T741</f>
        <v>0</v>
      </c>
      <c r="V742" s="9">
        <f>'shaladarpan '!U741</f>
        <v>0</v>
      </c>
      <c r="W742" s="9">
        <f>'shaladarpan '!V741</f>
        <v>0</v>
      </c>
      <c r="X742" s="9">
        <f>'shaladarpan '!W741</f>
        <v>0</v>
      </c>
      <c r="Y742" s="9">
        <f>'shaladarpan '!X741</f>
        <v>0</v>
      </c>
      <c r="Z742" s="9">
        <f>'shaladarpan '!Y741</f>
        <v>0</v>
      </c>
      <c r="AA742" s="9">
        <f>'shaladarpan '!Z741</f>
        <v>0</v>
      </c>
      <c r="AB742" s="9">
        <f>'shaladarpan '!AA741</f>
        <v>0</v>
      </c>
      <c r="AC742" s="9">
        <f>'shaladarpan '!AB741</f>
        <v>0</v>
      </c>
      <c r="AD742" s="9">
        <f>'shaladarpan '!AC741</f>
        <v>0</v>
      </c>
      <c r="AE742" s="9">
        <f>'shaladarpan '!AD741</f>
        <v>0</v>
      </c>
    </row>
    <row r="743" spans="1:31">
      <c r="A743" s="8">
        <f>IF(F743=" "," ",ROWS($A$3:A743))</f>
        <v>741</v>
      </c>
      <c r="B743" s="9">
        <f>'shaladarpan '!A742</f>
        <v>0</v>
      </c>
      <c r="C743" s="9">
        <f>'shaladarpan '!B742</f>
        <v>0</v>
      </c>
      <c r="D743" s="9">
        <f>'shaladarpan '!C742</f>
        <v>0</v>
      </c>
      <c r="E743" s="10">
        <f>'shaladarpan '!D742</f>
        <v>0</v>
      </c>
      <c r="F743" s="9">
        <f>'shaladarpan '!E742</f>
        <v>0</v>
      </c>
      <c r="G743" s="10">
        <f>'shaladarpan '!F742</f>
        <v>0</v>
      </c>
      <c r="H743" s="9">
        <f>'shaladarpan '!G742</f>
        <v>0</v>
      </c>
      <c r="I743" s="9">
        <f>'shaladarpan '!H742</f>
        <v>0</v>
      </c>
      <c r="J743" s="9">
        <f>'shaladarpan '!I742</f>
        <v>0</v>
      </c>
      <c r="K743" s="10">
        <f>'shaladarpan '!J742</f>
        <v>0</v>
      </c>
      <c r="L743" s="9">
        <f>'shaladarpan '!K742</f>
        <v>0</v>
      </c>
      <c r="M743" s="9">
        <f>'shaladarpan '!L742</f>
        <v>0</v>
      </c>
      <c r="N743" s="9">
        <f>'shaladarpan '!M742</f>
        <v>0</v>
      </c>
      <c r="O743" s="9">
        <f>'shaladarpan '!N742</f>
        <v>0</v>
      </c>
      <c r="P743" s="9">
        <f>'shaladarpan '!O742</f>
        <v>0</v>
      </c>
      <c r="Q743" s="9">
        <f>'shaladarpan '!P742</f>
        <v>0</v>
      </c>
      <c r="R743" s="9">
        <f>'shaladarpan '!Q742</f>
        <v>0</v>
      </c>
      <c r="S743" s="9">
        <f>'shaladarpan '!R742</f>
        <v>0</v>
      </c>
      <c r="T743" s="9">
        <f>'shaladarpan '!S742</f>
        <v>0</v>
      </c>
      <c r="U743" s="9">
        <f>'shaladarpan '!T742</f>
        <v>0</v>
      </c>
      <c r="V743" s="9">
        <f>'shaladarpan '!U742</f>
        <v>0</v>
      </c>
      <c r="W743" s="9">
        <f>'shaladarpan '!V742</f>
        <v>0</v>
      </c>
      <c r="X743" s="9">
        <f>'shaladarpan '!W742</f>
        <v>0</v>
      </c>
      <c r="Y743" s="9">
        <f>'shaladarpan '!X742</f>
        <v>0</v>
      </c>
      <c r="Z743" s="9">
        <f>'shaladarpan '!Y742</f>
        <v>0</v>
      </c>
      <c r="AA743" s="9">
        <f>'shaladarpan '!Z742</f>
        <v>0</v>
      </c>
      <c r="AB743" s="9">
        <f>'shaladarpan '!AA742</f>
        <v>0</v>
      </c>
      <c r="AC743" s="9">
        <f>'shaladarpan '!AB742</f>
        <v>0</v>
      </c>
      <c r="AD743" s="9">
        <f>'shaladarpan '!AC742</f>
        <v>0</v>
      </c>
      <c r="AE743" s="9">
        <f>'shaladarpan '!AD742</f>
        <v>0</v>
      </c>
    </row>
    <row r="744" spans="1:31">
      <c r="A744" s="8">
        <f>IF(F744=" "," ",ROWS($A$3:A744))</f>
        <v>742</v>
      </c>
      <c r="B744" s="9">
        <f>'shaladarpan '!A743</f>
        <v>0</v>
      </c>
      <c r="C744" s="9">
        <f>'shaladarpan '!B743</f>
        <v>0</v>
      </c>
      <c r="D744" s="9">
        <f>'shaladarpan '!C743</f>
        <v>0</v>
      </c>
      <c r="E744" s="10">
        <f>'shaladarpan '!D743</f>
        <v>0</v>
      </c>
      <c r="F744" s="9">
        <f>'shaladarpan '!E743</f>
        <v>0</v>
      </c>
      <c r="G744" s="10">
        <f>'shaladarpan '!F743</f>
        <v>0</v>
      </c>
      <c r="H744" s="9">
        <f>'shaladarpan '!G743</f>
        <v>0</v>
      </c>
      <c r="I744" s="9">
        <f>'shaladarpan '!H743</f>
        <v>0</v>
      </c>
      <c r="J744" s="9">
        <f>'shaladarpan '!I743</f>
        <v>0</v>
      </c>
      <c r="K744" s="10">
        <f>'shaladarpan '!J743</f>
        <v>0</v>
      </c>
      <c r="L744" s="9">
        <f>'shaladarpan '!K743</f>
        <v>0</v>
      </c>
      <c r="M744" s="9">
        <f>'shaladarpan '!L743</f>
        <v>0</v>
      </c>
      <c r="N744" s="9">
        <f>'shaladarpan '!M743</f>
        <v>0</v>
      </c>
      <c r="O744" s="9">
        <f>'shaladarpan '!N743</f>
        <v>0</v>
      </c>
      <c r="P744" s="9">
        <f>'shaladarpan '!O743</f>
        <v>0</v>
      </c>
      <c r="Q744" s="9">
        <f>'shaladarpan '!P743</f>
        <v>0</v>
      </c>
      <c r="R744" s="9">
        <f>'shaladarpan '!Q743</f>
        <v>0</v>
      </c>
      <c r="S744" s="9">
        <f>'shaladarpan '!R743</f>
        <v>0</v>
      </c>
      <c r="T744" s="9">
        <f>'shaladarpan '!S743</f>
        <v>0</v>
      </c>
      <c r="U744" s="9">
        <f>'shaladarpan '!T743</f>
        <v>0</v>
      </c>
      <c r="V744" s="9">
        <f>'shaladarpan '!U743</f>
        <v>0</v>
      </c>
      <c r="W744" s="9">
        <f>'shaladarpan '!V743</f>
        <v>0</v>
      </c>
      <c r="X744" s="9">
        <f>'shaladarpan '!W743</f>
        <v>0</v>
      </c>
      <c r="Y744" s="9">
        <f>'shaladarpan '!X743</f>
        <v>0</v>
      </c>
      <c r="Z744" s="9">
        <f>'shaladarpan '!Y743</f>
        <v>0</v>
      </c>
      <c r="AA744" s="9">
        <f>'shaladarpan '!Z743</f>
        <v>0</v>
      </c>
      <c r="AB744" s="9">
        <f>'shaladarpan '!AA743</f>
        <v>0</v>
      </c>
      <c r="AC744" s="9">
        <f>'shaladarpan '!AB743</f>
        <v>0</v>
      </c>
      <c r="AD744" s="9">
        <f>'shaladarpan '!AC743</f>
        <v>0</v>
      </c>
      <c r="AE744" s="9">
        <f>'shaladarpan '!AD743</f>
        <v>0</v>
      </c>
    </row>
    <row r="745" spans="1:31">
      <c r="A745" s="8">
        <f>IF(F745=" "," ",ROWS($A$3:A745))</f>
        <v>743</v>
      </c>
      <c r="B745" s="9">
        <f>'shaladarpan '!A744</f>
        <v>0</v>
      </c>
      <c r="C745" s="9">
        <f>'shaladarpan '!B744</f>
        <v>0</v>
      </c>
      <c r="D745" s="9">
        <f>'shaladarpan '!C744</f>
        <v>0</v>
      </c>
      <c r="E745" s="10">
        <f>'shaladarpan '!D744</f>
        <v>0</v>
      </c>
      <c r="F745" s="9">
        <f>'shaladarpan '!E744</f>
        <v>0</v>
      </c>
      <c r="G745" s="10">
        <f>'shaladarpan '!F744</f>
        <v>0</v>
      </c>
      <c r="H745" s="9">
        <f>'shaladarpan '!G744</f>
        <v>0</v>
      </c>
      <c r="I745" s="9">
        <f>'shaladarpan '!H744</f>
        <v>0</v>
      </c>
      <c r="J745" s="9">
        <f>'shaladarpan '!I744</f>
        <v>0</v>
      </c>
      <c r="K745" s="10">
        <f>'shaladarpan '!J744</f>
        <v>0</v>
      </c>
      <c r="L745" s="9">
        <f>'shaladarpan '!K744</f>
        <v>0</v>
      </c>
      <c r="M745" s="9">
        <f>'shaladarpan '!L744</f>
        <v>0</v>
      </c>
      <c r="N745" s="9">
        <f>'shaladarpan '!M744</f>
        <v>0</v>
      </c>
      <c r="O745" s="9">
        <f>'shaladarpan '!N744</f>
        <v>0</v>
      </c>
      <c r="P745" s="9">
        <f>'shaladarpan '!O744</f>
        <v>0</v>
      </c>
      <c r="Q745" s="9">
        <f>'shaladarpan '!P744</f>
        <v>0</v>
      </c>
      <c r="R745" s="9">
        <f>'shaladarpan '!Q744</f>
        <v>0</v>
      </c>
      <c r="S745" s="9">
        <f>'shaladarpan '!R744</f>
        <v>0</v>
      </c>
      <c r="T745" s="9">
        <f>'shaladarpan '!S744</f>
        <v>0</v>
      </c>
      <c r="U745" s="9">
        <f>'shaladarpan '!T744</f>
        <v>0</v>
      </c>
      <c r="V745" s="9">
        <f>'shaladarpan '!U744</f>
        <v>0</v>
      </c>
      <c r="W745" s="9">
        <f>'shaladarpan '!V744</f>
        <v>0</v>
      </c>
      <c r="X745" s="9">
        <f>'shaladarpan '!W744</f>
        <v>0</v>
      </c>
      <c r="Y745" s="9">
        <f>'shaladarpan '!X744</f>
        <v>0</v>
      </c>
      <c r="Z745" s="9">
        <f>'shaladarpan '!Y744</f>
        <v>0</v>
      </c>
      <c r="AA745" s="9">
        <f>'shaladarpan '!Z744</f>
        <v>0</v>
      </c>
      <c r="AB745" s="9">
        <f>'shaladarpan '!AA744</f>
        <v>0</v>
      </c>
      <c r="AC745" s="9">
        <f>'shaladarpan '!AB744</f>
        <v>0</v>
      </c>
      <c r="AD745" s="9">
        <f>'shaladarpan '!AC744</f>
        <v>0</v>
      </c>
      <c r="AE745" s="9">
        <f>'shaladarpan '!AD744</f>
        <v>0</v>
      </c>
    </row>
    <row r="746" spans="1:31">
      <c r="A746" s="8">
        <f>IF(F746=" "," ",ROWS($A$3:A746))</f>
        <v>744</v>
      </c>
      <c r="B746" s="9">
        <f>'shaladarpan '!A745</f>
        <v>0</v>
      </c>
      <c r="C746" s="9">
        <f>'shaladarpan '!B745</f>
        <v>0</v>
      </c>
      <c r="D746" s="9">
        <f>'shaladarpan '!C745</f>
        <v>0</v>
      </c>
      <c r="E746" s="10">
        <f>'shaladarpan '!D745</f>
        <v>0</v>
      </c>
      <c r="F746" s="9">
        <f>'shaladarpan '!E745</f>
        <v>0</v>
      </c>
      <c r="G746" s="10">
        <f>'shaladarpan '!F745</f>
        <v>0</v>
      </c>
      <c r="H746" s="9">
        <f>'shaladarpan '!G745</f>
        <v>0</v>
      </c>
      <c r="I746" s="9">
        <f>'shaladarpan '!H745</f>
        <v>0</v>
      </c>
      <c r="J746" s="9">
        <f>'shaladarpan '!I745</f>
        <v>0</v>
      </c>
      <c r="K746" s="10">
        <f>'shaladarpan '!J745</f>
        <v>0</v>
      </c>
      <c r="L746" s="9">
        <f>'shaladarpan '!K745</f>
        <v>0</v>
      </c>
      <c r="M746" s="9">
        <f>'shaladarpan '!L745</f>
        <v>0</v>
      </c>
      <c r="N746" s="9">
        <f>'shaladarpan '!M745</f>
        <v>0</v>
      </c>
      <c r="O746" s="9">
        <f>'shaladarpan '!N745</f>
        <v>0</v>
      </c>
      <c r="P746" s="9">
        <f>'shaladarpan '!O745</f>
        <v>0</v>
      </c>
      <c r="Q746" s="9">
        <f>'shaladarpan '!P745</f>
        <v>0</v>
      </c>
      <c r="R746" s="9">
        <f>'shaladarpan '!Q745</f>
        <v>0</v>
      </c>
      <c r="S746" s="9">
        <f>'shaladarpan '!R745</f>
        <v>0</v>
      </c>
      <c r="T746" s="9">
        <f>'shaladarpan '!S745</f>
        <v>0</v>
      </c>
      <c r="U746" s="9">
        <f>'shaladarpan '!T745</f>
        <v>0</v>
      </c>
      <c r="V746" s="9">
        <f>'shaladarpan '!U745</f>
        <v>0</v>
      </c>
      <c r="W746" s="9">
        <f>'shaladarpan '!V745</f>
        <v>0</v>
      </c>
      <c r="X746" s="9">
        <f>'shaladarpan '!W745</f>
        <v>0</v>
      </c>
      <c r="Y746" s="9">
        <f>'shaladarpan '!X745</f>
        <v>0</v>
      </c>
      <c r="Z746" s="9">
        <f>'shaladarpan '!Y745</f>
        <v>0</v>
      </c>
      <c r="AA746" s="9">
        <f>'shaladarpan '!Z745</f>
        <v>0</v>
      </c>
      <c r="AB746" s="9">
        <f>'shaladarpan '!AA745</f>
        <v>0</v>
      </c>
      <c r="AC746" s="9">
        <f>'shaladarpan '!AB745</f>
        <v>0</v>
      </c>
      <c r="AD746" s="9">
        <f>'shaladarpan '!AC745</f>
        <v>0</v>
      </c>
      <c r="AE746" s="9">
        <f>'shaladarpan '!AD745</f>
        <v>0</v>
      </c>
    </row>
    <row r="747" spans="1:31">
      <c r="A747" s="8">
        <f>IF(F747=" "," ",ROWS($A$3:A747))</f>
        <v>745</v>
      </c>
      <c r="B747" s="9">
        <f>'shaladarpan '!A746</f>
        <v>0</v>
      </c>
      <c r="C747" s="9">
        <f>'shaladarpan '!B746</f>
        <v>0</v>
      </c>
      <c r="D747" s="9">
        <f>'shaladarpan '!C746</f>
        <v>0</v>
      </c>
      <c r="E747" s="10">
        <f>'shaladarpan '!D746</f>
        <v>0</v>
      </c>
      <c r="F747" s="9">
        <f>'shaladarpan '!E746</f>
        <v>0</v>
      </c>
      <c r="G747" s="10">
        <f>'shaladarpan '!F746</f>
        <v>0</v>
      </c>
      <c r="H747" s="9">
        <f>'shaladarpan '!G746</f>
        <v>0</v>
      </c>
      <c r="I747" s="9">
        <f>'shaladarpan '!H746</f>
        <v>0</v>
      </c>
      <c r="J747" s="9">
        <f>'shaladarpan '!I746</f>
        <v>0</v>
      </c>
      <c r="K747" s="10">
        <f>'shaladarpan '!J746</f>
        <v>0</v>
      </c>
      <c r="L747" s="9">
        <f>'shaladarpan '!K746</f>
        <v>0</v>
      </c>
      <c r="M747" s="9">
        <f>'shaladarpan '!L746</f>
        <v>0</v>
      </c>
      <c r="N747" s="9">
        <f>'shaladarpan '!M746</f>
        <v>0</v>
      </c>
      <c r="O747" s="9">
        <f>'shaladarpan '!N746</f>
        <v>0</v>
      </c>
      <c r="P747" s="9">
        <f>'shaladarpan '!O746</f>
        <v>0</v>
      </c>
      <c r="Q747" s="9">
        <f>'shaladarpan '!P746</f>
        <v>0</v>
      </c>
      <c r="R747" s="9">
        <f>'shaladarpan '!Q746</f>
        <v>0</v>
      </c>
      <c r="S747" s="9">
        <f>'shaladarpan '!R746</f>
        <v>0</v>
      </c>
      <c r="T747" s="9">
        <f>'shaladarpan '!S746</f>
        <v>0</v>
      </c>
      <c r="U747" s="9">
        <f>'shaladarpan '!T746</f>
        <v>0</v>
      </c>
      <c r="V747" s="9">
        <f>'shaladarpan '!U746</f>
        <v>0</v>
      </c>
      <c r="W747" s="9">
        <f>'shaladarpan '!V746</f>
        <v>0</v>
      </c>
      <c r="X747" s="9">
        <f>'shaladarpan '!W746</f>
        <v>0</v>
      </c>
      <c r="Y747" s="9">
        <f>'shaladarpan '!X746</f>
        <v>0</v>
      </c>
      <c r="Z747" s="9">
        <f>'shaladarpan '!Y746</f>
        <v>0</v>
      </c>
      <c r="AA747" s="9">
        <f>'shaladarpan '!Z746</f>
        <v>0</v>
      </c>
      <c r="AB747" s="9">
        <f>'shaladarpan '!AA746</f>
        <v>0</v>
      </c>
      <c r="AC747" s="9">
        <f>'shaladarpan '!AB746</f>
        <v>0</v>
      </c>
      <c r="AD747" s="9">
        <f>'shaladarpan '!AC746</f>
        <v>0</v>
      </c>
      <c r="AE747" s="9">
        <f>'shaladarpan '!AD746</f>
        <v>0</v>
      </c>
    </row>
    <row r="748" spans="1:31">
      <c r="A748" s="8">
        <f>IF(F748=" "," ",ROWS($A$3:A748))</f>
        <v>746</v>
      </c>
      <c r="B748" s="9">
        <f>'shaladarpan '!A747</f>
        <v>0</v>
      </c>
      <c r="C748" s="9">
        <f>'shaladarpan '!B747</f>
        <v>0</v>
      </c>
      <c r="D748" s="9">
        <f>'shaladarpan '!C747</f>
        <v>0</v>
      </c>
      <c r="E748" s="10">
        <f>'shaladarpan '!D747</f>
        <v>0</v>
      </c>
      <c r="F748" s="9">
        <f>'shaladarpan '!E747</f>
        <v>0</v>
      </c>
      <c r="G748" s="10">
        <f>'shaladarpan '!F747</f>
        <v>0</v>
      </c>
      <c r="H748" s="9">
        <f>'shaladarpan '!G747</f>
        <v>0</v>
      </c>
      <c r="I748" s="9">
        <f>'shaladarpan '!H747</f>
        <v>0</v>
      </c>
      <c r="J748" s="9">
        <f>'shaladarpan '!I747</f>
        <v>0</v>
      </c>
      <c r="K748" s="10">
        <f>'shaladarpan '!J747</f>
        <v>0</v>
      </c>
      <c r="L748" s="9">
        <f>'shaladarpan '!K747</f>
        <v>0</v>
      </c>
      <c r="M748" s="9">
        <f>'shaladarpan '!L747</f>
        <v>0</v>
      </c>
      <c r="N748" s="9">
        <f>'shaladarpan '!M747</f>
        <v>0</v>
      </c>
      <c r="O748" s="9">
        <f>'shaladarpan '!N747</f>
        <v>0</v>
      </c>
      <c r="P748" s="9">
        <f>'shaladarpan '!O747</f>
        <v>0</v>
      </c>
      <c r="Q748" s="9">
        <f>'shaladarpan '!P747</f>
        <v>0</v>
      </c>
      <c r="R748" s="9">
        <f>'shaladarpan '!Q747</f>
        <v>0</v>
      </c>
      <c r="S748" s="9">
        <f>'shaladarpan '!R747</f>
        <v>0</v>
      </c>
      <c r="T748" s="9">
        <f>'shaladarpan '!S747</f>
        <v>0</v>
      </c>
      <c r="U748" s="9">
        <f>'shaladarpan '!T747</f>
        <v>0</v>
      </c>
      <c r="V748" s="9">
        <f>'shaladarpan '!U747</f>
        <v>0</v>
      </c>
      <c r="W748" s="9">
        <f>'shaladarpan '!V747</f>
        <v>0</v>
      </c>
      <c r="X748" s="9">
        <f>'shaladarpan '!W747</f>
        <v>0</v>
      </c>
      <c r="Y748" s="9">
        <f>'shaladarpan '!X747</f>
        <v>0</v>
      </c>
      <c r="Z748" s="9">
        <f>'shaladarpan '!Y747</f>
        <v>0</v>
      </c>
      <c r="AA748" s="9">
        <f>'shaladarpan '!Z747</f>
        <v>0</v>
      </c>
      <c r="AB748" s="9">
        <f>'shaladarpan '!AA747</f>
        <v>0</v>
      </c>
      <c r="AC748" s="9">
        <f>'shaladarpan '!AB747</f>
        <v>0</v>
      </c>
      <c r="AD748" s="9">
        <f>'shaladarpan '!AC747</f>
        <v>0</v>
      </c>
      <c r="AE748" s="9">
        <f>'shaladarpan '!AD747</f>
        <v>0</v>
      </c>
    </row>
    <row r="749" spans="1:31">
      <c r="A749" s="8">
        <f>IF(F749=" "," ",ROWS($A$3:A749))</f>
        <v>747</v>
      </c>
      <c r="B749" s="9">
        <f>'shaladarpan '!A748</f>
        <v>0</v>
      </c>
      <c r="C749" s="9">
        <f>'shaladarpan '!B748</f>
        <v>0</v>
      </c>
      <c r="D749" s="9">
        <f>'shaladarpan '!C748</f>
        <v>0</v>
      </c>
      <c r="E749" s="10">
        <f>'shaladarpan '!D748</f>
        <v>0</v>
      </c>
      <c r="F749" s="9">
        <f>'shaladarpan '!E748</f>
        <v>0</v>
      </c>
      <c r="G749" s="10">
        <f>'shaladarpan '!F748</f>
        <v>0</v>
      </c>
      <c r="H749" s="9">
        <f>'shaladarpan '!G748</f>
        <v>0</v>
      </c>
      <c r="I749" s="9">
        <f>'shaladarpan '!H748</f>
        <v>0</v>
      </c>
      <c r="J749" s="9">
        <f>'shaladarpan '!I748</f>
        <v>0</v>
      </c>
      <c r="K749" s="10">
        <f>'shaladarpan '!J748</f>
        <v>0</v>
      </c>
      <c r="L749" s="9">
        <f>'shaladarpan '!K748</f>
        <v>0</v>
      </c>
      <c r="M749" s="9">
        <f>'shaladarpan '!L748</f>
        <v>0</v>
      </c>
      <c r="N749" s="9">
        <f>'shaladarpan '!M748</f>
        <v>0</v>
      </c>
      <c r="O749" s="9">
        <f>'shaladarpan '!N748</f>
        <v>0</v>
      </c>
      <c r="P749" s="9">
        <f>'shaladarpan '!O748</f>
        <v>0</v>
      </c>
      <c r="Q749" s="9">
        <f>'shaladarpan '!P748</f>
        <v>0</v>
      </c>
      <c r="R749" s="9">
        <f>'shaladarpan '!Q748</f>
        <v>0</v>
      </c>
      <c r="S749" s="9">
        <f>'shaladarpan '!R748</f>
        <v>0</v>
      </c>
      <c r="T749" s="9">
        <f>'shaladarpan '!S748</f>
        <v>0</v>
      </c>
      <c r="U749" s="9">
        <f>'shaladarpan '!T748</f>
        <v>0</v>
      </c>
      <c r="V749" s="9">
        <f>'shaladarpan '!U748</f>
        <v>0</v>
      </c>
      <c r="W749" s="9">
        <f>'shaladarpan '!V748</f>
        <v>0</v>
      </c>
      <c r="X749" s="9">
        <f>'shaladarpan '!W748</f>
        <v>0</v>
      </c>
      <c r="Y749" s="9">
        <f>'shaladarpan '!X748</f>
        <v>0</v>
      </c>
      <c r="Z749" s="9">
        <f>'shaladarpan '!Y748</f>
        <v>0</v>
      </c>
      <c r="AA749" s="9">
        <f>'shaladarpan '!Z748</f>
        <v>0</v>
      </c>
      <c r="AB749" s="9">
        <f>'shaladarpan '!AA748</f>
        <v>0</v>
      </c>
      <c r="AC749" s="9">
        <f>'shaladarpan '!AB748</f>
        <v>0</v>
      </c>
      <c r="AD749" s="9">
        <f>'shaladarpan '!AC748</f>
        <v>0</v>
      </c>
      <c r="AE749" s="9">
        <f>'shaladarpan '!AD748</f>
        <v>0</v>
      </c>
    </row>
    <row r="750" spans="1:31">
      <c r="A750" s="8">
        <f>IF(F750=" "," ",ROWS($A$3:A750))</f>
        <v>748</v>
      </c>
      <c r="B750" s="9">
        <f>'shaladarpan '!A749</f>
        <v>0</v>
      </c>
      <c r="C750" s="9">
        <f>'shaladarpan '!B749</f>
        <v>0</v>
      </c>
      <c r="D750" s="9">
        <f>'shaladarpan '!C749</f>
        <v>0</v>
      </c>
      <c r="E750" s="10">
        <f>'shaladarpan '!D749</f>
        <v>0</v>
      </c>
      <c r="F750" s="9">
        <f>'shaladarpan '!E749</f>
        <v>0</v>
      </c>
      <c r="G750" s="10">
        <f>'shaladarpan '!F749</f>
        <v>0</v>
      </c>
      <c r="H750" s="9">
        <f>'shaladarpan '!G749</f>
        <v>0</v>
      </c>
      <c r="I750" s="9">
        <f>'shaladarpan '!H749</f>
        <v>0</v>
      </c>
      <c r="J750" s="9">
        <f>'shaladarpan '!I749</f>
        <v>0</v>
      </c>
      <c r="K750" s="10">
        <f>'shaladarpan '!J749</f>
        <v>0</v>
      </c>
      <c r="L750" s="9">
        <f>'shaladarpan '!K749</f>
        <v>0</v>
      </c>
      <c r="M750" s="9">
        <f>'shaladarpan '!L749</f>
        <v>0</v>
      </c>
      <c r="N750" s="9">
        <f>'shaladarpan '!M749</f>
        <v>0</v>
      </c>
      <c r="O750" s="9">
        <f>'shaladarpan '!N749</f>
        <v>0</v>
      </c>
      <c r="P750" s="9">
        <f>'shaladarpan '!O749</f>
        <v>0</v>
      </c>
      <c r="Q750" s="9">
        <f>'shaladarpan '!P749</f>
        <v>0</v>
      </c>
      <c r="R750" s="9">
        <f>'shaladarpan '!Q749</f>
        <v>0</v>
      </c>
      <c r="S750" s="9">
        <f>'shaladarpan '!R749</f>
        <v>0</v>
      </c>
      <c r="T750" s="9">
        <f>'shaladarpan '!S749</f>
        <v>0</v>
      </c>
      <c r="U750" s="9">
        <f>'shaladarpan '!T749</f>
        <v>0</v>
      </c>
      <c r="V750" s="9">
        <f>'shaladarpan '!U749</f>
        <v>0</v>
      </c>
      <c r="W750" s="9">
        <f>'shaladarpan '!V749</f>
        <v>0</v>
      </c>
      <c r="X750" s="9">
        <f>'shaladarpan '!W749</f>
        <v>0</v>
      </c>
      <c r="Y750" s="9">
        <f>'shaladarpan '!X749</f>
        <v>0</v>
      </c>
      <c r="Z750" s="9">
        <f>'shaladarpan '!Y749</f>
        <v>0</v>
      </c>
      <c r="AA750" s="9">
        <f>'shaladarpan '!Z749</f>
        <v>0</v>
      </c>
      <c r="AB750" s="9">
        <f>'shaladarpan '!AA749</f>
        <v>0</v>
      </c>
      <c r="AC750" s="9">
        <f>'shaladarpan '!AB749</f>
        <v>0</v>
      </c>
      <c r="AD750" s="9">
        <f>'shaladarpan '!AC749</f>
        <v>0</v>
      </c>
      <c r="AE750" s="9">
        <f>'shaladarpan '!AD749</f>
        <v>0</v>
      </c>
    </row>
    <row r="754" spans="4:4">
      <c r="D754" t="s">
        <v>384</v>
      </c>
    </row>
  </sheetData>
  <sheetProtection password="CFE7" sheet="1" objects="1" scenarios="1"/>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sheetPr codeName="Sheet4"/>
  <dimension ref="A1:O41"/>
  <sheetViews>
    <sheetView tabSelected="1" topLeftCell="A4" workbookViewId="0">
      <selection activeCell="O15" sqref="O15"/>
    </sheetView>
  </sheetViews>
  <sheetFormatPr defaultRowHeight="15"/>
  <cols>
    <col min="1" max="1" width="2.7109375" style="1" customWidth="1"/>
    <col min="2" max="2" width="8.28515625" style="1" customWidth="1"/>
    <col min="3" max="3" width="7.140625" style="1" customWidth="1"/>
    <col min="4" max="9" width="9.140625" style="1"/>
    <col min="10" max="10" width="4.140625" style="1" customWidth="1"/>
    <col min="11" max="11" width="2.85546875" style="1" customWidth="1"/>
    <col min="12" max="13" width="9.140625" style="1" customWidth="1"/>
    <col min="14" max="14" width="11.7109375" style="1" customWidth="1"/>
    <col min="15" max="15" width="12.140625" style="1" customWidth="1"/>
    <col min="16" max="16384" width="9.140625" style="1"/>
  </cols>
  <sheetData>
    <row r="1" spans="1:14" ht="15.75" thickBot="1">
      <c r="A1" s="71"/>
      <c r="B1" s="71"/>
      <c r="C1" s="71"/>
      <c r="D1" s="71"/>
      <c r="E1" s="71"/>
      <c r="F1" s="71"/>
      <c r="G1" s="71"/>
      <c r="H1" s="71"/>
      <c r="I1" s="71"/>
      <c r="J1" s="71"/>
      <c r="K1" s="71"/>
    </row>
    <row r="2" spans="1:14" ht="20.25" customHeight="1">
      <c r="A2" s="71"/>
      <c r="B2" s="361" t="s">
        <v>0</v>
      </c>
      <c r="C2" s="362"/>
      <c r="D2" s="666" t="str">
        <f>master!D5</f>
        <v>jktdh; mPp ek/;fed fo|ky; vkyfu;kokl</v>
      </c>
      <c r="E2" s="666"/>
      <c r="F2" s="666"/>
      <c r="G2" s="666"/>
      <c r="H2" s="666"/>
      <c r="I2" s="666"/>
      <c r="J2" s="667"/>
      <c r="K2" s="71"/>
    </row>
    <row r="3" spans="1:14" ht="15" customHeight="1">
      <c r="A3" s="71"/>
      <c r="B3" s="363"/>
      <c r="C3" s="364"/>
      <c r="D3" s="668"/>
      <c r="E3" s="668"/>
      <c r="F3" s="668"/>
      <c r="G3" s="668"/>
      <c r="H3" s="668"/>
      <c r="I3" s="668"/>
      <c r="J3" s="669"/>
      <c r="K3" s="71"/>
    </row>
    <row r="4" spans="1:14" ht="33.75">
      <c r="A4" s="71"/>
      <c r="B4" s="326" t="s">
        <v>1</v>
      </c>
      <c r="C4" s="327"/>
      <c r="D4" s="327"/>
      <c r="E4" s="327"/>
      <c r="F4" s="327"/>
      <c r="G4" s="328" t="s">
        <v>1068</v>
      </c>
      <c r="H4" s="328"/>
      <c r="I4" s="174"/>
      <c r="J4" s="175"/>
      <c r="K4" s="71"/>
      <c r="M4" s="367">
        <v>251</v>
      </c>
      <c r="N4" s="367"/>
    </row>
    <row r="5" spans="1:14" ht="16.5" thickBot="1">
      <c r="A5" s="71"/>
      <c r="B5" s="359" t="s">
        <v>1067</v>
      </c>
      <c r="C5" s="360"/>
      <c r="D5" s="360"/>
      <c r="E5" s="360"/>
      <c r="F5" s="360"/>
      <c r="G5" s="360"/>
      <c r="H5" s="360"/>
      <c r="I5" s="360"/>
      <c r="J5" s="175"/>
      <c r="K5" s="71"/>
    </row>
    <row r="6" spans="1:14" ht="15.75" customHeight="1" thickTop="1">
      <c r="A6" s="71"/>
      <c r="B6" s="176"/>
      <c r="C6" s="165"/>
      <c r="D6" s="165"/>
      <c r="E6" s="165"/>
      <c r="F6" s="165"/>
      <c r="G6" s="191"/>
      <c r="H6" s="373" t="s">
        <v>1073</v>
      </c>
      <c r="I6" s="374"/>
      <c r="J6" s="175"/>
      <c r="K6" s="71"/>
    </row>
    <row r="7" spans="1:14" ht="18.75" customHeight="1">
      <c r="A7" s="71"/>
      <c r="B7" s="189"/>
      <c r="C7" s="166"/>
      <c r="D7" s="165"/>
      <c r="E7" s="177" t="s">
        <v>21</v>
      </c>
      <c r="F7" s="177"/>
      <c r="G7" s="192"/>
      <c r="H7" s="375"/>
      <c r="I7" s="376"/>
      <c r="J7" s="175"/>
      <c r="K7" s="71"/>
    </row>
    <row r="8" spans="1:14" ht="15" customHeight="1">
      <c r="A8" s="71"/>
      <c r="B8" s="189"/>
      <c r="C8" s="166"/>
      <c r="D8" s="165"/>
      <c r="E8" s="165"/>
      <c r="F8" s="165"/>
      <c r="G8" s="191"/>
      <c r="H8" s="375"/>
      <c r="I8" s="376"/>
      <c r="J8" s="175"/>
      <c r="K8" s="71"/>
    </row>
    <row r="9" spans="1:14" ht="23.25" customHeight="1">
      <c r="A9" s="71"/>
      <c r="B9" s="189"/>
      <c r="C9" s="166"/>
      <c r="D9" s="165"/>
      <c r="E9" s="357" t="s">
        <v>22</v>
      </c>
      <c r="F9" s="357"/>
      <c r="G9" s="358"/>
      <c r="H9" s="375"/>
      <c r="I9" s="376"/>
      <c r="J9" s="175"/>
      <c r="K9" s="71"/>
    </row>
    <row r="10" spans="1:14" ht="15" customHeight="1">
      <c r="A10" s="71"/>
      <c r="B10" s="189"/>
      <c r="C10" s="166"/>
      <c r="D10" s="165"/>
      <c r="E10" s="365" t="s">
        <v>1112</v>
      </c>
      <c r="F10" s="365"/>
      <c r="G10" s="366"/>
      <c r="H10" s="375"/>
      <c r="I10" s="376"/>
      <c r="J10" s="175"/>
      <c r="K10" s="71"/>
    </row>
    <row r="11" spans="1:14" ht="15.75" customHeight="1">
      <c r="A11" s="71"/>
      <c r="B11" s="189"/>
      <c r="C11" s="166"/>
      <c r="D11" s="165"/>
      <c r="E11" s="165"/>
      <c r="F11" s="165"/>
      <c r="G11" s="191"/>
      <c r="H11" s="375"/>
      <c r="I11" s="376"/>
      <c r="J11" s="175"/>
      <c r="K11" s="71"/>
    </row>
    <row r="12" spans="1:14" ht="15.75" customHeight="1" thickBot="1">
      <c r="A12" s="71"/>
      <c r="B12" s="176"/>
      <c r="C12" s="195"/>
      <c r="D12" s="165"/>
      <c r="E12" s="165"/>
      <c r="F12" s="165"/>
      <c r="G12" s="191"/>
      <c r="H12" s="377"/>
      <c r="I12" s="378"/>
      <c r="J12" s="175"/>
      <c r="K12" s="71"/>
    </row>
    <row r="13" spans="1:14" ht="21.75" thickBot="1">
      <c r="A13" s="71"/>
      <c r="B13" s="368" t="s">
        <v>2</v>
      </c>
      <c r="C13" s="369"/>
      <c r="D13" s="654" t="str">
        <f>VLOOKUP($M$4,Table2[],6,0)</f>
        <v>manjeet251</v>
      </c>
      <c r="E13" s="655"/>
      <c r="F13" s="655"/>
      <c r="G13" s="670" t="s">
        <v>1058</v>
      </c>
      <c r="H13" s="652" t="s">
        <v>1060</v>
      </c>
      <c r="I13" s="652"/>
      <c r="J13" s="178"/>
      <c r="K13" s="71"/>
    </row>
    <row r="14" spans="1:14" ht="21.75" thickBot="1">
      <c r="A14" s="71"/>
      <c r="B14" s="172" t="s">
        <v>3</v>
      </c>
      <c r="C14" s="168"/>
      <c r="D14" s="654" t="str">
        <f>VLOOKUP($M$4,Table2[],8,0)</f>
        <v>vijay251</v>
      </c>
      <c r="E14" s="655"/>
      <c r="F14" s="655"/>
      <c r="G14" s="670"/>
      <c r="H14" s="653" t="s">
        <v>1061</v>
      </c>
      <c r="I14" s="653"/>
      <c r="J14" s="178"/>
      <c r="K14" s="71"/>
    </row>
    <row r="15" spans="1:14" ht="21.75" thickBot="1">
      <c r="A15" s="71"/>
      <c r="B15" s="172" t="s">
        <v>4</v>
      </c>
      <c r="C15" s="168"/>
      <c r="D15" s="654" t="str">
        <f>VLOOKUP($M$4,Table2[],9,0)</f>
        <v>beautiful251</v>
      </c>
      <c r="E15" s="655"/>
      <c r="F15" s="655"/>
      <c r="G15" s="670" t="s">
        <v>1059</v>
      </c>
      <c r="H15" s="653" t="s">
        <v>1060</v>
      </c>
      <c r="I15" s="653"/>
      <c r="J15" s="178"/>
      <c r="K15" s="71"/>
    </row>
    <row r="16" spans="1:14" ht="21.75" thickBot="1">
      <c r="A16" s="71"/>
      <c r="B16" s="172" t="s">
        <v>5</v>
      </c>
      <c r="C16" s="168"/>
      <c r="D16" s="656">
        <f>VLOOKUP($M$4,Table2[],11,0)</f>
        <v>38786</v>
      </c>
      <c r="E16" s="657"/>
      <c r="F16" s="657"/>
      <c r="G16" s="670"/>
      <c r="H16" s="653" t="s">
        <v>1061</v>
      </c>
      <c r="I16" s="664"/>
      <c r="J16" s="178"/>
      <c r="K16" s="71"/>
    </row>
    <row r="17" spans="1:11" ht="21.75" thickBot="1">
      <c r="A17" s="71"/>
      <c r="B17" s="370" t="s">
        <v>6</v>
      </c>
      <c r="C17" s="371"/>
      <c r="D17" s="654">
        <f>VLOOKUP($M$4,Table2[],2,0)</f>
        <v>7</v>
      </c>
      <c r="E17" s="655"/>
      <c r="F17" s="655"/>
      <c r="G17" s="670" t="s">
        <v>1057</v>
      </c>
      <c r="H17" s="670"/>
      <c r="I17" s="665" t="str">
        <f>VLOOKUP($M$4,Table2[],3,0)</f>
        <v>A</v>
      </c>
      <c r="J17" s="178"/>
      <c r="K17" s="71"/>
    </row>
    <row r="18" spans="1:11" ht="21.75" thickBot="1">
      <c r="A18" s="71"/>
      <c r="B18" s="172" t="s">
        <v>7</v>
      </c>
      <c r="C18" s="168"/>
      <c r="D18" s="654">
        <f>VLOOKUP($M$4,Table2[],13,0)</f>
        <v>251</v>
      </c>
      <c r="E18" s="655"/>
      <c r="F18" s="655"/>
      <c r="G18" s="670" t="s">
        <v>1062</v>
      </c>
      <c r="H18" s="670"/>
      <c r="I18" s="665">
        <f>VLOOKUP($M$4,Table2[],4,0)</f>
        <v>3915</v>
      </c>
      <c r="J18" s="178"/>
      <c r="K18" s="71"/>
    </row>
    <row r="19" spans="1:11" ht="21" thickBot="1">
      <c r="A19" s="71"/>
      <c r="B19" s="172" t="s">
        <v>23</v>
      </c>
      <c r="C19" s="168"/>
      <c r="D19" s="654">
        <f>VLOOKUP($M$4,Table2[],23,0)</f>
        <v>9828120947</v>
      </c>
      <c r="E19" s="655"/>
      <c r="F19" s="655"/>
      <c r="G19" s="182"/>
      <c r="H19" s="183"/>
      <c r="I19" s="184"/>
      <c r="J19" s="178"/>
      <c r="K19" s="71"/>
    </row>
    <row r="20" spans="1:11" ht="20.25">
      <c r="A20" s="71"/>
      <c r="B20" s="172" t="s">
        <v>8</v>
      </c>
      <c r="C20" s="168"/>
      <c r="D20" s="654" t="str">
        <f>VLOOKUP($M$4,Table2[],21,0)</f>
        <v>XXXX0682</v>
      </c>
      <c r="E20" s="655"/>
      <c r="F20" s="655"/>
      <c r="G20" s="169"/>
      <c r="H20" s="167"/>
      <c r="I20" s="173"/>
      <c r="J20" s="178"/>
      <c r="K20" s="71"/>
    </row>
    <row r="21" spans="1:11" ht="20.25" customHeight="1">
      <c r="A21" s="71"/>
      <c r="B21" s="345" t="s">
        <v>9</v>
      </c>
      <c r="C21" s="346"/>
      <c r="D21" s="658" t="str">
        <f>PROPER(VLOOKUP(M4,Table2[],24,0))</f>
        <v>Alniyawas251</v>
      </c>
      <c r="E21" s="659"/>
      <c r="F21" s="659"/>
      <c r="G21" s="659"/>
      <c r="H21" s="659"/>
      <c r="I21" s="660"/>
      <c r="J21" s="178"/>
      <c r="K21" s="71"/>
    </row>
    <row r="22" spans="1:11" ht="21" thickBot="1">
      <c r="A22" s="71"/>
      <c r="B22" s="347"/>
      <c r="C22" s="348"/>
      <c r="D22" s="661"/>
      <c r="E22" s="662"/>
      <c r="F22" s="662"/>
      <c r="G22" s="662"/>
      <c r="H22" s="662"/>
      <c r="I22" s="663"/>
      <c r="J22" s="178"/>
      <c r="K22" s="71"/>
    </row>
    <row r="23" spans="1:11" ht="14.25" customHeight="1" thickBot="1">
      <c r="A23" s="71"/>
      <c r="B23" s="179"/>
      <c r="C23" s="180"/>
      <c r="D23" s="180"/>
      <c r="E23" s="180"/>
      <c r="F23" s="180"/>
      <c r="G23" s="180"/>
      <c r="H23" s="180"/>
      <c r="I23" s="180"/>
      <c r="J23" s="178"/>
      <c r="K23" s="71"/>
    </row>
    <row r="24" spans="1:11" ht="21" thickBot="1">
      <c r="A24" s="71"/>
      <c r="B24" s="372" t="s">
        <v>10</v>
      </c>
      <c r="C24" s="349"/>
      <c r="D24" s="349"/>
      <c r="E24" s="349" t="s">
        <v>11</v>
      </c>
      <c r="F24" s="349"/>
      <c r="G24" s="349"/>
      <c r="H24" s="349"/>
      <c r="I24" s="350"/>
      <c r="J24" s="178"/>
      <c r="K24" s="71"/>
    </row>
    <row r="25" spans="1:11" ht="20.25">
      <c r="A25" s="71"/>
      <c r="B25" s="343" t="s">
        <v>12</v>
      </c>
      <c r="C25" s="344"/>
      <c r="D25" s="344"/>
      <c r="E25" s="351">
        <f>master!F11</f>
        <v>0</v>
      </c>
      <c r="F25" s="351"/>
      <c r="G25" s="351"/>
      <c r="H25" s="351"/>
      <c r="I25" s="352"/>
      <c r="J25" s="178"/>
      <c r="K25" s="71"/>
    </row>
    <row r="26" spans="1:11" ht="20.25">
      <c r="A26" s="71"/>
      <c r="B26" s="340" t="s">
        <v>13</v>
      </c>
      <c r="C26" s="293"/>
      <c r="D26" s="293"/>
      <c r="E26" s="341">
        <f>master!F12</f>
        <v>0</v>
      </c>
      <c r="F26" s="341"/>
      <c r="G26" s="341"/>
      <c r="H26" s="341"/>
      <c r="I26" s="342"/>
      <c r="J26" s="178"/>
      <c r="K26" s="71"/>
    </row>
    <row r="27" spans="1:11" ht="20.25">
      <c r="A27" s="71"/>
      <c r="B27" s="340" t="s">
        <v>14</v>
      </c>
      <c r="C27" s="293"/>
      <c r="D27" s="293"/>
      <c r="E27" s="341">
        <f>master!F13</f>
        <v>0</v>
      </c>
      <c r="F27" s="341"/>
      <c r="G27" s="341"/>
      <c r="H27" s="341"/>
      <c r="I27" s="342"/>
      <c r="J27" s="178"/>
      <c r="K27" s="71"/>
    </row>
    <row r="28" spans="1:11" ht="20.25">
      <c r="A28" s="71"/>
      <c r="B28" s="340" t="s">
        <v>15</v>
      </c>
      <c r="C28" s="293"/>
      <c r="D28" s="293"/>
      <c r="E28" s="341">
        <f>master!F14</f>
        <v>0</v>
      </c>
      <c r="F28" s="341"/>
      <c r="G28" s="341"/>
      <c r="H28" s="341"/>
      <c r="I28" s="342"/>
      <c r="J28" s="178"/>
      <c r="K28" s="71"/>
    </row>
    <row r="29" spans="1:11" ht="9" customHeight="1">
      <c r="A29" s="71"/>
      <c r="B29" s="179"/>
      <c r="C29" s="2"/>
      <c r="D29" s="2"/>
      <c r="E29" s="2"/>
      <c r="F29" s="2"/>
      <c r="G29" s="2"/>
      <c r="H29" s="2"/>
      <c r="I29" s="2"/>
      <c r="J29" s="178"/>
      <c r="K29" s="71"/>
    </row>
    <row r="30" spans="1:11" ht="20.25">
      <c r="A30" s="71"/>
      <c r="B30" s="329" t="s">
        <v>1069</v>
      </c>
      <c r="C30" s="330"/>
      <c r="D30" s="330"/>
      <c r="E30" s="330"/>
      <c r="F30" s="170" t="s">
        <v>12</v>
      </c>
      <c r="G30" s="170" t="s">
        <v>13</v>
      </c>
      <c r="H30" s="170" t="s">
        <v>14</v>
      </c>
      <c r="I30" s="170" t="s">
        <v>15</v>
      </c>
      <c r="J30" s="178"/>
      <c r="K30" s="71"/>
    </row>
    <row r="31" spans="1:11" ht="21">
      <c r="A31" s="71"/>
      <c r="B31" s="334" t="s">
        <v>1070</v>
      </c>
      <c r="C31" s="335"/>
      <c r="D31" s="335"/>
      <c r="E31" s="335"/>
      <c r="F31" s="170"/>
      <c r="G31" s="170"/>
      <c r="H31" s="170"/>
      <c r="I31" s="170"/>
      <c r="J31" s="178"/>
      <c r="K31" s="71"/>
    </row>
    <row r="32" spans="1:11" ht="21">
      <c r="A32" s="71"/>
      <c r="B32" s="334" t="s">
        <v>1071</v>
      </c>
      <c r="C32" s="335"/>
      <c r="D32" s="335"/>
      <c r="E32" s="335"/>
      <c r="F32" s="170"/>
      <c r="G32" s="170"/>
      <c r="H32" s="170"/>
      <c r="I32" s="170"/>
      <c r="J32" s="178"/>
      <c r="K32" s="71"/>
    </row>
    <row r="33" spans="1:15" ht="27.75" customHeight="1">
      <c r="A33" s="71"/>
      <c r="B33" s="334" t="s">
        <v>1070</v>
      </c>
      <c r="C33" s="335"/>
      <c r="D33" s="335"/>
      <c r="E33" s="335"/>
      <c r="F33" s="171"/>
      <c r="G33" s="171"/>
      <c r="H33" s="170"/>
      <c r="I33" s="170"/>
      <c r="J33" s="178"/>
      <c r="K33" s="71"/>
      <c r="M33" s="198">
        <f>master!C19</f>
        <v>1</v>
      </c>
      <c r="N33" s="198">
        <f>master!F19</f>
        <v>0</v>
      </c>
      <c r="O33" s="198"/>
    </row>
    <row r="34" spans="1:15" ht="25.5" customHeight="1">
      <c r="A34" s="71"/>
      <c r="B34" s="334" t="s">
        <v>1072</v>
      </c>
      <c r="C34" s="335"/>
      <c r="D34" s="335"/>
      <c r="E34" s="335"/>
      <c r="F34" s="171"/>
      <c r="G34" s="171"/>
      <c r="H34" s="170"/>
      <c r="I34" s="170"/>
      <c r="J34" s="178"/>
      <c r="K34" s="71"/>
      <c r="M34" s="198">
        <f>master!C20</f>
        <v>2</v>
      </c>
      <c r="N34" s="198">
        <f>master!F20</f>
        <v>0</v>
      </c>
      <c r="O34" s="198"/>
    </row>
    <row r="35" spans="1:15" ht="9.75" customHeight="1">
      <c r="A35" s="71"/>
      <c r="B35" s="179"/>
      <c r="C35" s="180"/>
      <c r="D35" s="180"/>
      <c r="E35" s="180"/>
      <c r="F35" s="180"/>
      <c r="G35" s="180"/>
      <c r="H35" s="180"/>
      <c r="I35" s="180"/>
      <c r="J35" s="178"/>
      <c r="K35" s="71"/>
      <c r="M35" s="198">
        <f>master!C21</f>
        <v>3</v>
      </c>
      <c r="N35" s="198">
        <f>master!F21</f>
        <v>0</v>
      </c>
      <c r="O35" s="198"/>
    </row>
    <row r="36" spans="1:15" ht="39" customHeight="1">
      <c r="A36" s="71"/>
      <c r="B36" s="332" t="s">
        <v>1065</v>
      </c>
      <c r="C36" s="333"/>
      <c r="D36" s="333" t="s">
        <v>1064</v>
      </c>
      <c r="E36" s="333"/>
      <c r="F36" s="333" t="s">
        <v>1063</v>
      </c>
      <c r="G36" s="333"/>
      <c r="H36" s="333" t="s">
        <v>1066</v>
      </c>
      <c r="I36" s="333"/>
      <c r="J36" s="178"/>
      <c r="K36" s="71"/>
      <c r="M36" s="198">
        <f>master!C22</f>
        <v>4</v>
      </c>
      <c r="N36" s="198">
        <f>master!F22</f>
        <v>0</v>
      </c>
      <c r="O36" s="198"/>
    </row>
    <row r="37" spans="1:15" ht="21" thickBot="1">
      <c r="A37" s="71"/>
      <c r="B37" s="671" t="str">
        <f>D13</f>
        <v>manjeet251</v>
      </c>
      <c r="C37" s="672"/>
      <c r="D37" s="672" t="str">
        <f>D14</f>
        <v>vijay251</v>
      </c>
      <c r="E37" s="672"/>
      <c r="F37" s="325">
        <f>VLOOKUP(D17,M33:N40,2,0)</f>
        <v>0</v>
      </c>
      <c r="G37" s="325"/>
      <c r="H37" s="325" t="str">
        <f>master!E6</f>
        <v>Jh fnus'k dqekj vks&gt;k</v>
      </c>
      <c r="I37" s="325"/>
      <c r="J37" s="181"/>
      <c r="K37" s="71"/>
      <c r="M37" s="198">
        <f>master!C23</f>
        <v>5</v>
      </c>
      <c r="N37" s="198">
        <f>master!F23</f>
        <v>0</v>
      </c>
      <c r="O37" s="198"/>
    </row>
    <row r="38" spans="1:15">
      <c r="A38" s="71"/>
      <c r="B38" s="71"/>
      <c r="C38" s="71"/>
      <c r="D38" s="71"/>
      <c r="E38" s="71"/>
      <c r="F38" s="71"/>
      <c r="G38" s="71"/>
      <c r="H38" s="71"/>
      <c r="I38" s="71"/>
      <c r="J38" s="71"/>
      <c r="K38" s="71"/>
      <c r="M38" s="198">
        <f>master!C24</f>
        <v>6</v>
      </c>
      <c r="N38" s="198">
        <f>master!F24</f>
        <v>0</v>
      </c>
      <c r="O38" s="198"/>
    </row>
    <row r="39" spans="1:15">
      <c r="M39" s="198">
        <f>master!C25</f>
        <v>7</v>
      </c>
      <c r="N39" s="198">
        <f>master!F25</f>
        <v>0</v>
      </c>
      <c r="O39" s="198"/>
    </row>
    <row r="40" spans="1:15">
      <c r="M40" s="198">
        <f>master!C26</f>
        <v>8</v>
      </c>
      <c r="N40" s="198">
        <f>master!F26</f>
        <v>0</v>
      </c>
      <c r="O40" s="198"/>
    </row>
    <row r="41" spans="1:15">
      <c r="M41" s="198">
        <f>master!C27</f>
        <v>0</v>
      </c>
      <c r="N41" s="198">
        <f>master!F27</f>
        <v>0</v>
      </c>
      <c r="O41" s="198"/>
    </row>
  </sheetData>
  <sheetProtection password="CFE7" sheet="1" objects="1" scenarios="1"/>
  <protectedRanges>
    <protectedRange password="CC88" sqref="H6 I8" name="Range1_2"/>
  </protectedRanges>
  <mergeCells count="48">
    <mergeCell ref="M4:N4"/>
    <mergeCell ref="B13:C13"/>
    <mergeCell ref="B17:C17"/>
    <mergeCell ref="B24:D24"/>
    <mergeCell ref="H6:I12"/>
    <mergeCell ref="D19:F19"/>
    <mergeCell ref="D20:F20"/>
    <mergeCell ref="D21:I22"/>
    <mergeCell ref="B32:E32"/>
    <mergeCell ref="B33:E33"/>
    <mergeCell ref="D2:J3"/>
    <mergeCell ref="E9:G9"/>
    <mergeCell ref="B5:I5"/>
    <mergeCell ref="B2:C3"/>
    <mergeCell ref="D18:F18"/>
    <mergeCell ref="E10:G10"/>
    <mergeCell ref="B34:E34"/>
    <mergeCell ref="D13:F13"/>
    <mergeCell ref="D14:F14"/>
    <mergeCell ref="D15:F15"/>
    <mergeCell ref="D16:F16"/>
    <mergeCell ref="D17:F17"/>
    <mergeCell ref="B26:D26"/>
    <mergeCell ref="B27:D27"/>
    <mergeCell ref="B28:D28"/>
    <mergeCell ref="E26:I26"/>
    <mergeCell ref="B25:D25"/>
    <mergeCell ref="B21:C22"/>
    <mergeCell ref="E24:I24"/>
    <mergeCell ref="E25:I25"/>
    <mergeCell ref="E27:I27"/>
    <mergeCell ref="E28:I28"/>
    <mergeCell ref="B37:C37"/>
    <mergeCell ref="D37:E37"/>
    <mergeCell ref="F37:G37"/>
    <mergeCell ref="H37:I37"/>
    <mergeCell ref="B4:F4"/>
    <mergeCell ref="G4:H4"/>
    <mergeCell ref="B30:E30"/>
    <mergeCell ref="G13:G14"/>
    <mergeCell ref="G15:G16"/>
    <mergeCell ref="G17:H17"/>
    <mergeCell ref="G18:H18"/>
    <mergeCell ref="B36:C36"/>
    <mergeCell ref="D36:E36"/>
    <mergeCell ref="F36:G36"/>
    <mergeCell ref="H36:I36"/>
    <mergeCell ref="B31:E31"/>
  </mergeCells>
  <dataValidations count="1">
    <dataValidation type="list" allowBlank="1" showInputMessage="1" showErrorMessage="1" sqref="M4">
      <formula1>mm</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sheetPr codeName="Sheet5"/>
  <dimension ref="A1:T40"/>
  <sheetViews>
    <sheetView workbookViewId="0">
      <selection activeCell="O19" sqref="O19"/>
    </sheetView>
  </sheetViews>
  <sheetFormatPr defaultRowHeight="15"/>
  <cols>
    <col min="1" max="1" width="3.7109375" style="1" customWidth="1"/>
    <col min="2" max="3" width="8.140625" style="1" customWidth="1"/>
    <col min="4" max="4" width="10.42578125" style="1" customWidth="1"/>
    <col min="5" max="5" width="12.140625" style="1" customWidth="1"/>
    <col min="6" max="7" width="11.85546875" style="1" customWidth="1"/>
    <col min="8" max="9" width="11.5703125" style="1" customWidth="1"/>
    <col min="10" max="10" width="4" style="1" customWidth="1"/>
    <col min="11" max="12" width="3.140625" style="1" customWidth="1"/>
    <col min="13" max="15" width="9.140625" style="1" customWidth="1"/>
    <col min="16" max="16" width="11.28515625" style="1" customWidth="1"/>
    <col min="17" max="17" width="12.5703125" style="1" customWidth="1"/>
    <col min="18" max="18" width="9.140625" style="1"/>
    <col min="19" max="20" width="0" style="1" hidden="1" customWidth="1"/>
    <col min="21" max="16384" width="9.140625" style="1"/>
  </cols>
  <sheetData>
    <row r="1" spans="1:14" ht="15.75" thickBot="1">
      <c r="A1" s="190"/>
      <c r="B1" s="190"/>
      <c r="C1" s="190"/>
      <c r="D1" s="190"/>
      <c r="E1" s="190"/>
      <c r="F1" s="190"/>
      <c r="G1" s="190"/>
      <c r="H1" s="190"/>
      <c r="I1" s="190"/>
      <c r="J1" s="190"/>
      <c r="K1" s="190"/>
    </row>
    <row r="2" spans="1:14" ht="15" customHeight="1">
      <c r="A2" s="190"/>
      <c r="B2" s="386" t="s">
        <v>0</v>
      </c>
      <c r="C2" s="387"/>
      <c r="D2" s="353" t="str">
        <f>master!D5</f>
        <v>jktdh; mPp ek/;fed fo|ky; vkyfu;kokl</v>
      </c>
      <c r="E2" s="353"/>
      <c r="F2" s="353"/>
      <c r="G2" s="353"/>
      <c r="H2" s="353"/>
      <c r="I2" s="353"/>
      <c r="J2" s="354"/>
      <c r="K2" s="190"/>
    </row>
    <row r="3" spans="1:14" ht="15" customHeight="1">
      <c r="A3" s="190"/>
      <c r="B3" s="388"/>
      <c r="C3" s="389"/>
      <c r="D3" s="355"/>
      <c r="E3" s="355"/>
      <c r="F3" s="355"/>
      <c r="G3" s="355"/>
      <c r="H3" s="355"/>
      <c r="I3" s="355"/>
      <c r="J3" s="356"/>
      <c r="K3" s="190"/>
    </row>
    <row r="4" spans="1:14" ht="31.5" customHeight="1">
      <c r="A4" s="190"/>
      <c r="B4" s="326" t="s">
        <v>1</v>
      </c>
      <c r="C4" s="327"/>
      <c r="D4" s="327"/>
      <c r="E4" s="327"/>
      <c r="F4" s="327"/>
      <c r="G4" s="328" t="s">
        <v>1068</v>
      </c>
      <c r="H4" s="328"/>
      <c r="I4" s="174"/>
      <c r="J4" s="175"/>
      <c r="K4" s="190"/>
      <c r="M4" s="390">
        <v>247</v>
      </c>
      <c r="N4" s="390"/>
    </row>
    <row r="5" spans="1:14" ht="16.5" customHeight="1" thickBot="1">
      <c r="A5" s="190"/>
      <c r="B5" s="359" t="s">
        <v>1067</v>
      </c>
      <c r="C5" s="360"/>
      <c r="D5" s="360"/>
      <c r="E5" s="360"/>
      <c r="F5" s="360"/>
      <c r="G5" s="360"/>
      <c r="H5" s="360"/>
      <c r="I5" s="360"/>
      <c r="J5" s="175"/>
      <c r="K5" s="190"/>
      <c r="M5" s="196"/>
      <c r="N5" s="196"/>
    </row>
    <row r="6" spans="1:14" ht="15.75" thickTop="1">
      <c r="A6" s="190"/>
      <c r="B6" s="176"/>
      <c r="C6" s="165"/>
      <c r="D6" s="165"/>
      <c r="E6" s="165"/>
      <c r="F6" s="165"/>
      <c r="G6" s="191"/>
      <c r="H6" s="373" t="s">
        <v>1073</v>
      </c>
      <c r="I6" s="374"/>
      <c r="J6" s="175"/>
      <c r="K6" s="190"/>
    </row>
    <row r="7" spans="1:14" ht="18.75" customHeight="1">
      <c r="A7" s="190"/>
      <c r="B7" s="189"/>
      <c r="C7" s="166"/>
      <c r="D7" s="165"/>
      <c r="E7" s="177" t="s">
        <v>21</v>
      </c>
      <c r="F7" s="177"/>
      <c r="G7" s="192"/>
      <c r="H7" s="375"/>
      <c r="I7" s="376"/>
      <c r="J7" s="175"/>
      <c r="K7" s="190"/>
    </row>
    <row r="8" spans="1:14" ht="15" customHeight="1">
      <c r="A8" s="190"/>
      <c r="B8" s="189"/>
      <c r="C8" s="166"/>
      <c r="D8" s="165"/>
      <c r="E8" s="165"/>
      <c r="F8" s="165"/>
      <c r="G8" s="191"/>
      <c r="H8" s="375"/>
      <c r="I8" s="376"/>
      <c r="J8" s="175"/>
      <c r="K8" s="190"/>
    </row>
    <row r="9" spans="1:14" ht="23.25">
      <c r="A9" s="190"/>
      <c r="B9" s="189"/>
      <c r="C9" s="166"/>
      <c r="D9" s="165"/>
      <c r="E9" s="357" t="s">
        <v>407</v>
      </c>
      <c r="F9" s="357"/>
      <c r="G9" s="358"/>
      <c r="H9" s="375"/>
      <c r="I9" s="376"/>
      <c r="J9" s="175"/>
      <c r="K9" s="190"/>
      <c r="M9" s="194"/>
    </row>
    <row r="10" spans="1:14" ht="15.75">
      <c r="A10" s="190"/>
      <c r="B10" s="189"/>
      <c r="C10" s="166"/>
      <c r="D10" s="165"/>
      <c r="E10" s="365" t="s">
        <v>1112</v>
      </c>
      <c r="F10" s="365"/>
      <c r="G10" s="366"/>
      <c r="H10" s="375"/>
      <c r="I10" s="376"/>
      <c r="J10" s="175"/>
      <c r="K10" s="190"/>
    </row>
    <row r="11" spans="1:14">
      <c r="A11" s="190"/>
      <c r="B11" s="189"/>
      <c r="C11" s="166"/>
      <c r="D11" s="165"/>
      <c r="E11" s="165"/>
      <c r="F11" s="165"/>
      <c r="G11" s="191"/>
      <c r="H11" s="375"/>
      <c r="I11" s="376"/>
      <c r="J11" s="175"/>
      <c r="K11" s="190"/>
    </row>
    <row r="12" spans="1:14" ht="15.75" thickBot="1">
      <c r="A12" s="190"/>
      <c r="B12" s="176"/>
      <c r="C12" s="195"/>
      <c r="D12" s="165"/>
      <c r="E12" s="165"/>
      <c r="F12" s="165"/>
      <c r="G12" s="191"/>
      <c r="H12" s="377"/>
      <c r="I12" s="378"/>
      <c r="J12" s="175"/>
      <c r="K12" s="190"/>
    </row>
    <row r="13" spans="1:14" ht="21" thickBot="1">
      <c r="A13" s="190"/>
      <c r="B13" s="368" t="s">
        <v>2</v>
      </c>
      <c r="C13" s="369"/>
      <c r="D13" s="336" t="str">
        <f>VLOOKUP($M$4,Table2[],6,0)</f>
        <v>manjeet247</v>
      </c>
      <c r="E13" s="337"/>
      <c r="F13" s="337"/>
      <c r="G13" s="331" t="s">
        <v>1058</v>
      </c>
      <c r="H13" s="193" t="s">
        <v>1060</v>
      </c>
      <c r="I13" s="193"/>
      <c r="J13" s="178"/>
      <c r="K13" s="190"/>
    </row>
    <row r="14" spans="1:14" ht="21" thickBot="1">
      <c r="A14" s="190"/>
      <c r="B14" s="172" t="s">
        <v>3</v>
      </c>
      <c r="C14" s="168"/>
      <c r="D14" s="336" t="str">
        <f>VLOOKUP($M$4,Table2[],8,0)</f>
        <v>vijay247</v>
      </c>
      <c r="E14" s="337"/>
      <c r="F14" s="337"/>
      <c r="G14" s="331"/>
      <c r="H14" s="185" t="s">
        <v>1061</v>
      </c>
      <c r="I14" s="185"/>
      <c r="J14" s="178"/>
      <c r="K14" s="190"/>
    </row>
    <row r="15" spans="1:14" ht="21" thickBot="1">
      <c r="A15" s="190"/>
      <c r="B15" s="172" t="s">
        <v>4</v>
      </c>
      <c r="C15" s="168"/>
      <c r="D15" s="336" t="str">
        <f>VLOOKUP($M$4,Table2[],9,0)</f>
        <v>beautiful247</v>
      </c>
      <c r="E15" s="337"/>
      <c r="F15" s="337"/>
      <c r="G15" s="331" t="s">
        <v>1059</v>
      </c>
      <c r="H15" s="185" t="s">
        <v>1060</v>
      </c>
      <c r="I15" s="185"/>
      <c r="J15" s="178"/>
      <c r="K15" s="190"/>
    </row>
    <row r="16" spans="1:14" ht="21" thickBot="1">
      <c r="A16" s="190"/>
      <c r="B16" s="172" t="s">
        <v>5</v>
      </c>
      <c r="C16" s="168"/>
      <c r="D16" s="338">
        <f>VLOOKUP($M$4,Table2[],11,0)</f>
        <v>39634</v>
      </c>
      <c r="E16" s="339"/>
      <c r="F16" s="339"/>
      <c r="G16" s="331"/>
      <c r="H16" s="185" t="s">
        <v>1061</v>
      </c>
      <c r="I16" s="186"/>
      <c r="J16" s="178"/>
      <c r="K16" s="190"/>
    </row>
    <row r="17" spans="1:11" ht="21" thickBot="1">
      <c r="A17" s="190"/>
      <c r="B17" s="370" t="s">
        <v>6</v>
      </c>
      <c r="C17" s="371"/>
      <c r="D17" s="336">
        <f>VLOOKUP($M$4,Table2[],2,0)</f>
        <v>7</v>
      </c>
      <c r="E17" s="337"/>
      <c r="F17" s="337"/>
      <c r="G17" s="331" t="s">
        <v>1057</v>
      </c>
      <c r="H17" s="331"/>
      <c r="I17" s="187" t="str">
        <f>VLOOKUP($M$4,Table2[],3,0)</f>
        <v>A</v>
      </c>
      <c r="J17" s="178"/>
      <c r="K17" s="190"/>
    </row>
    <row r="18" spans="1:11" ht="21" thickBot="1">
      <c r="A18" s="190"/>
      <c r="B18" s="172" t="s">
        <v>7</v>
      </c>
      <c r="C18" s="168"/>
      <c r="D18" s="336">
        <f>VLOOKUP($M$4,Table2[],13,0)</f>
        <v>247</v>
      </c>
      <c r="E18" s="337"/>
      <c r="F18" s="337"/>
      <c r="G18" s="331" t="s">
        <v>1062</v>
      </c>
      <c r="H18" s="331"/>
      <c r="I18" s="187">
        <f>VLOOKUP($M$4,Table2[],4,0)</f>
        <v>3933</v>
      </c>
      <c r="J18" s="178"/>
      <c r="K18" s="190"/>
    </row>
    <row r="19" spans="1:11" ht="21" thickBot="1">
      <c r="A19" s="190"/>
      <c r="B19" s="172" t="s">
        <v>23</v>
      </c>
      <c r="C19" s="168"/>
      <c r="D19" s="336">
        <f>VLOOKUP($M$4,Table2[],23,0)</f>
        <v>9828120943</v>
      </c>
      <c r="E19" s="337"/>
      <c r="F19" s="337"/>
      <c r="G19" s="182"/>
      <c r="H19" s="183"/>
      <c r="I19" s="184"/>
      <c r="J19" s="178"/>
      <c r="K19" s="190"/>
    </row>
    <row r="20" spans="1:11" ht="20.25">
      <c r="A20" s="190"/>
      <c r="B20" s="172" t="s">
        <v>8</v>
      </c>
      <c r="C20" s="168"/>
      <c r="D20" s="336" t="str">
        <f>VLOOKUP($M$4,Table2[],21,0)</f>
        <v>XXXX1861</v>
      </c>
      <c r="E20" s="337"/>
      <c r="F20" s="337"/>
      <c r="G20" s="169"/>
      <c r="H20" s="167"/>
      <c r="I20" s="173"/>
      <c r="J20" s="178"/>
      <c r="K20" s="190"/>
    </row>
    <row r="21" spans="1:11" ht="20.25" customHeight="1">
      <c r="A21" s="190"/>
      <c r="B21" s="345" t="s">
        <v>9</v>
      </c>
      <c r="C21" s="346"/>
      <c r="D21" s="379" t="str">
        <f>PROPER(VLOOKUP(M4,Table2[],24,0))</f>
        <v>Alniyawas247</v>
      </c>
      <c r="E21" s="380"/>
      <c r="F21" s="380"/>
      <c r="G21" s="380"/>
      <c r="H21" s="380"/>
      <c r="I21" s="381"/>
      <c r="J21" s="178"/>
      <c r="K21" s="190"/>
    </row>
    <row r="22" spans="1:11" ht="21" thickBot="1">
      <c r="A22" s="190"/>
      <c r="B22" s="347"/>
      <c r="C22" s="348"/>
      <c r="D22" s="382"/>
      <c r="E22" s="383"/>
      <c r="F22" s="383"/>
      <c r="G22" s="383"/>
      <c r="H22" s="383"/>
      <c r="I22" s="384"/>
      <c r="J22" s="178"/>
      <c r="K22" s="190"/>
    </row>
    <row r="23" spans="1:11" ht="21" thickBot="1">
      <c r="A23" s="190"/>
      <c r="B23" s="179"/>
      <c r="C23" s="180"/>
      <c r="D23" s="180"/>
      <c r="E23" s="180"/>
      <c r="F23" s="180"/>
      <c r="G23" s="180"/>
      <c r="H23" s="180"/>
      <c r="I23" s="180"/>
      <c r="J23" s="178"/>
      <c r="K23" s="190"/>
    </row>
    <row r="24" spans="1:11" ht="21" thickBot="1">
      <c r="A24" s="190"/>
      <c r="B24" s="372" t="s">
        <v>10</v>
      </c>
      <c r="C24" s="349"/>
      <c r="D24" s="349"/>
      <c r="E24" s="349" t="s">
        <v>11</v>
      </c>
      <c r="F24" s="349"/>
      <c r="G24" s="349"/>
      <c r="H24" s="349"/>
      <c r="I24" s="350"/>
      <c r="J24" s="178"/>
      <c r="K24" s="190"/>
    </row>
    <row r="25" spans="1:11" ht="20.25">
      <c r="A25" s="190"/>
      <c r="B25" s="343" t="s">
        <v>12</v>
      </c>
      <c r="C25" s="344"/>
      <c r="D25" s="344"/>
      <c r="E25" s="351">
        <f>master!I11</f>
        <v>0</v>
      </c>
      <c r="F25" s="351"/>
      <c r="G25" s="351"/>
      <c r="H25" s="351"/>
      <c r="I25" s="352"/>
      <c r="J25" s="178"/>
      <c r="K25" s="190"/>
    </row>
    <row r="26" spans="1:11" ht="20.25">
      <c r="A26" s="190"/>
      <c r="B26" s="340" t="s">
        <v>13</v>
      </c>
      <c r="C26" s="293"/>
      <c r="D26" s="293"/>
      <c r="E26" s="351">
        <f>master!I12</f>
        <v>0</v>
      </c>
      <c r="F26" s="351"/>
      <c r="G26" s="351"/>
      <c r="H26" s="351"/>
      <c r="I26" s="352"/>
      <c r="J26" s="178"/>
      <c r="K26" s="190"/>
    </row>
    <row r="27" spans="1:11" ht="20.25">
      <c r="A27" s="190"/>
      <c r="B27" s="340" t="s">
        <v>14</v>
      </c>
      <c r="C27" s="293"/>
      <c r="D27" s="293"/>
      <c r="E27" s="351">
        <f>master!I13</f>
        <v>0</v>
      </c>
      <c r="F27" s="351"/>
      <c r="G27" s="351"/>
      <c r="H27" s="351"/>
      <c r="I27" s="352"/>
      <c r="J27" s="178"/>
      <c r="K27" s="190"/>
    </row>
    <row r="28" spans="1:11" ht="20.25">
      <c r="A28" s="190"/>
      <c r="B28" s="340" t="s">
        <v>389</v>
      </c>
      <c r="C28" s="293"/>
      <c r="D28" s="293"/>
      <c r="E28" s="351">
        <f>master!I14</f>
        <v>0</v>
      </c>
      <c r="F28" s="351"/>
      <c r="G28" s="351"/>
      <c r="H28" s="351"/>
      <c r="I28" s="352"/>
      <c r="J28" s="178"/>
      <c r="K28" s="190"/>
    </row>
    <row r="29" spans="1:11" ht="20.25">
      <c r="A29" s="190"/>
      <c r="B29" s="340" t="s">
        <v>18</v>
      </c>
      <c r="C29" s="293"/>
      <c r="D29" s="293"/>
      <c r="E29" s="351">
        <f>master!I15</f>
        <v>0</v>
      </c>
      <c r="F29" s="351"/>
      <c r="G29" s="351"/>
      <c r="H29" s="351"/>
      <c r="I29" s="352"/>
      <c r="J29" s="178"/>
      <c r="K29" s="190"/>
    </row>
    <row r="30" spans="1:11" ht="21" thickBot="1">
      <c r="A30" s="190"/>
      <c r="B30" s="392" t="s">
        <v>19</v>
      </c>
      <c r="C30" s="393"/>
      <c r="D30" s="393"/>
      <c r="E30" s="351">
        <f>master!I16</f>
        <v>0</v>
      </c>
      <c r="F30" s="351"/>
      <c r="G30" s="351"/>
      <c r="H30" s="351"/>
      <c r="I30" s="352"/>
      <c r="J30" s="178"/>
      <c r="K30" s="190"/>
    </row>
    <row r="31" spans="1:11" ht="7.5" customHeight="1">
      <c r="A31" s="190"/>
      <c r="B31" s="179"/>
      <c r="C31" s="2"/>
      <c r="D31" s="2"/>
      <c r="E31" s="2"/>
      <c r="F31" s="2"/>
      <c r="G31" s="2"/>
      <c r="H31" s="2"/>
      <c r="I31" s="2"/>
      <c r="J31" s="178"/>
      <c r="K31" s="190"/>
    </row>
    <row r="32" spans="1:11" ht="20.25">
      <c r="A32" s="190"/>
      <c r="B32" s="391" t="s">
        <v>1069</v>
      </c>
      <c r="C32" s="391"/>
      <c r="D32" s="170" t="s">
        <v>12</v>
      </c>
      <c r="E32" s="170" t="s">
        <v>13</v>
      </c>
      <c r="F32" s="170" t="s">
        <v>14</v>
      </c>
      <c r="G32" s="170" t="s">
        <v>389</v>
      </c>
      <c r="H32" s="170" t="s">
        <v>18</v>
      </c>
      <c r="I32" s="170" t="s">
        <v>19</v>
      </c>
      <c r="J32" s="178"/>
      <c r="K32" s="190"/>
    </row>
    <row r="33" spans="1:20" ht="21">
      <c r="A33" s="190"/>
      <c r="B33" s="385" t="s">
        <v>1070</v>
      </c>
      <c r="C33" s="385"/>
      <c r="D33" s="197"/>
      <c r="E33" s="197"/>
      <c r="F33" s="170"/>
      <c r="G33" s="170"/>
      <c r="H33" s="170"/>
      <c r="I33" s="170"/>
      <c r="J33" s="178"/>
      <c r="K33" s="190"/>
      <c r="S33" s="1">
        <f>master!C19</f>
        <v>1</v>
      </c>
      <c r="T33" s="1">
        <f>master!F19</f>
        <v>0</v>
      </c>
    </row>
    <row r="34" spans="1:20" ht="21">
      <c r="A34" s="190"/>
      <c r="B34" s="385" t="s">
        <v>1071</v>
      </c>
      <c r="C34" s="385"/>
      <c r="D34" s="197"/>
      <c r="E34" s="197"/>
      <c r="F34" s="170"/>
      <c r="G34" s="170"/>
      <c r="H34" s="170"/>
      <c r="I34" s="170"/>
      <c r="J34" s="178"/>
      <c r="K34" s="190"/>
      <c r="S34" s="1">
        <f>master!C20</f>
        <v>2</v>
      </c>
      <c r="T34" s="1">
        <f>master!F20</f>
        <v>0</v>
      </c>
    </row>
    <row r="35" spans="1:20" ht="21">
      <c r="A35" s="190"/>
      <c r="B35" s="385" t="s">
        <v>1070</v>
      </c>
      <c r="C35" s="385"/>
      <c r="D35" s="197"/>
      <c r="E35" s="197"/>
      <c r="F35" s="171"/>
      <c r="G35" s="171"/>
      <c r="H35" s="170"/>
      <c r="I35" s="170"/>
      <c r="J35" s="178"/>
      <c r="K35" s="190"/>
      <c r="S35" s="1">
        <f>master!C21</f>
        <v>3</v>
      </c>
      <c r="T35" s="1">
        <f>master!F21</f>
        <v>0</v>
      </c>
    </row>
    <row r="36" spans="1:20" ht="21">
      <c r="A36" s="190"/>
      <c r="B36" s="385" t="s">
        <v>1072</v>
      </c>
      <c r="C36" s="385"/>
      <c r="D36" s="197"/>
      <c r="E36" s="197"/>
      <c r="F36" s="171"/>
      <c r="G36" s="171"/>
      <c r="H36" s="170"/>
      <c r="I36" s="170"/>
      <c r="J36" s="178"/>
      <c r="K36" s="190"/>
      <c r="S36" s="1">
        <f>master!C22</f>
        <v>4</v>
      </c>
      <c r="T36" s="1">
        <f>master!F22</f>
        <v>0</v>
      </c>
    </row>
    <row r="37" spans="1:20" ht="21" customHeight="1">
      <c r="A37" s="190"/>
      <c r="B37" s="179"/>
      <c r="C37" s="180"/>
      <c r="D37" s="180"/>
      <c r="E37" s="180"/>
      <c r="F37" s="180"/>
      <c r="G37" s="180"/>
      <c r="H37" s="180"/>
      <c r="I37" s="180"/>
      <c r="J37" s="178"/>
      <c r="K37" s="190"/>
      <c r="S37" s="1">
        <f>master!C23</f>
        <v>5</v>
      </c>
      <c r="T37" s="1">
        <f>master!F23</f>
        <v>0</v>
      </c>
    </row>
    <row r="38" spans="1:20">
      <c r="A38" s="190"/>
      <c r="B38" s="332" t="s">
        <v>1065</v>
      </c>
      <c r="C38" s="333"/>
      <c r="D38" s="333" t="s">
        <v>1064</v>
      </c>
      <c r="E38" s="333"/>
      <c r="F38" s="333" t="s">
        <v>1063</v>
      </c>
      <c r="G38" s="333"/>
      <c r="H38" s="333" t="s">
        <v>1066</v>
      </c>
      <c r="I38" s="333"/>
      <c r="J38" s="175"/>
      <c r="K38" s="190"/>
      <c r="S38" s="1">
        <f>master!C24</f>
        <v>6</v>
      </c>
      <c r="T38" s="1">
        <f>master!F24</f>
        <v>0</v>
      </c>
    </row>
    <row r="39" spans="1:20" ht="15.75" thickBot="1">
      <c r="A39" s="190"/>
      <c r="B39" s="323" t="str">
        <f>D13</f>
        <v>manjeet247</v>
      </c>
      <c r="C39" s="324"/>
      <c r="D39" s="324" t="str">
        <f>D14</f>
        <v>vijay247</v>
      </c>
      <c r="E39" s="324"/>
      <c r="F39" s="325">
        <f>VLOOKUP(D17,S33:T40,2,0)</f>
        <v>0</v>
      </c>
      <c r="G39" s="325"/>
      <c r="H39" s="325" t="s">
        <v>29</v>
      </c>
      <c r="I39" s="325"/>
      <c r="J39" s="188"/>
      <c r="K39" s="190"/>
      <c r="S39" s="1">
        <f>master!C25</f>
        <v>7</v>
      </c>
      <c r="T39" s="1">
        <f>master!F25</f>
        <v>0</v>
      </c>
    </row>
    <row r="40" spans="1:20">
      <c r="A40" s="190"/>
      <c r="B40" s="190"/>
      <c r="C40" s="190"/>
      <c r="D40" s="190"/>
      <c r="E40" s="190"/>
      <c r="F40" s="190"/>
      <c r="G40" s="190"/>
      <c r="H40" s="190"/>
      <c r="I40" s="190"/>
      <c r="J40" s="190"/>
      <c r="K40" s="190"/>
      <c r="S40" s="1">
        <f>master!C26</f>
        <v>8</v>
      </c>
      <c r="T40" s="1">
        <f>master!F26</f>
        <v>0</v>
      </c>
    </row>
  </sheetData>
  <sheetProtection password="CFE7" sheet="1" objects="1" scenarios="1"/>
  <protectedRanges>
    <protectedRange password="CC88" sqref="H6 I8" name="Range1"/>
  </protectedRanges>
  <mergeCells count="52">
    <mergeCell ref="M4:N4"/>
    <mergeCell ref="B32:C32"/>
    <mergeCell ref="B30:D30"/>
    <mergeCell ref="E30:I30"/>
    <mergeCell ref="B33:C33"/>
    <mergeCell ref="E27:I27"/>
    <mergeCell ref="B28:D28"/>
    <mergeCell ref="E28:I28"/>
    <mergeCell ref="B29:D29"/>
    <mergeCell ref="E29:I29"/>
    <mergeCell ref="B13:C13"/>
    <mergeCell ref="D13:F13"/>
    <mergeCell ref="B2:C3"/>
    <mergeCell ref="D2:J3"/>
    <mergeCell ref="B5:I5"/>
    <mergeCell ref="E9:G9"/>
    <mergeCell ref="B4:F4"/>
    <mergeCell ref="G4:H4"/>
    <mergeCell ref="H6:I12"/>
    <mergeCell ref="E10:G10"/>
    <mergeCell ref="B39:C39"/>
    <mergeCell ref="D39:E39"/>
    <mergeCell ref="F39:G39"/>
    <mergeCell ref="H39:I39"/>
    <mergeCell ref="D18:F18"/>
    <mergeCell ref="G18:H18"/>
    <mergeCell ref="D19:F19"/>
    <mergeCell ref="D20:F20"/>
    <mergeCell ref="B24:D24"/>
    <mergeCell ref="E24:I24"/>
    <mergeCell ref="B21:C22"/>
    <mergeCell ref="D21:I22"/>
    <mergeCell ref="B25:D25"/>
    <mergeCell ref="E25:I25"/>
    <mergeCell ref="B26:D26"/>
    <mergeCell ref="E26:I26"/>
    <mergeCell ref="B38:C38"/>
    <mergeCell ref="D38:E38"/>
    <mergeCell ref="F38:G38"/>
    <mergeCell ref="H38:I38"/>
    <mergeCell ref="D14:F14"/>
    <mergeCell ref="D15:F15"/>
    <mergeCell ref="G15:G16"/>
    <mergeCell ref="D16:F16"/>
    <mergeCell ref="D17:F17"/>
    <mergeCell ref="G17:H17"/>
    <mergeCell ref="B17:C17"/>
    <mergeCell ref="G13:G14"/>
    <mergeCell ref="B27:D27"/>
    <mergeCell ref="B36:C36"/>
    <mergeCell ref="B34:C34"/>
    <mergeCell ref="B35:C35"/>
  </mergeCells>
  <dataValidations count="2">
    <dataValidation type="list" allowBlank="1" showInputMessage="1" showErrorMessage="1" sqref="N4">
      <formula1>HHH</formula1>
    </dataValidation>
    <dataValidation type="list" allowBlank="1" showInputMessage="1" showErrorMessage="1" sqref="M4">
      <formula1>mm</formula1>
    </dataValidation>
  </dataValidations>
  <printOptions horizontalCentered="1" verticalCentered="1"/>
  <pageMargins left="0.43307086614173229" right="0.23622047244094491" top="0.74803149606299213" bottom="0.74803149606299213" header="0.31496062992125984" footer="0.31496062992125984"/>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sheetPr codeName="Sheet6"/>
  <dimension ref="A1:J502"/>
  <sheetViews>
    <sheetView workbookViewId="0">
      <selection activeCell="F17" sqref="F17"/>
    </sheetView>
  </sheetViews>
  <sheetFormatPr defaultRowHeight="15"/>
  <cols>
    <col min="1" max="1" width="5.28515625" customWidth="1"/>
    <col min="2" max="2" width="19.7109375" customWidth="1"/>
    <col min="3" max="3" width="22.7109375" customWidth="1"/>
    <col min="4" max="4" width="18.140625" customWidth="1"/>
    <col min="5" max="5" width="19.42578125" customWidth="1"/>
    <col min="6" max="6" width="18.140625" customWidth="1"/>
    <col min="7" max="8" width="9.140625" hidden="1" customWidth="1"/>
    <col min="9" max="9" width="19.140625" hidden="1" customWidth="1"/>
    <col min="10" max="13" width="9.140625" customWidth="1"/>
  </cols>
  <sheetData>
    <row r="1" spans="1:10" ht="15" customHeight="1">
      <c r="A1" s="394" t="s">
        <v>0</v>
      </c>
      <c r="B1" s="394"/>
      <c r="C1" s="642" t="str">
        <f>master!D5</f>
        <v>jktdh; mPp ek/;fed fo|ky; vkyfu;kokl</v>
      </c>
      <c r="D1" s="642"/>
      <c r="E1" s="642"/>
    </row>
    <row r="2" spans="1:10" ht="24" customHeight="1">
      <c r="A2" s="394"/>
      <c r="B2" s="394"/>
      <c r="C2" s="642"/>
      <c r="D2" s="642"/>
      <c r="E2" s="642"/>
      <c r="G2" s="25"/>
      <c r="H2" s="26"/>
    </row>
    <row r="3" spans="1:10" ht="15.75" customHeight="1">
      <c r="A3" s="396" t="s">
        <v>1111</v>
      </c>
      <c r="B3" s="396"/>
      <c r="C3" s="396"/>
      <c r="D3" s="396"/>
      <c r="E3" s="396"/>
      <c r="F3" s="155"/>
      <c r="J3" s="11"/>
    </row>
    <row r="4" spans="1:10">
      <c r="A4" s="396"/>
      <c r="B4" s="396"/>
      <c r="C4" s="396"/>
      <c r="D4" s="396"/>
      <c r="E4" s="396"/>
      <c r="F4" s="155"/>
      <c r="G4" t="s">
        <v>404</v>
      </c>
      <c r="J4" s="11"/>
    </row>
    <row r="5" spans="1:10">
      <c r="B5" s="156" t="s">
        <v>27</v>
      </c>
      <c r="C5" s="157" t="s">
        <v>406</v>
      </c>
      <c r="D5" s="160" t="s">
        <v>391</v>
      </c>
      <c r="E5" s="160" t="s">
        <v>16</v>
      </c>
      <c r="F5" s="395"/>
      <c r="G5" s="27" t="s">
        <v>405</v>
      </c>
    </row>
    <row r="6" spans="1:10" ht="15" hidden="1" customHeight="1">
      <c r="B6" s="158" t="s">
        <v>383</v>
      </c>
      <c r="C6" s="159" t="s">
        <v>392</v>
      </c>
      <c r="D6" s="161"/>
      <c r="E6" s="162"/>
      <c r="F6" s="395"/>
    </row>
    <row r="7" spans="1:10" ht="20.25">
      <c r="B7" s="149">
        <v>5</v>
      </c>
      <c r="C7" s="149" t="s">
        <v>405</v>
      </c>
      <c r="D7" s="163">
        <f>COUNTIF('SD LOCKED'!B3:B750,B7)</f>
        <v>42</v>
      </c>
      <c r="E7" s="164">
        <f>INDEX(I7:I15,MATCH(B7,H7:H15,0))</f>
        <v>0</v>
      </c>
      <c r="F7" s="395"/>
      <c r="H7" s="1">
        <f>master!C19</f>
        <v>1</v>
      </c>
      <c r="I7" s="1">
        <f>master!F19</f>
        <v>0</v>
      </c>
    </row>
    <row r="8" spans="1:10" ht="18.75">
      <c r="B8" s="28"/>
      <c r="C8" s="29" t="str">
        <f>IF(C7="YES","ONLINE","OFLINE")</f>
        <v>OFLINE</v>
      </c>
      <c r="D8" s="30" t="s">
        <v>403</v>
      </c>
      <c r="E8" s="28"/>
      <c r="F8" s="395"/>
      <c r="H8" s="1">
        <f>master!C20</f>
        <v>2</v>
      </c>
      <c r="I8" s="1">
        <f>master!F20</f>
        <v>0</v>
      </c>
    </row>
    <row r="9" spans="1:10" ht="15.75" customHeight="1" thickBot="1">
      <c r="F9" s="155"/>
      <c r="H9" s="1">
        <f>master!C21</f>
        <v>3</v>
      </c>
      <c r="I9" s="1">
        <f>master!F21</f>
        <v>0</v>
      </c>
    </row>
    <row r="10" spans="1:10" ht="24.75" customHeight="1" thickBot="1">
      <c r="A10" s="150" t="s">
        <v>390</v>
      </c>
      <c r="B10" s="151" t="s">
        <v>33</v>
      </c>
      <c r="C10" s="151" t="s">
        <v>35</v>
      </c>
      <c r="D10" s="152" t="s">
        <v>50</v>
      </c>
      <c r="E10" s="151" t="s">
        <v>58</v>
      </c>
      <c r="H10" s="1">
        <f>master!C22</f>
        <v>4</v>
      </c>
      <c r="I10" s="1">
        <f>master!F22</f>
        <v>0</v>
      </c>
    </row>
    <row r="11" spans="1:10" ht="14.25" customHeight="1">
      <c r="A11" s="153">
        <f>IF(B11="","",ROWS($B$11:B11))</f>
        <v>1</v>
      </c>
      <c r="B11" s="154" t="s">
        <v>1227</v>
      </c>
      <c r="C11" s="154" t="s">
        <v>1955</v>
      </c>
      <c r="D11" s="154">
        <v>9828120810</v>
      </c>
      <c r="E11" s="154">
        <v>1</v>
      </c>
      <c r="H11" s="1">
        <f>master!C23</f>
        <v>5</v>
      </c>
      <c r="I11" s="1">
        <f>master!F23</f>
        <v>0</v>
      </c>
    </row>
    <row r="12" spans="1:10" ht="14.25" customHeight="1">
      <c r="A12" s="153">
        <f>IF(B12="","",ROWS($B$11:B12))</f>
        <v>2</v>
      </c>
      <c r="B12" s="154" t="s">
        <v>1230</v>
      </c>
      <c r="C12" s="154" t="s">
        <v>1958</v>
      </c>
      <c r="D12" s="154">
        <v>9828120813</v>
      </c>
      <c r="E12" s="154">
        <v>0</v>
      </c>
      <c r="H12" s="1">
        <f>master!C24</f>
        <v>6</v>
      </c>
      <c r="I12" s="1">
        <f>master!F24</f>
        <v>0</v>
      </c>
    </row>
    <row r="13" spans="1:10" ht="14.25" customHeight="1">
      <c r="A13" s="153">
        <f>IF(B13="","",ROWS($B$11:B13))</f>
        <v>3</v>
      </c>
      <c r="B13" s="154" t="s">
        <v>1233</v>
      </c>
      <c r="C13" s="154" t="s">
        <v>1961</v>
      </c>
      <c r="D13" s="154">
        <v>9828120816</v>
      </c>
      <c r="E13" s="154">
        <v>1</v>
      </c>
      <c r="H13" s="1">
        <f>master!C25</f>
        <v>7</v>
      </c>
      <c r="I13" s="1">
        <f>master!F25</f>
        <v>0</v>
      </c>
    </row>
    <row r="14" spans="1:10" ht="14.25" customHeight="1">
      <c r="A14" s="153">
        <f>IF(B14="","",ROWS($B$11:B14))</f>
        <v>4</v>
      </c>
      <c r="B14" s="154" t="s">
        <v>1236</v>
      </c>
      <c r="C14" s="154" t="s">
        <v>1964</v>
      </c>
      <c r="D14" s="154">
        <v>9828120819</v>
      </c>
      <c r="E14" s="154">
        <v>1</v>
      </c>
      <c r="H14" s="1">
        <f>master!C26</f>
        <v>8</v>
      </c>
      <c r="I14" s="1">
        <f>master!F26</f>
        <v>0</v>
      </c>
    </row>
    <row r="15" spans="1:10" ht="14.25" customHeight="1">
      <c r="A15" s="153">
        <f>IF(B15="","",ROWS($B$11:B15))</f>
        <v>5</v>
      </c>
      <c r="B15" s="154" t="s">
        <v>1239</v>
      </c>
      <c r="C15" s="154" t="s">
        <v>1967</v>
      </c>
      <c r="D15" s="154">
        <v>9828120822</v>
      </c>
      <c r="E15" s="154">
        <v>0</v>
      </c>
      <c r="H15" s="1"/>
      <c r="I15" s="1"/>
    </row>
    <row r="16" spans="1:10" ht="14.25" customHeight="1">
      <c r="A16" s="153">
        <f>IF(B16="","",ROWS($B$11:B16))</f>
        <v>6</v>
      </c>
      <c r="B16" s="154" t="s">
        <v>1242</v>
      </c>
      <c r="C16" s="154" t="s">
        <v>1970</v>
      </c>
      <c r="D16" s="154">
        <v>9828120825</v>
      </c>
      <c r="E16" s="154">
        <v>1</v>
      </c>
    </row>
    <row r="17" spans="1:5" ht="14.25" customHeight="1">
      <c r="A17" s="153">
        <f>IF(B17="","",ROWS($B$11:B17))</f>
        <v>7</v>
      </c>
      <c r="B17" s="154" t="s">
        <v>1245</v>
      </c>
      <c r="C17" s="154" t="s">
        <v>1973</v>
      </c>
      <c r="D17" s="154">
        <v>9828120828</v>
      </c>
      <c r="E17" s="154">
        <v>1</v>
      </c>
    </row>
    <row r="18" spans="1:5" ht="14.25" customHeight="1">
      <c r="A18" s="153">
        <f>IF(B18="","",ROWS($B$11:B18))</f>
        <v>8</v>
      </c>
      <c r="B18" s="154" t="s">
        <v>1248</v>
      </c>
      <c r="C18" s="154" t="s">
        <v>1976</v>
      </c>
      <c r="D18" s="154">
        <v>9828120831</v>
      </c>
      <c r="E18" s="154">
        <v>2</v>
      </c>
    </row>
    <row r="19" spans="1:5" ht="14.25" customHeight="1">
      <c r="A19" s="153">
        <f>IF(B19="","",ROWS($B$11:B19))</f>
        <v>9</v>
      </c>
      <c r="B19" s="154" t="s">
        <v>1251</v>
      </c>
      <c r="C19" s="154" t="s">
        <v>1979</v>
      </c>
      <c r="D19" s="154">
        <v>9828120834</v>
      </c>
      <c r="E19" s="154">
        <v>1</v>
      </c>
    </row>
    <row r="20" spans="1:5" ht="14.25" customHeight="1">
      <c r="A20" s="153">
        <f>IF(B20="","",ROWS($B$11:B20))</f>
        <v>10</v>
      </c>
      <c r="B20" s="154" t="s">
        <v>1254</v>
      </c>
      <c r="C20" s="154" t="s">
        <v>1982</v>
      </c>
      <c r="D20" s="154">
        <v>9828120837</v>
      </c>
      <c r="E20" s="154">
        <v>1</v>
      </c>
    </row>
    <row r="21" spans="1:5" ht="14.25" customHeight="1">
      <c r="A21" s="153">
        <f>IF(B21="","",ROWS($B$11:B21))</f>
        <v>11</v>
      </c>
      <c r="B21" s="154" t="s">
        <v>1257</v>
      </c>
      <c r="C21" s="154" t="s">
        <v>1985</v>
      </c>
      <c r="D21" s="154">
        <v>9828120840</v>
      </c>
      <c r="E21" s="154">
        <v>1</v>
      </c>
    </row>
    <row r="22" spans="1:5" ht="14.25" customHeight="1">
      <c r="A22" s="153">
        <f>IF(B22="","",ROWS($B$11:B22))</f>
        <v>12</v>
      </c>
      <c r="B22" s="154" t="s">
        <v>1260</v>
      </c>
      <c r="C22" s="154" t="s">
        <v>1988</v>
      </c>
      <c r="D22" s="154">
        <v>9828120843</v>
      </c>
      <c r="E22" s="154">
        <v>0</v>
      </c>
    </row>
    <row r="23" spans="1:5" ht="14.25" customHeight="1">
      <c r="A23" s="153">
        <f>IF(B23="","",ROWS($B$11:B23))</f>
        <v>13</v>
      </c>
      <c r="B23" s="154" t="s">
        <v>1263</v>
      </c>
      <c r="C23" s="154" t="s">
        <v>1991</v>
      </c>
      <c r="D23" s="154">
        <v>9828120846</v>
      </c>
      <c r="E23" s="154">
        <v>1</v>
      </c>
    </row>
    <row r="24" spans="1:5" ht="14.25" customHeight="1">
      <c r="A24" s="153">
        <f>IF(B24="","",ROWS($B$11:B24))</f>
        <v>14</v>
      </c>
      <c r="B24" s="154" t="s">
        <v>1266</v>
      </c>
      <c r="C24" s="154" t="s">
        <v>1994</v>
      </c>
      <c r="D24" s="154">
        <v>9828120849</v>
      </c>
      <c r="E24" s="154">
        <v>0</v>
      </c>
    </row>
    <row r="25" spans="1:5" ht="14.25" customHeight="1">
      <c r="A25" s="153" t="str">
        <f>IF(B25="","",ROWS($B$11:B25))</f>
        <v/>
      </c>
      <c r="B25" s="154"/>
      <c r="C25" s="154"/>
      <c r="D25" s="154"/>
      <c r="E25" s="154"/>
    </row>
    <row r="26" spans="1:5" ht="14.25" customHeight="1">
      <c r="A26" s="153" t="str">
        <f>IF(B26="","",ROWS($B$11:B26))</f>
        <v/>
      </c>
      <c r="B26" s="154"/>
      <c r="C26" s="154"/>
      <c r="D26" s="154"/>
      <c r="E26" s="154"/>
    </row>
    <row r="27" spans="1:5" ht="14.25" customHeight="1">
      <c r="A27" s="153" t="str">
        <f>IF(B27="","",ROWS($B$11:B27))</f>
        <v/>
      </c>
      <c r="B27" s="154"/>
      <c r="C27" s="154"/>
      <c r="D27" s="154"/>
      <c r="E27" s="154"/>
    </row>
    <row r="28" spans="1:5" ht="14.25" customHeight="1">
      <c r="A28" s="153" t="str">
        <f>IF(B28="","",ROWS($B$11:B28))</f>
        <v/>
      </c>
      <c r="B28" s="154"/>
      <c r="C28" s="154"/>
      <c r="D28" s="154"/>
      <c r="E28" s="154"/>
    </row>
    <row r="29" spans="1:5" ht="14.25" customHeight="1">
      <c r="A29" s="153" t="str">
        <f>IF(B29="","",ROWS($B$11:B29))</f>
        <v/>
      </c>
      <c r="B29" s="154"/>
      <c r="C29" s="154"/>
      <c r="D29" s="154"/>
      <c r="E29" s="154"/>
    </row>
    <row r="30" spans="1:5" ht="14.25" customHeight="1">
      <c r="A30" s="153" t="str">
        <f>IF(B30="","",ROWS($B$11:B30))</f>
        <v/>
      </c>
      <c r="B30" s="154"/>
      <c r="C30" s="154"/>
      <c r="D30" s="154"/>
      <c r="E30" s="154"/>
    </row>
    <row r="31" spans="1:5" ht="14.25" customHeight="1">
      <c r="A31" s="153" t="str">
        <f>IF(B31="","",ROWS($B$11:B31))</f>
        <v/>
      </c>
      <c r="B31" s="154"/>
      <c r="C31" s="154"/>
      <c r="D31" s="154"/>
      <c r="E31" s="154"/>
    </row>
    <row r="32" spans="1:5" ht="14.25" customHeight="1">
      <c r="A32" s="153" t="str">
        <f>IF(B32="","",ROWS($B$11:B32))</f>
        <v/>
      </c>
      <c r="B32" s="154"/>
      <c r="C32" s="154"/>
      <c r="D32" s="154"/>
      <c r="E32" s="154"/>
    </row>
    <row r="33" spans="1:5" ht="14.25" customHeight="1">
      <c r="A33" s="153" t="str">
        <f>IF(B33="","",ROWS($B$11:B33))</f>
        <v/>
      </c>
      <c r="B33" s="154"/>
      <c r="C33" s="154"/>
      <c r="D33" s="154"/>
      <c r="E33" s="154"/>
    </row>
    <row r="34" spans="1:5" ht="14.25" customHeight="1">
      <c r="A34" s="153" t="str">
        <f>IF(B34="","",ROWS($B$11:B34))</f>
        <v/>
      </c>
      <c r="B34" s="154"/>
      <c r="C34" s="154"/>
      <c r="D34" s="154"/>
      <c r="E34" s="154"/>
    </row>
    <row r="35" spans="1:5" ht="14.25" customHeight="1">
      <c r="A35" s="153" t="str">
        <f>IF(B35="","",ROWS($B$11:B35))</f>
        <v/>
      </c>
      <c r="B35" s="154"/>
      <c r="C35" s="154"/>
      <c r="D35" s="154"/>
      <c r="E35" s="154"/>
    </row>
    <row r="36" spans="1:5" ht="14.25" customHeight="1">
      <c r="A36" s="153" t="str">
        <f>IF(B36="","",ROWS($B$11:B36))</f>
        <v/>
      </c>
      <c r="B36" s="154"/>
      <c r="C36" s="154"/>
      <c r="D36" s="154"/>
      <c r="E36" s="154"/>
    </row>
    <row r="37" spans="1:5" ht="14.25" customHeight="1">
      <c r="A37" s="153" t="str">
        <f>IF(B37="","",ROWS($B$11:B37))</f>
        <v/>
      </c>
      <c r="B37" s="154"/>
      <c r="C37" s="154"/>
      <c r="D37" s="154"/>
      <c r="E37" s="154"/>
    </row>
    <row r="38" spans="1:5" ht="14.25" customHeight="1">
      <c r="A38" s="153" t="str">
        <f>IF(B38="","",ROWS($B$11:B38))</f>
        <v/>
      </c>
      <c r="B38" s="154"/>
      <c r="C38" s="154"/>
      <c r="D38" s="154"/>
      <c r="E38" s="154"/>
    </row>
    <row r="39" spans="1:5" ht="14.25" customHeight="1">
      <c r="A39" s="153" t="str">
        <f>IF(B39="","",ROWS($B$11:B39))</f>
        <v/>
      </c>
      <c r="B39" s="154"/>
      <c r="C39" s="154"/>
      <c r="D39" s="154"/>
      <c r="E39" s="154"/>
    </row>
    <row r="40" spans="1:5" ht="14.25" customHeight="1">
      <c r="A40" s="153" t="str">
        <f>IF(B40="","",ROWS($B$11:B40))</f>
        <v/>
      </c>
      <c r="B40" s="154"/>
      <c r="C40" s="154"/>
      <c r="D40" s="154"/>
      <c r="E40" s="154"/>
    </row>
    <row r="41" spans="1:5" ht="14.25" customHeight="1">
      <c r="A41" s="153" t="str">
        <f>IF(B41="","",ROWS($B$11:B41))</f>
        <v/>
      </c>
      <c r="B41" s="154"/>
      <c r="C41" s="154"/>
      <c r="D41" s="154"/>
      <c r="E41" s="154"/>
    </row>
    <row r="42" spans="1:5" ht="14.25" customHeight="1">
      <c r="A42" s="153" t="str">
        <f>IF(B42="","",ROWS($B$11:B42))</f>
        <v/>
      </c>
      <c r="B42" s="154"/>
      <c r="C42" s="154"/>
      <c r="D42" s="154"/>
      <c r="E42" s="154"/>
    </row>
    <row r="43" spans="1:5" ht="14.25" customHeight="1">
      <c r="A43" s="153" t="str">
        <f>IF(B43="","",ROWS($B$11:B43))</f>
        <v/>
      </c>
      <c r="B43" s="154"/>
      <c r="C43" s="154"/>
      <c r="D43" s="154"/>
      <c r="E43" s="154"/>
    </row>
    <row r="44" spans="1:5" ht="14.25" customHeight="1">
      <c r="A44" s="153" t="str">
        <f>IF(B44="","",ROWS($B$11:B44))</f>
        <v/>
      </c>
      <c r="B44" s="154"/>
      <c r="C44" s="154"/>
      <c r="D44" s="154"/>
      <c r="E44" s="154"/>
    </row>
    <row r="45" spans="1:5" ht="14.25" customHeight="1">
      <c r="A45" s="153" t="str">
        <f>IF(B45="","",ROWS($B$11:B45))</f>
        <v/>
      </c>
      <c r="B45" s="154"/>
      <c r="C45" s="154"/>
      <c r="D45" s="154"/>
      <c r="E45" s="154"/>
    </row>
    <row r="46" spans="1:5" ht="14.25" customHeight="1">
      <c r="A46" s="153" t="str">
        <f>IF(B46="","",ROWS($B$11:B46))</f>
        <v/>
      </c>
      <c r="B46" s="154"/>
      <c r="C46" s="154"/>
      <c r="D46" s="154"/>
      <c r="E46" s="154"/>
    </row>
    <row r="47" spans="1:5" ht="14.25" customHeight="1">
      <c r="A47" s="153" t="str">
        <f>IF(B47="","",ROWS($B$11:B47))</f>
        <v/>
      </c>
      <c r="B47" s="154"/>
      <c r="C47" s="154"/>
      <c r="D47" s="154"/>
      <c r="E47" s="154"/>
    </row>
    <row r="48" spans="1:5" ht="14.25" customHeight="1">
      <c r="A48" s="153" t="str">
        <f>IF(B48="","",ROWS($B$11:B48))</f>
        <v/>
      </c>
      <c r="B48" s="154"/>
      <c r="C48" s="154"/>
      <c r="D48" s="154"/>
      <c r="E48" s="154"/>
    </row>
    <row r="49" spans="1:5" ht="14.25" customHeight="1">
      <c r="A49" s="153" t="str">
        <f>IF(B49="","",ROWS($B$11:B49))</f>
        <v/>
      </c>
      <c r="B49" s="154"/>
      <c r="C49" s="154"/>
      <c r="D49" s="154"/>
      <c r="E49" s="154"/>
    </row>
    <row r="50" spans="1:5" ht="14.25" customHeight="1">
      <c r="A50" s="153" t="str">
        <f>IF(B50="","",ROWS($B$11:B50))</f>
        <v/>
      </c>
      <c r="B50" s="154"/>
      <c r="C50" s="154"/>
      <c r="D50" s="154"/>
      <c r="E50" s="154"/>
    </row>
    <row r="51" spans="1:5" ht="14.25" customHeight="1">
      <c r="A51" s="153" t="str">
        <f>IF(B51="","",ROWS($B$11:B51))</f>
        <v/>
      </c>
      <c r="B51" s="154"/>
      <c r="C51" s="154"/>
      <c r="D51" s="154"/>
      <c r="E51" s="154"/>
    </row>
    <row r="52" spans="1:5" ht="14.25" customHeight="1">
      <c r="A52" s="155"/>
      <c r="B52" s="155"/>
      <c r="C52" s="155"/>
      <c r="D52" s="155"/>
      <c r="E52" s="155"/>
    </row>
    <row r="53" spans="1:5" ht="14.25" customHeight="1">
      <c r="A53" s="155"/>
      <c r="B53" s="155"/>
      <c r="C53" s="155"/>
      <c r="D53" s="155"/>
      <c r="E53" s="155"/>
    </row>
    <row r="54" spans="1:5">
      <c r="A54" s="155"/>
      <c r="B54" s="155"/>
      <c r="C54" s="155"/>
      <c r="D54" s="155"/>
      <c r="E54" s="155"/>
    </row>
    <row r="55" spans="1:5">
      <c r="A55" s="155"/>
      <c r="B55" s="155"/>
      <c r="C55" s="155"/>
      <c r="D55" s="155"/>
      <c r="E55" s="155"/>
    </row>
    <row r="56" spans="1:5">
      <c r="A56" s="155"/>
      <c r="B56" s="155"/>
      <c r="C56" s="155"/>
      <c r="D56" s="155"/>
      <c r="E56" s="155"/>
    </row>
    <row r="57" spans="1:5">
      <c r="A57" s="155"/>
      <c r="B57" s="155"/>
      <c r="C57" s="155"/>
      <c r="D57" s="155"/>
      <c r="E57" s="155"/>
    </row>
    <row r="58" spans="1:5">
      <c r="A58" s="155"/>
      <c r="B58" s="155"/>
      <c r="C58" s="155"/>
      <c r="D58" s="155"/>
      <c r="E58" s="155"/>
    </row>
    <row r="59" spans="1:5">
      <c r="A59" s="155"/>
      <c r="B59" s="155"/>
      <c r="C59" s="155"/>
      <c r="D59" s="155"/>
      <c r="E59" s="155"/>
    </row>
    <row r="60" spans="1:5">
      <c r="A60" s="155"/>
      <c r="B60" s="155"/>
      <c r="C60" s="155"/>
      <c r="D60" s="155"/>
      <c r="E60" s="155"/>
    </row>
    <row r="61" spans="1:5">
      <c r="A61" s="155"/>
      <c r="B61" s="155"/>
      <c r="C61" s="155"/>
      <c r="D61" s="155"/>
      <c r="E61" s="155"/>
    </row>
    <row r="62" spans="1:5">
      <c r="A62" s="155"/>
      <c r="B62" s="155"/>
      <c r="C62" s="155"/>
      <c r="D62" s="155"/>
      <c r="E62" s="155"/>
    </row>
    <row r="63" spans="1:5">
      <c r="A63" s="155"/>
      <c r="B63" s="155"/>
      <c r="C63" s="155"/>
      <c r="D63" s="155"/>
      <c r="E63" s="155"/>
    </row>
    <row r="64" spans="1:5">
      <c r="A64" s="155"/>
      <c r="B64" s="155"/>
      <c r="C64" s="155"/>
      <c r="D64" s="155"/>
      <c r="E64" s="155"/>
    </row>
    <row r="65" spans="1:5">
      <c r="A65" s="155"/>
      <c r="B65" s="155"/>
      <c r="C65" s="155"/>
      <c r="D65" s="155"/>
      <c r="E65" s="155"/>
    </row>
    <row r="66" spans="1:5">
      <c r="A66" s="155"/>
      <c r="B66" s="155"/>
      <c r="C66" s="155"/>
      <c r="D66" s="155"/>
      <c r="E66" s="155"/>
    </row>
    <row r="67" spans="1:5">
      <c r="A67" s="155"/>
      <c r="B67" s="155"/>
      <c r="C67" s="155"/>
      <c r="D67" s="155"/>
      <c r="E67" s="155"/>
    </row>
    <row r="68" spans="1:5">
      <c r="A68" s="155"/>
      <c r="B68" s="155"/>
      <c r="C68" s="155"/>
      <c r="D68" s="155"/>
      <c r="E68" s="155"/>
    </row>
    <row r="69" spans="1:5">
      <c r="A69" s="155"/>
      <c r="B69" s="155"/>
      <c r="C69" s="155"/>
      <c r="D69" s="155"/>
      <c r="E69" s="155"/>
    </row>
    <row r="70" spans="1:5">
      <c r="A70" s="155"/>
      <c r="B70" s="155"/>
      <c r="C70" s="155"/>
      <c r="D70" s="155"/>
      <c r="E70" s="155"/>
    </row>
    <row r="71" spans="1:5">
      <c r="A71" s="155"/>
      <c r="B71" s="155"/>
      <c r="C71" s="155"/>
      <c r="D71" s="155"/>
      <c r="E71" s="155"/>
    </row>
    <row r="72" spans="1:5">
      <c r="A72" s="155"/>
      <c r="B72" s="155"/>
      <c r="C72" s="155"/>
      <c r="D72" s="155"/>
      <c r="E72" s="155"/>
    </row>
    <row r="73" spans="1:5">
      <c r="A73" s="155"/>
      <c r="B73" s="155"/>
      <c r="C73" s="155"/>
      <c r="D73" s="155"/>
      <c r="E73" s="155"/>
    </row>
    <row r="74" spans="1:5">
      <c r="A74" s="155"/>
      <c r="B74" s="155"/>
      <c r="C74" s="155"/>
      <c r="D74" s="155"/>
      <c r="E74" s="155"/>
    </row>
    <row r="75" spans="1:5">
      <c r="A75" s="155"/>
      <c r="B75" s="155"/>
      <c r="C75" s="155"/>
      <c r="D75" s="155"/>
      <c r="E75" s="155"/>
    </row>
    <row r="76" spans="1:5">
      <c r="A76" s="155"/>
      <c r="B76" s="155"/>
      <c r="C76" s="155"/>
      <c r="D76" s="155"/>
      <c r="E76" s="155"/>
    </row>
    <row r="77" spans="1:5">
      <c r="A77" s="155"/>
      <c r="B77" s="155"/>
      <c r="C77" s="155"/>
      <c r="D77" s="155"/>
      <c r="E77" s="155"/>
    </row>
    <row r="78" spans="1:5">
      <c r="A78" s="155"/>
      <c r="B78" s="155"/>
      <c r="C78" s="155"/>
      <c r="D78" s="155"/>
      <c r="E78" s="155"/>
    </row>
    <row r="79" spans="1:5">
      <c r="A79" s="155"/>
      <c r="B79" s="155"/>
      <c r="C79" s="155"/>
      <c r="D79" s="155"/>
      <c r="E79" s="155"/>
    </row>
    <row r="80" spans="1:5">
      <c r="A80" s="155"/>
      <c r="B80" s="155"/>
      <c r="C80" s="155"/>
      <c r="D80" s="155"/>
      <c r="E80" s="155"/>
    </row>
    <row r="81" spans="1:5">
      <c r="A81" s="155"/>
      <c r="B81" s="155"/>
      <c r="C81" s="155"/>
      <c r="D81" s="155"/>
      <c r="E81" s="155"/>
    </row>
    <row r="82" spans="1:5">
      <c r="A82" s="155"/>
      <c r="B82" s="155"/>
      <c r="C82" s="155"/>
      <c r="D82" s="155"/>
      <c r="E82" s="155"/>
    </row>
    <row r="83" spans="1:5">
      <c r="A83" s="155"/>
      <c r="B83" s="155"/>
      <c r="C83" s="155"/>
      <c r="D83" s="155"/>
      <c r="E83" s="155"/>
    </row>
    <row r="84" spans="1:5">
      <c r="A84" s="155"/>
      <c r="B84" s="155"/>
      <c r="C84" s="155"/>
      <c r="D84" s="155"/>
      <c r="E84" s="155"/>
    </row>
    <row r="85" spans="1:5">
      <c r="A85" s="155"/>
      <c r="B85" s="155"/>
      <c r="C85" s="155"/>
      <c r="D85" s="155"/>
      <c r="E85" s="155"/>
    </row>
    <row r="86" spans="1:5">
      <c r="A86" s="155"/>
      <c r="B86" s="155"/>
      <c r="C86" s="155"/>
      <c r="D86" s="155"/>
      <c r="E86" s="155"/>
    </row>
    <row r="87" spans="1:5">
      <c r="A87" s="155"/>
      <c r="B87" s="155"/>
      <c r="C87" s="155"/>
      <c r="D87" s="155"/>
      <c r="E87" s="155"/>
    </row>
    <row r="88" spans="1:5">
      <c r="A88" s="155"/>
      <c r="B88" s="155"/>
      <c r="C88" s="155"/>
      <c r="D88" s="155"/>
      <c r="E88" s="155"/>
    </row>
    <row r="89" spans="1:5">
      <c r="A89" s="155"/>
      <c r="B89" s="155"/>
      <c r="C89" s="155"/>
      <c r="D89" s="155"/>
      <c r="E89" s="155"/>
    </row>
    <row r="90" spans="1:5">
      <c r="A90" s="155"/>
      <c r="B90" s="155"/>
      <c r="C90" s="155"/>
      <c r="D90" s="155"/>
      <c r="E90" s="155"/>
    </row>
    <row r="91" spans="1:5">
      <c r="A91" s="155"/>
      <c r="B91" s="155"/>
      <c r="C91" s="155"/>
      <c r="D91" s="155"/>
      <c r="E91" s="155"/>
    </row>
    <row r="92" spans="1:5">
      <c r="A92" s="155"/>
      <c r="B92" s="155"/>
      <c r="C92" s="155"/>
      <c r="D92" s="155"/>
      <c r="E92" s="155"/>
    </row>
    <row r="355" spans="1:5">
      <c r="A355" s="11"/>
      <c r="B355" s="12"/>
      <c r="C355" s="12"/>
      <c r="D355" s="12"/>
      <c r="E355" s="12"/>
    </row>
    <row r="356" spans="1:5">
      <c r="A356" s="11"/>
      <c r="B356" s="12"/>
      <c r="C356" s="12"/>
      <c r="D356" s="12"/>
      <c r="E356" s="12"/>
    </row>
    <row r="357" spans="1:5">
      <c r="A357" s="11"/>
      <c r="B357" s="12"/>
      <c r="C357" s="12"/>
      <c r="D357" s="12"/>
      <c r="E357" s="12"/>
    </row>
    <row r="358" spans="1:5">
      <c r="A358" s="11"/>
      <c r="B358" s="12"/>
      <c r="C358" s="12"/>
      <c r="D358" s="12"/>
      <c r="E358" s="12"/>
    </row>
    <row r="359" spans="1:5">
      <c r="A359" s="11"/>
      <c r="B359" s="12"/>
      <c r="C359" s="12"/>
      <c r="D359" s="12"/>
      <c r="E359" s="12"/>
    </row>
    <row r="360" spans="1:5">
      <c r="A360" s="11"/>
      <c r="B360" s="12"/>
      <c r="C360" s="12"/>
      <c r="D360" s="12"/>
      <c r="E360" s="12"/>
    </row>
    <row r="361" spans="1:5">
      <c r="A361" s="11"/>
      <c r="B361" s="12"/>
      <c r="C361" s="12"/>
      <c r="D361" s="12"/>
      <c r="E361" s="12"/>
    </row>
    <row r="362" spans="1:5">
      <c r="A362" s="11"/>
      <c r="B362" s="12"/>
      <c r="C362" s="12"/>
      <c r="D362" s="12"/>
      <c r="E362" s="12"/>
    </row>
    <row r="363" spans="1:5">
      <c r="A363" s="11"/>
      <c r="B363" s="12"/>
      <c r="C363" s="12"/>
      <c r="D363" s="12"/>
      <c r="E363" s="12"/>
    </row>
    <row r="364" spans="1:5">
      <c r="A364" s="11"/>
      <c r="B364" s="12"/>
      <c r="C364" s="12"/>
      <c r="D364" s="12"/>
      <c r="E364" s="12"/>
    </row>
    <row r="365" spans="1:5">
      <c r="A365" s="11"/>
      <c r="B365" s="12"/>
      <c r="C365" s="12"/>
      <c r="D365" s="12"/>
      <c r="E365" s="12"/>
    </row>
    <row r="366" spans="1:5">
      <c r="A366" s="11"/>
      <c r="B366" s="12"/>
      <c r="C366" s="12"/>
      <c r="D366" s="12"/>
      <c r="E366" s="12"/>
    </row>
    <row r="367" spans="1:5">
      <c r="A367" s="11"/>
      <c r="B367" s="12"/>
      <c r="C367" s="12"/>
      <c r="D367" s="12"/>
      <c r="E367" s="12"/>
    </row>
    <row r="368" spans="1:5">
      <c r="A368" s="11"/>
      <c r="B368" s="12"/>
      <c r="C368" s="12"/>
      <c r="D368" s="12"/>
      <c r="E368" s="12"/>
    </row>
    <row r="369" spans="1:5">
      <c r="A369" s="11"/>
      <c r="B369" s="12"/>
      <c r="C369" s="12"/>
      <c r="D369" s="12"/>
      <c r="E369" s="12"/>
    </row>
    <row r="370" spans="1:5">
      <c r="A370" s="11"/>
      <c r="B370" s="12"/>
      <c r="C370" s="12"/>
      <c r="D370" s="12"/>
      <c r="E370" s="12"/>
    </row>
    <row r="371" spans="1:5">
      <c r="A371" s="11"/>
      <c r="B371" s="12"/>
      <c r="C371" s="12"/>
      <c r="D371" s="12"/>
      <c r="E371" s="12"/>
    </row>
    <row r="372" spans="1:5">
      <c r="A372" s="11"/>
      <c r="B372" s="12"/>
      <c r="C372" s="12"/>
      <c r="D372" s="12"/>
      <c r="E372" s="12"/>
    </row>
    <row r="373" spans="1:5">
      <c r="A373" s="11"/>
      <c r="B373" s="12"/>
      <c r="C373" s="12"/>
      <c r="D373" s="12"/>
      <c r="E373" s="12"/>
    </row>
    <row r="374" spans="1:5">
      <c r="A374" s="11"/>
      <c r="B374" s="12"/>
      <c r="C374" s="12"/>
      <c r="D374" s="12"/>
      <c r="E374" s="12"/>
    </row>
    <row r="375" spans="1:5">
      <c r="A375" s="11"/>
      <c r="B375" s="12"/>
      <c r="C375" s="12"/>
      <c r="D375" s="12"/>
      <c r="E375" s="12"/>
    </row>
    <row r="376" spans="1:5">
      <c r="A376" s="11"/>
      <c r="B376" s="12"/>
      <c r="C376" s="12"/>
      <c r="D376" s="12"/>
      <c r="E376" s="12"/>
    </row>
    <row r="377" spans="1:5">
      <c r="A377" s="11"/>
      <c r="B377" s="12"/>
      <c r="C377" s="12"/>
      <c r="D377" s="12"/>
      <c r="E377" s="12"/>
    </row>
    <row r="378" spans="1:5">
      <c r="A378" s="11"/>
      <c r="B378" s="12"/>
      <c r="C378" s="12"/>
      <c r="D378" s="12"/>
      <c r="E378" s="12"/>
    </row>
    <row r="379" spans="1:5">
      <c r="A379" s="11"/>
      <c r="B379" s="12"/>
      <c r="C379" s="12"/>
      <c r="D379" s="12"/>
      <c r="E379" s="12"/>
    </row>
    <row r="380" spans="1:5">
      <c r="A380" s="11"/>
      <c r="B380" s="12"/>
      <c r="C380" s="12"/>
      <c r="D380" s="12"/>
      <c r="E380" s="12"/>
    </row>
    <row r="381" spans="1:5">
      <c r="A381" s="11"/>
      <c r="B381" s="12"/>
      <c r="C381" s="12"/>
      <c r="D381" s="12"/>
      <c r="E381" s="12"/>
    </row>
    <row r="382" spans="1:5">
      <c r="A382" s="11"/>
      <c r="B382" s="12"/>
      <c r="C382" s="12"/>
      <c r="D382" s="12"/>
      <c r="E382" s="12"/>
    </row>
    <row r="383" spans="1:5">
      <c r="A383" s="11"/>
      <c r="B383" s="12"/>
      <c r="C383" s="12"/>
      <c r="D383" s="12"/>
      <c r="E383" s="12"/>
    </row>
    <row r="384" spans="1:5">
      <c r="A384" s="11"/>
      <c r="B384" s="12"/>
      <c r="C384" s="12"/>
      <c r="D384" s="12"/>
      <c r="E384" s="12"/>
    </row>
    <row r="385" spans="1:5">
      <c r="A385" s="11"/>
      <c r="B385" s="12"/>
      <c r="C385" s="12"/>
      <c r="D385" s="12"/>
      <c r="E385" s="12"/>
    </row>
    <row r="386" spans="1:5">
      <c r="A386" s="11"/>
      <c r="B386" s="12"/>
      <c r="C386" s="12"/>
      <c r="D386" s="12"/>
      <c r="E386" s="12"/>
    </row>
    <row r="387" spans="1:5">
      <c r="A387" s="11"/>
      <c r="B387" s="12"/>
      <c r="C387" s="12"/>
      <c r="D387" s="12"/>
      <c r="E387" s="12"/>
    </row>
    <row r="388" spans="1:5">
      <c r="A388" s="11"/>
      <c r="B388" s="12"/>
      <c r="C388" s="12"/>
      <c r="D388" s="12"/>
      <c r="E388" s="12"/>
    </row>
    <row r="389" spans="1:5">
      <c r="A389" s="11"/>
      <c r="B389" s="12"/>
      <c r="C389" s="12"/>
      <c r="D389" s="12"/>
      <c r="E389" s="12"/>
    </row>
    <row r="390" spans="1:5">
      <c r="A390" s="11"/>
      <c r="B390" s="12"/>
      <c r="C390" s="12"/>
      <c r="D390" s="12"/>
      <c r="E390" s="12"/>
    </row>
    <row r="391" spans="1:5">
      <c r="A391" s="11"/>
      <c r="B391" s="12"/>
      <c r="C391" s="12"/>
      <c r="D391" s="12"/>
      <c r="E391" s="12"/>
    </row>
    <row r="392" spans="1:5">
      <c r="A392" s="11"/>
      <c r="B392" s="12"/>
      <c r="C392" s="12"/>
      <c r="D392" s="12"/>
      <c r="E392" s="12"/>
    </row>
    <row r="393" spans="1:5">
      <c r="A393" s="11"/>
      <c r="B393" s="12"/>
      <c r="C393" s="12"/>
      <c r="D393" s="12"/>
      <c r="E393" s="12"/>
    </row>
    <row r="394" spans="1:5">
      <c r="A394" s="11"/>
      <c r="B394" s="12"/>
      <c r="C394" s="12"/>
      <c r="D394" s="12"/>
      <c r="E394" s="12"/>
    </row>
    <row r="395" spans="1:5">
      <c r="A395" s="11"/>
      <c r="B395" s="12"/>
      <c r="C395" s="12"/>
      <c r="D395" s="12"/>
      <c r="E395" s="12"/>
    </row>
    <row r="396" spans="1:5">
      <c r="A396" s="11"/>
      <c r="B396" s="12"/>
      <c r="C396" s="12"/>
      <c r="D396" s="12"/>
      <c r="E396" s="12"/>
    </row>
    <row r="397" spans="1:5">
      <c r="A397" s="11"/>
      <c r="B397" s="12"/>
      <c r="C397" s="12"/>
      <c r="D397" s="12"/>
      <c r="E397" s="12"/>
    </row>
    <row r="398" spans="1:5">
      <c r="A398" s="11"/>
      <c r="B398" s="12"/>
      <c r="C398" s="12"/>
      <c r="D398" s="12"/>
      <c r="E398" s="12"/>
    </row>
    <row r="399" spans="1:5">
      <c r="A399" s="11"/>
      <c r="B399" s="12"/>
      <c r="C399" s="12"/>
      <c r="D399" s="12"/>
      <c r="E399" s="12"/>
    </row>
    <row r="400" spans="1:5">
      <c r="A400" s="11"/>
      <c r="B400" s="12"/>
      <c r="C400" s="12"/>
      <c r="D400" s="12"/>
      <c r="E400" s="12"/>
    </row>
    <row r="401" spans="1:5">
      <c r="A401" s="11"/>
      <c r="B401" s="12"/>
      <c r="C401" s="12"/>
      <c r="D401" s="12"/>
      <c r="E401" s="12"/>
    </row>
    <row r="402" spans="1:5">
      <c r="A402" s="11"/>
      <c r="B402" s="12"/>
      <c r="C402" s="12"/>
      <c r="D402" s="12"/>
      <c r="E402" s="12"/>
    </row>
    <row r="403" spans="1:5">
      <c r="A403" s="11"/>
      <c r="B403" s="12"/>
      <c r="C403" s="12"/>
      <c r="D403" s="12"/>
      <c r="E403" s="12"/>
    </row>
    <row r="404" spans="1:5">
      <c r="A404" s="11"/>
      <c r="B404" s="12"/>
      <c r="C404" s="12"/>
      <c r="D404" s="12"/>
      <c r="E404" s="12"/>
    </row>
    <row r="405" spans="1:5">
      <c r="A405" s="11"/>
      <c r="B405" s="12"/>
      <c r="C405" s="12"/>
      <c r="D405" s="12"/>
      <c r="E405" s="12"/>
    </row>
    <row r="406" spans="1:5">
      <c r="A406" s="11"/>
      <c r="B406" s="12"/>
      <c r="C406" s="12"/>
      <c r="D406" s="12"/>
      <c r="E406" s="12"/>
    </row>
    <row r="407" spans="1:5">
      <c r="A407" s="11"/>
      <c r="B407" s="12"/>
      <c r="C407" s="12"/>
      <c r="D407" s="12"/>
      <c r="E407" s="12"/>
    </row>
    <row r="408" spans="1:5">
      <c r="A408" s="11"/>
      <c r="B408" s="12"/>
      <c r="C408" s="12"/>
      <c r="D408" s="12"/>
      <c r="E408" s="12"/>
    </row>
    <row r="409" spans="1:5">
      <c r="A409" s="11"/>
      <c r="B409" s="12"/>
      <c r="C409" s="12"/>
      <c r="D409" s="12"/>
      <c r="E409" s="12"/>
    </row>
    <row r="410" spans="1:5">
      <c r="A410" s="11"/>
      <c r="B410" s="12"/>
      <c r="C410" s="12"/>
      <c r="D410" s="12"/>
      <c r="E410" s="12"/>
    </row>
    <row r="411" spans="1:5">
      <c r="A411" s="11"/>
      <c r="B411" s="12"/>
      <c r="C411" s="12"/>
      <c r="D411" s="12"/>
      <c r="E411" s="12"/>
    </row>
    <row r="412" spans="1:5">
      <c r="A412" s="11"/>
      <c r="B412" s="12"/>
      <c r="C412" s="12"/>
      <c r="D412" s="12"/>
      <c r="E412" s="12"/>
    </row>
    <row r="413" spans="1:5">
      <c r="A413" s="11"/>
      <c r="B413" s="12"/>
      <c r="C413" s="12"/>
      <c r="D413" s="12"/>
      <c r="E413" s="12"/>
    </row>
    <row r="414" spans="1:5">
      <c r="A414" s="11"/>
      <c r="B414" s="12"/>
      <c r="C414" s="12"/>
      <c r="D414" s="12"/>
      <c r="E414" s="12"/>
    </row>
    <row r="415" spans="1:5">
      <c r="A415" s="11"/>
      <c r="B415" s="12"/>
      <c r="C415" s="12"/>
      <c r="D415" s="12"/>
      <c r="E415" s="12"/>
    </row>
    <row r="416" spans="1:5">
      <c r="A416" s="11"/>
      <c r="B416" s="12"/>
      <c r="C416" s="12"/>
      <c r="D416" s="12"/>
      <c r="E416" s="12"/>
    </row>
    <row r="417" spans="1:5">
      <c r="A417" s="11"/>
      <c r="B417" s="12"/>
      <c r="C417" s="12"/>
      <c r="D417" s="12"/>
      <c r="E417" s="12"/>
    </row>
    <row r="418" spans="1:5">
      <c r="A418" s="11"/>
      <c r="B418" s="12"/>
      <c r="C418" s="12"/>
      <c r="D418" s="12"/>
      <c r="E418" s="12"/>
    </row>
    <row r="419" spans="1:5">
      <c r="A419" s="11"/>
      <c r="B419" s="12"/>
      <c r="C419" s="12"/>
      <c r="D419" s="12"/>
      <c r="E419" s="12"/>
    </row>
    <row r="420" spans="1:5">
      <c r="A420" s="11"/>
      <c r="B420" s="12"/>
      <c r="C420" s="12"/>
      <c r="D420" s="12"/>
      <c r="E420" s="12"/>
    </row>
    <row r="421" spans="1:5">
      <c r="A421" s="11"/>
      <c r="B421" s="12"/>
      <c r="C421" s="12"/>
      <c r="D421" s="12"/>
      <c r="E421" s="12"/>
    </row>
    <row r="422" spans="1:5">
      <c r="A422" s="11"/>
      <c r="B422" s="12"/>
      <c r="C422" s="12"/>
      <c r="D422" s="12"/>
      <c r="E422" s="12"/>
    </row>
    <row r="423" spans="1:5">
      <c r="A423" s="11"/>
      <c r="B423" s="12"/>
      <c r="C423" s="12"/>
      <c r="D423" s="12"/>
      <c r="E423" s="12"/>
    </row>
    <row r="424" spans="1:5">
      <c r="A424" s="11"/>
      <c r="B424" s="12"/>
      <c r="C424" s="12"/>
      <c r="D424" s="12"/>
      <c r="E424" s="12"/>
    </row>
    <row r="425" spans="1:5">
      <c r="A425" s="11"/>
      <c r="B425" s="12"/>
      <c r="C425" s="12"/>
      <c r="D425" s="12"/>
      <c r="E425" s="12"/>
    </row>
    <row r="426" spans="1:5">
      <c r="A426" s="11"/>
      <c r="B426" s="12"/>
      <c r="C426" s="12"/>
      <c r="D426" s="12"/>
      <c r="E426" s="12"/>
    </row>
    <row r="427" spans="1:5">
      <c r="A427" s="11"/>
      <c r="B427" s="12"/>
      <c r="C427" s="12"/>
      <c r="D427" s="12"/>
      <c r="E427" s="12"/>
    </row>
    <row r="428" spans="1:5">
      <c r="A428" s="11"/>
      <c r="B428" s="12"/>
      <c r="C428" s="12"/>
      <c r="D428" s="12"/>
      <c r="E428" s="12"/>
    </row>
    <row r="429" spans="1:5">
      <c r="A429" s="11"/>
      <c r="B429" s="12"/>
      <c r="C429" s="12"/>
      <c r="D429" s="12"/>
      <c r="E429" s="12"/>
    </row>
    <row r="430" spans="1:5">
      <c r="A430" s="11"/>
      <c r="B430" s="12"/>
      <c r="C430" s="12"/>
      <c r="D430" s="12"/>
      <c r="E430" s="12"/>
    </row>
    <row r="431" spans="1:5">
      <c r="A431" s="11"/>
      <c r="B431" s="12"/>
      <c r="C431" s="12"/>
      <c r="D431" s="12"/>
      <c r="E431" s="12"/>
    </row>
    <row r="432" spans="1:5">
      <c r="A432" s="11"/>
      <c r="B432" s="12"/>
      <c r="C432" s="12"/>
      <c r="D432" s="12"/>
      <c r="E432" s="12"/>
    </row>
    <row r="433" spans="1:5">
      <c r="A433" s="11"/>
      <c r="B433" s="12"/>
      <c r="C433" s="12"/>
      <c r="D433" s="12"/>
      <c r="E433" s="12"/>
    </row>
    <row r="434" spans="1:5">
      <c r="A434" s="11"/>
      <c r="B434" s="12"/>
      <c r="C434" s="12"/>
      <c r="D434" s="12"/>
      <c r="E434" s="12"/>
    </row>
    <row r="435" spans="1:5">
      <c r="A435" s="11"/>
      <c r="B435" s="12"/>
      <c r="C435" s="12"/>
      <c r="D435" s="12"/>
      <c r="E435" s="12"/>
    </row>
    <row r="436" spans="1:5">
      <c r="A436" s="11"/>
      <c r="B436" s="12"/>
      <c r="C436" s="12"/>
      <c r="D436" s="12"/>
      <c r="E436" s="12"/>
    </row>
    <row r="437" spans="1:5">
      <c r="A437" s="11"/>
      <c r="B437" s="12"/>
      <c r="C437" s="12"/>
      <c r="D437" s="12"/>
      <c r="E437" s="12"/>
    </row>
    <row r="438" spans="1:5">
      <c r="A438" s="11"/>
      <c r="B438" s="12"/>
      <c r="C438" s="12"/>
      <c r="D438" s="12"/>
      <c r="E438" s="12"/>
    </row>
    <row r="439" spans="1:5">
      <c r="A439" s="11"/>
      <c r="B439" s="12"/>
      <c r="C439" s="12"/>
      <c r="D439" s="12"/>
      <c r="E439" s="12"/>
    </row>
    <row r="440" spans="1:5">
      <c r="A440" s="11"/>
      <c r="B440" s="12"/>
      <c r="C440" s="12"/>
      <c r="D440" s="12"/>
      <c r="E440" s="12"/>
    </row>
    <row r="441" spans="1:5">
      <c r="A441" s="11"/>
      <c r="B441" s="12"/>
      <c r="C441" s="12"/>
      <c r="D441" s="12"/>
      <c r="E441" s="12"/>
    </row>
    <row r="442" spans="1:5">
      <c r="A442" s="11"/>
      <c r="B442" s="12"/>
      <c r="C442" s="12"/>
      <c r="D442" s="12"/>
      <c r="E442" s="12"/>
    </row>
    <row r="443" spans="1:5">
      <c r="A443" s="11"/>
      <c r="B443" s="12"/>
      <c r="C443" s="12"/>
      <c r="D443" s="12"/>
      <c r="E443" s="12"/>
    </row>
    <row r="444" spans="1:5">
      <c r="A444" s="11"/>
      <c r="B444" s="12"/>
      <c r="C444" s="12"/>
      <c r="D444" s="12"/>
      <c r="E444" s="12"/>
    </row>
    <row r="445" spans="1:5">
      <c r="A445" s="11"/>
      <c r="B445" s="12"/>
      <c r="C445" s="12"/>
      <c r="D445" s="12"/>
      <c r="E445" s="12"/>
    </row>
    <row r="446" spans="1:5">
      <c r="A446" s="11"/>
      <c r="B446" s="12"/>
      <c r="C446" s="12"/>
      <c r="D446" s="12"/>
      <c r="E446" s="12"/>
    </row>
    <row r="447" spans="1:5">
      <c r="A447" s="11"/>
      <c r="B447" s="12"/>
      <c r="C447" s="12"/>
      <c r="D447" s="12"/>
      <c r="E447" s="12"/>
    </row>
    <row r="448" spans="1:5">
      <c r="A448" s="11"/>
      <c r="B448" s="12"/>
      <c r="C448" s="12"/>
      <c r="D448" s="12"/>
      <c r="E448" s="12"/>
    </row>
    <row r="449" spans="1:5">
      <c r="A449" s="11"/>
      <c r="B449" s="12"/>
      <c r="C449" s="12"/>
      <c r="D449" s="12"/>
      <c r="E449" s="12"/>
    </row>
    <row r="450" spans="1:5">
      <c r="A450" s="11"/>
      <c r="B450" s="12"/>
      <c r="C450" s="12"/>
      <c r="D450" s="12"/>
      <c r="E450" s="12"/>
    </row>
    <row r="451" spans="1:5">
      <c r="A451" s="11"/>
      <c r="B451" s="12"/>
      <c r="C451" s="12"/>
      <c r="D451" s="12"/>
      <c r="E451" s="12"/>
    </row>
    <row r="452" spans="1:5">
      <c r="A452" s="11"/>
      <c r="B452" s="12"/>
      <c r="C452" s="12"/>
      <c r="D452" s="12"/>
      <c r="E452" s="12"/>
    </row>
    <row r="453" spans="1:5">
      <c r="B453" s="12"/>
      <c r="C453" s="12"/>
      <c r="D453" s="12"/>
      <c r="E453" s="12"/>
    </row>
    <row r="454" spans="1:5">
      <c r="B454" s="12"/>
      <c r="C454" s="12"/>
      <c r="D454" s="12"/>
      <c r="E454" s="12"/>
    </row>
    <row r="455" spans="1:5">
      <c r="B455" s="12"/>
      <c r="C455" s="12"/>
      <c r="D455" s="12"/>
      <c r="E455" s="12"/>
    </row>
    <row r="456" spans="1:5">
      <c r="B456" s="12"/>
      <c r="C456" s="12"/>
      <c r="D456" s="12"/>
      <c r="E456" s="12"/>
    </row>
    <row r="457" spans="1:5">
      <c r="B457" s="12"/>
      <c r="C457" s="12"/>
      <c r="D457" s="12"/>
      <c r="E457" s="12"/>
    </row>
    <row r="458" spans="1:5">
      <c r="B458" s="12"/>
      <c r="C458" s="12"/>
      <c r="D458" s="12"/>
      <c r="E458" s="12"/>
    </row>
    <row r="459" spans="1:5">
      <c r="B459" s="12"/>
      <c r="C459" s="12"/>
      <c r="D459" s="12"/>
      <c r="E459" s="12"/>
    </row>
    <row r="460" spans="1:5">
      <c r="B460" s="12"/>
      <c r="C460" s="12"/>
      <c r="D460" s="12"/>
      <c r="E460" s="12"/>
    </row>
    <row r="461" spans="1:5">
      <c r="B461" s="12"/>
      <c r="C461" s="12"/>
      <c r="D461" s="12"/>
      <c r="E461" s="12"/>
    </row>
    <row r="462" spans="1:5">
      <c r="B462" s="12"/>
      <c r="C462" s="12"/>
      <c r="D462" s="12"/>
      <c r="E462" s="12"/>
    </row>
    <row r="463" spans="1:5">
      <c r="B463" s="12"/>
      <c r="C463" s="12"/>
      <c r="D463" s="12"/>
      <c r="E463" s="12"/>
    </row>
    <row r="464" spans="1:5">
      <c r="B464" s="12"/>
      <c r="C464" s="12"/>
      <c r="D464" s="12"/>
      <c r="E464" s="12"/>
    </row>
    <row r="465" spans="2:5">
      <c r="B465" s="12"/>
      <c r="C465" s="12"/>
      <c r="D465" s="12"/>
      <c r="E465" s="12"/>
    </row>
    <row r="466" spans="2:5">
      <c r="B466" s="12"/>
      <c r="C466" s="12"/>
      <c r="D466" s="12"/>
      <c r="E466" s="12"/>
    </row>
    <row r="467" spans="2:5">
      <c r="B467" s="12"/>
      <c r="C467" s="12"/>
      <c r="D467" s="12"/>
      <c r="E467" s="12"/>
    </row>
    <row r="468" spans="2:5">
      <c r="B468" s="12"/>
      <c r="C468" s="12"/>
      <c r="D468" s="12"/>
      <c r="E468" s="12"/>
    </row>
    <row r="469" spans="2:5">
      <c r="B469" s="12"/>
      <c r="C469" s="12"/>
      <c r="D469" s="12"/>
      <c r="E469" s="12"/>
    </row>
    <row r="470" spans="2:5">
      <c r="B470" s="12"/>
      <c r="C470" s="12"/>
      <c r="D470" s="12"/>
      <c r="E470" s="12"/>
    </row>
    <row r="471" spans="2:5">
      <c r="B471" s="12"/>
      <c r="C471" s="12"/>
      <c r="D471" s="12"/>
      <c r="E471" s="12"/>
    </row>
    <row r="472" spans="2:5">
      <c r="B472" s="12"/>
      <c r="C472" s="12"/>
      <c r="D472" s="12"/>
      <c r="E472" s="12"/>
    </row>
    <row r="473" spans="2:5">
      <c r="B473" s="12"/>
      <c r="C473" s="12"/>
      <c r="D473" s="12"/>
      <c r="E473" s="12"/>
    </row>
    <row r="474" spans="2:5">
      <c r="B474" s="12"/>
      <c r="C474" s="12"/>
      <c r="D474" s="12"/>
      <c r="E474" s="12"/>
    </row>
    <row r="475" spans="2:5">
      <c r="B475" s="12"/>
      <c r="C475" s="12"/>
      <c r="D475" s="12"/>
      <c r="E475" s="12"/>
    </row>
    <row r="476" spans="2:5">
      <c r="B476" s="12"/>
      <c r="C476" s="12"/>
      <c r="D476" s="12"/>
      <c r="E476" s="12"/>
    </row>
    <row r="477" spans="2:5">
      <c r="B477" s="12"/>
      <c r="C477" s="12"/>
      <c r="D477" s="12"/>
      <c r="E477" s="12"/>
    </row>
    <row r="478" spans="2:5">
      <c r="B478" s="12"/>
      <c r="C478" s="12"/>
      <c r="D478" s="12"/>
      <c r="E478" s="12"/>
    </row>
    <row r="479" spans="2:5">
      <c r="B479" s="12"/>
      <c r="C479" s="12"/>
      <c r="D479" s="12"/>
      <c r="E479" s="12"/>
    </row>
    <row r="480" spans="2:5">
      <c r="B480" s="12"/>
      <c r="C480" s="12"/>
      <c r="D480" s="12"/>
      <c r="E480" s="12"/>
    </row>
    <row r="481" spans="2:5">
      <c r="B481" s="12"/>
      <c r="C481" s="12"/>
      <c r="D481" s="12"/>
      <c r="E481" s="12"/>
    </row>
    <row r="482" spans="2:5">
      <c r="B482" s="12"/>
      <c r="C482" s="12"/>
      <c r="D482" s="12"/>
      <c r="E482" s="12"/>
    </row>
    <row r="483" spans="2:5">
      <c r="B483" s="12"/>
      <c r="C483" s="12"/>
      <c r="D483" s="12"/>
      <c r="E483" s="12"/>
    </row>
    <row r="484" spans="2:5">
      <c r="B484" s="12"/>
      <c r="C484" s="12"/>
      <c r="D484" s="12"/>
      <c r="E484" s="12"/>
    </row>
    <row r="485" spans="2:5">
      <c r="B485" s="12"/>
      <c r="C485" s="12"/>
      <c r="D485" s="12"/>
      <c r="E485" s="12"/>
    </row>
    <row r="486" spans="2:5">
      <c r="B486" s="12"/>
      <c r="C486" s="12"/>
      <c r="D486" s="12"/>
      <c r="E486" s="12"/>
    </row>
    <row r="487" spans="2:5">
      <c r="B487" s="12"/>
      <c r="C487" s="12"/>
      <c r="D487" s="12"/>
      <c r="E487" s="12"/>
    </row>
    <row r="488" spans="2:5">
      <c r="B488" s="12"/>
      <c r="C488" s="12"/>
      <c r="D488" s="12"/>
      <c r="E488" s="12"/>
    </row>
    <row r="489" spans="2:5">
      <c r="B489" s="12"/>
      <c r="C489" s="12"/>
      <c r="D489" s="12"/>
      <c r="E489" s="12"/>
    </row>
    <row r="490" spans="2:5">
      <c r="B490" s="12"/>
      <c r="C490" s="12"/>
      <c r="D490" s="12"/>
      <c r="E490" s="12"/>
    </row>
    <row r="491" spans="2:5">
      <c r="B491" s="12"/>
      <c r="C491" s="12"/>
      <c r="D491" s="12"/>
      <c r="E491" s="12"/>
    </row>
    <row r="492" spans="2:5">
      <c r="B492" s="12"/>
      <c r="C492" s="12"/>
      <c r="D492" s="12"/>
      <c r="E492" s="12"/>
    </row>
    <row r="493" spans="2:5">
      <c r="B493" s="12"/>
      <c r="C493" s="12"/>
      <c r="D493" s="12"/>
      <c r="E493" s="12"/>
    </row>
    <row r="494" spans="2:5">
      <c r="B494" s="12"/>
      <c r="C494" s="12"/>
      <c r="D494" s="12"/>
      <c r="E494" s="12"/>
    </row>
    <row r="495" spans="2:5">
      <c r="B495" s="12"/>
      <c r="C495" s="12"/>
      <c r="D495" s="12"/>
      <c r="E495" s="12"/>
    </row>
    <row r="496" spans="2:5">
      <c r="B496" s="12"/>
      <c r="C496" s="12"/>
      <c r="D496" s="12"/>
      <c r="E496" s="12"/>
    </row>
    <row r="497" spans="2:5">
      <c r="B497" s="12"/>
      <c r="C497" s="12"/>
      <c r="D497" s="12"/>
      <c r="E497" s="12"/>
    </row>
    <row r="498" spans="2:5">
      <c r="B498" s="12"/>
      <c r="C498" s="12"/>
      <c r="D498" s="12"/>
      <c r="E498" s="12"/>
    </row>
    <row r="499" spans="2:5">
      <c r="B499" s="12"/>
      <c r="C499" s="12"/>
      <c r="D499" s="12"/>
      <c r="E499" s="12"/>
    </row>
    <row r="500" spans="2:5">
      <c r="B500" s="12"/>
      <c r="C500" s="12"/>
      <c r="D500" s="12"/>
      <c r="E500" s="12"/>
    </row>
    <row r="501" spans="2:5">
      <c r="B501" s="12"/>
      <c r="C501" s="12"/>
      <c r="D501" s="12"/>
      <c r="E501" s="12"/>
    </row>
    <row r="502" spans="2:5">
      <c r="B502" s="12"/>
      <c r="C502" s="12"/>
      <c r="D502" s="12"/>
      <c r="E502" s="12"/>
    </row>
  </sheetData>
  <sheetProtection selectLockedCells="1" autoFilter="0"/>
  <protectedRanges>
    <protectedRange password="CC88" sqref="A10:E110" name="Range2"/>
    <protectedRange password="CC88" sqref="B5:C7" name="Range1"/>
  </protectedRanges>
  <mergeCells count="4">
    <mergeCell ref="A1:B2"/>
    <mergeCell ref="C1:E2"/>
    <mergeCell ref="F5:F8"/>
    <mergeCell ref="A3:E4"/>
  </mergeCells>
  <dataValidations count="2">
    <dataValidation type="list" allowBlank="1" showInputMessage="1" showErrorMessage="1" sqref="B7">
      <formula1>$H$7:$H$15</formula1>
    </dataValidation>
    <dataValidation type="list" allowBlank="1" showInputMessage="1" showErrorMessage="1" sqref="C7">
      <formula1>$G$4:$G$5</formula1>
    </dataValidation>
  </dataValidation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sheetPr codeName="Sheet7"/>
  <dimension ref="A1:AA500"/>
  <sheetViews>
    <sheetView topLeftCell="A7" workbookViewId="0">
      <selection activeCell="AC8" sqref="AC8"/>
    </sheetView>
  </sheetViews>
  <sheetFormatPr defaultRowHeight="15"/>
  <cols>
    <col min="1" max="1" width="4" style="1" customWidth="1"/>
    <col min="2" max="2" width="11" style="1" customWidth="1"/>
    <col min="3" max="4" width="15.5703125" style="1" customWidth="1"/>
    <col min="5" max="5" width="8.140625" style="1" customWidth="1"/>
    <col min="6" max="6" width="4.85546875" style="1" bestFit="1" customWidth="1"/>
    <col min="7" max="7" width="14.85546875" style="1" customWidth="1"/>
    <col min="8" max="8" width="10.7109375" style="1" customWidth="1"/>
    <col min="9" max="9" width="9.140625" style="1"/>
    <col min="10" max="10" width="10.28515625" style="1" hidden="1" customWidth="1"/>
    <col min="11" max="11" width="9.42578125" style="1" hidden="1" customWidth="1"/>
    <col min="12" max="14" width="9.140625" style="1" hidden="1" customWidth="1"/>
    <col min="15" max="15" width="27" style="1" hidden="1" customWidth="1"/>
    <col min="16" max="26" width="9.140625" style="1" hidden="1" customWidth="1"/>
    <col min="27" max="27" width="43" style="1" hidden="1" customWidth="1"/>
    <col min="28" max="29" width="9.140625" style="1" customWidth="1"/>
    <col min="30" max="16384" width="9.140625" style="1"/>
  </cols>
  <sheetData>
    <row r="1" spans="1:27" ht="42" customHeight="1">
      <c r="A1" s="410" t="s">
        <v>1110</v>
      </c>
      <c r="B1" s="410"/>
      <c r="C1" s="410"/>
      <c r="D1" s="410"/>
      <c r="E1" s="410"/>
      <c r="F1" s="410"/>
      <c r="G1" s="410"/>
      <c r="H1" s="410"/>
    </row>
    <row r="2" spans="1:27" ht="28.5" customHeight="1">
      <c r="A2" s="412" t="s">
        <v>17</v>
      </c>
      <c r="B2" s="412"/>
      <c r="C2" s="411" t="str">
        <f>master!E6</f>
        <v>Jh fnus'k dqekj vks&gt;k</v>
      </c>
      <c r="D2" s="411"/>
      <c r="E2" s="411"/>
      <c r="F2" s="140"/>
      <c r="G2" s="141" t="s">
        <v>397</v>
      </c>
      <c r="H2" s="142">
        <f ca="1">TODAY()</f>
        <v>44390</v>
      </c>
      <c r="L2" t="s">
        <v>1029</v>
      </c>
      <c r="N2" t="s">
        <v>408</v>
      </c>
      <c r="W2" s="1">
        <v>0</v>
      </c>
      <c r="Y2" s="23" t="s">
        <v>383</v>
      </c>
      <c r="Z2" s="24" t="s">
        <v>33</v>
      </c>
      <c r="AA2" s="24" t="s">
        <v>50</v>
      </c>
    </row>
    <row r="3" spans="1:27" ht="18.75">
      <c r="A3" s="140"/>
      <c r="B3" s="140" t="s">
        <v>27</v>
      </c>
      <c r="C3" s="143">
        <v>4</v>
      </c>
      <c r="D3" s="415" t="s">
        <v>1052</v>
      </c>
      <c r="E3" s="415"/>
      <c r="F3" s="415"/>
      <c r="G3" s="415"/>
      <c r="H3" s="144" t="s">
        <v>1030</v>
      </c>
      <c r="L3" t="s">
        <v>1030</v>
      </c>
      <c r="N3" t="s">
        <v>409</v>
      </c>
      <c r="W3" s="1">
        <v>1</v>
      </c>
      <c r="Y3" s="9">
        <f>Table2[[#This Row],[CLASS]]</f>
        <v>1</v>
      </c>
      <c r="Z3" s="9" t="str">
        <f>Table2[[#This Row],[Name]]</f>
        <v>manjeet1</v>
      </c>
      <c r="AA3" s="9">
        <f>Table2[[#This Row],[Mobile No Student(Father/Mother/Guardian]]</f>
        <v>9828120697</v>
      </c>
    </row>
    <row r="4" spans="1:27" ht="38.25" customHeight="1">
      <c r="A4" s="145" t="s">
        <v>390</v>
      </c>
      <c r="B4" s="146" t="s">
        <v>393</v>
      </c>
      <c r="C4" s="146" t="s">
        <v>394</v>
      </c>
      <c r="D4" s="146" t="s">
        <v>395</v>
      </c>
      <c r="E4" s="146" t="s">
        <v>1028</v>
      </c>
      <c r="F4" s="145" t="s">
        <v>6</v>
      </c>
      <c r="G4" s="146" t="s">
        <v>396</v>
      </c>
      <c r="H4" s="146" t="s">
        <v>26</v>
      </c>
      <c r="W4" s="1">
        <v>2</v>
      </c>
      <c r="Y4" s="9">
        <f>Table2[[#This Row],[CLASS]]</f>
        <v>1</v>
      </c>
      <c r="Z4" s="9" t="str">
        <f>Table2[[#This Row],[Name]]</f>
        <v>manjeet2</v>
      </c>
      <c r="AA4" s="9">
        <f>Table2[[#This Row],[Mobile No Student(Father/Mother/Guardian]]</f>
        <v>9828120698</v>
      </c>
    </row>
    <row r="5" spans="1:27" ht="18.75" customHeight="1">
      <c r="A5" s="403">
        <v>1</v>
      </c>
      <c r="B5" s="397" t="str">
        <f>master!D4</f>
        <v>jktdh; mPp ek/;fed fo|ky; vkyfu;kokl</v>
      </c>
      <c r="C5" s="400" t="str">
        <f>master!D5</f>
        <v>jktdh; mPp ek/;fed fo|ky; vkyfu;kokl</v>
      </c>
      <c r="D5" s="405">
        <f>IF($H$3="PRIMARY",L18,Q18)</f>
        <v>0</v>
      </c>
      <c r="E5" s="405" t="str">
        <f>IF($H$3="PRIMARY",J18,K18)</f>
        <v>fgUnh</v>
      </c>
      <c r="F5" s="147">
        <v>3</v>
      </c>
      <c r="G5" s="148" t="s">
        <v>1118</v>
      </c>
      <c r="H5" s="31">
        <f>VLOOKUP(G5,Table3[[Name]:[Mobile No Student(Father/Mother/Guardian]],2,0)</f>
        <v>9828120701</v>
      </c>
      <c r="W5" s="1">
        <v>3</v>
      </c>
      <c r="Y5" s="9">
        <f>Table2[[#This Row],[CLASS]]</f>
        <v>1</v>
      </c>
      <c r="Z5" s="9" t="str">
        <f>Table2[[#This Row],[Name]]</f>
        <v>manjeet3</v>
      </c>
      <c r="AA5" s="9">
        <f>Table2[[#This Row],[Mobile No Student(Father/Mother/Guardian]]</f>
        <v>9828120699</v>
      </c>
    </row>
    <row r="6" spans="1:27" ht="18.75" customHeight="1">
      <c r="A6" s="403"/>
      <c r="B6" s="398"/>
      <c r="C6" s="401"/>
      <c r="D6" s="406"/>
      <c r="E6" s="406"/>
      <c r="F6" s="147">
        <v>3</v>
      </c>
      <c r="G6" s="148" t="s">
        <v>1116</v>
      </c>
      <c r="H6" s="31">
        <f>VLOOKUP(G6,Table3[[Name]:[Mobile No Student(Father/Mother/Guardian]],2,0)</f>
        <v>9828120699</v>
      </c>
      <c r="L6" s="413" t="s">
        <v>386</v>
      </c>
      <c r="M6" s="413"/>
      <c r="N6" s="413"/>
      <c r="O6" s="413"/>
      <c r="P6" s="413"/>
      <c r="Q6" s="413"/>
      <c r="R6" s="413"/>
      <c r="S6" s="413"/>
      <c r="W6" s="1">
        <v>4</v>
      </c>
      <c r="Y6" s="9">
        <f>Table2[[#This Row],[CLASS]]</f>
        <v>1</v>
      </c>
      <c r="Z6" s="9" t="str">
        <f>Table2[[#This Row],[Name]]</f>
        <v>manjeet4</v>
      </c>
      <c r="AA6" s="9">
        <f>Table2[[#This Row],[Mobile No Student(Father/Mother/Guardian]]</f>
        <v>9828120700</v>
      </c>
    </row>
    <row r="7" spans="1:27" ht="18.75" customHeight="1" thickBot="1">
      <c r="A7" s="403"/>
      <c r="B7" s="398"/>
      <c r="C7" s="401"/>
      <c r="D7" s="406"/>
      <c r="E7" s="406"/>
      <c r="F7" s="147">
        <v>3</v>
      </c>
      <c r="G7" s="148" t="s">
        <v>1119</v>
      </c>
      <c r="H7" s="31">
        <f>VLOOKUP(G7,Table3[[Name]:[Mobile No Student(Father/Mother/Guardian]],2,0)</f>
        <v>9828120702</v>
      </c>
      <c r="J7" s="1" t="s">
        <v>27</v>
      </c>
      <c r="K7" s="1" t="s">
        <v>27</v>
      </c>
      <c r="L7" s="102" t="s">
        <v>1030</v>
      </c>
      <c r="M7" s="102" t="s">
        <v>1029</v>
      </c>
      <c r="O7" s="414" t="s">
        <v>387</v>
      </c>
      <c r="P7" s="414"/>
      <c r="Q7" s="414"/>
      <c r="R7" s="414" t="s">
        <v>388</v>
      </c>
      <c r="S7" s="414"/>
      <c r="T7" s="414"/>
      <c r="W7" s="1">
        <v>5</v>
      </c>
      <c r="Y7" s="9">
        <f>Table2[[#This Row],[CLASS]]</f>
        <v>1</v>
      </c>
      <c r="Z7" s="9" t="str">
        <f>Table2[[#This Row],[Name]]</f>
        <v>manjeet5</v>
      </c>
      <c r="AA7" s="9">
        <f>Table2[[#This Row],[Mobile No Student(Father/Mother/Guardian]]</f>
        <v>9828120701</v>
      </c>
    </row>
    <row r="8" spans="1:27" ht="18.75" customHeight="1">
      <c r="A8" s="403"/>
      <c r="B8" s="398"/>
      <c r="C8" s="401"/>
      <c r="D8" s="406"/>
      <c r="E8" s="406"/>
      <c r="F8" s="147">
        <v>3</v>
      </c>
      <c r="G8" s="148" t="s">
        <v>1120</v>
      </c>
      <c r="H8" s="31">
        <f>VLOOKUP(G8,Table3[[Name]:[Mobile No Student(Father/Mother/Guardian]],2,0)</f>
        <v>9828120703</v>
      </c>
      <c r="J8" s="1">
        <v>0</v>
      </c>
      <c r="K8" s="1">
        <v>6</v>
      </c>
      <c r="L8" s="13" t="s">
        <v>10</v>
      </c>
      <c r="M8" s="14"/>
      <c r="N8" s="15"/>
      <c r="O8" s="408" t="s">
        <v>11</v>
      </c>
      <c r="P8" s="409"/>
      <c r="Q8" s="409"/>
      <c r="R8" s="408" t="s">
        <v>11</v>
      </c>
      <c r="S8" s="409"/>
      <c r="T8" s="409"/>
      <c r="W8" s="1">
        <v>6</v>
      </c>
      <c r="Y8" s="9">
        <f>Table2[[#This Row],[CLASS]]</f>
        <v>1</v>
      </c>
      <c r="Z8" s="9" t="str">
        <f>Table2[[#This Row],[Name]]</f>
        <v>manjeet6</v>
      </c>
      <c r="AA8" s="9">
        <f>Table2[[#This Row],[Mobile No Student(Father/Mother/Guardian]]</f>
        <v>9828120702</v>
      </c>
    </row>
    <row r="9" spans="1:27" ht="18.75" customHeight="1">
      <c r="A9" s="403"/>
      <c r="B9" s="399"/>
      <c r="C9" s="402"/>
      <c r="D9" s="407"/>
      <c r="E9" s="407"/>
      <c r="F9" s="147">
        <v>3</v>
      </c>
      <c r="G9" s="148" t="s">
        <v>68</v>
      </c>
      <c r="H9" s="31" t="e">
        <f>VLOOKUP(G9,Table3[[Name]:[Mobile No Student(Father/Mother/Guardian]],2,0)</f>
        <v>#N/A</v>
      </c>
      <c r="J9" s="1">
        <v>1</v>
      </c>
      <c r="K9" s="1">
        <v>7</v>
      </c>
      <c r="L9" s="16" t="s">
        <v>12</v>
      </c>
      <c r="M9" s="17" t="str">
        <f>L9</f>
        <v>fgUnh</v>
      </c>
      <c r="N9" s="18"/>
      <c r="O9" s="80">
        <f>master!F11</f>
        <v>0</v>
      </c>
      <c r="P9" s="17"/>
      <c r="Q9" s="18"/>
      <c r="R9" s="22">
        <f>master!I11</f>
        <v>0</v>
      </c>
      <c r="S9" s="17"/>
      <c r="T9" s="18"/>
      <c r="W9" s="1">
        <v>7</v>
      </c>
      <c r="Y9" s="9">
        <f>Table2[[#This Row],[CLASS]]</f>
        <v>1</v>
      </c>
      <c r="Z9" s="9" t="str">
        <f>Table2[[#This Row],[Name]]</f>
        <v>manjeet7</v>
      </c>
      <c r="AA9" s="9">
        <f>Table2[[#This Row],[Mobile No Student(Father/Mother/Guardian]]</f>
        <v>9828120703</v>
      </c>
    </row>
    <row r="10" spans="1:27" ht="18.75" customHeight="1">
      <c r="A10" s="403">
        <v>2</v>
      </c>
      <c r="B10" s="397" t="str">
        <f>B5</f>
        <v>jktdh; mPp ek/;fed fo|ky; vkyfu;kokl</v>
      </c>
      <c r="C10" s="400" t="str">
        <f>C5</f>
        <v>jktdh; mPp ek/;fed fo|ky; vkyfu;kokl</v>
      </c>
      <c r="D10" s="405">
        <f>IF($H$3="PRIMARY",L19,Q19)</f>
        <v>0</v>
      </c>
      <c r="E10" s="405" t="str">
        <f>IF($H$3="PRIMARY",J19,K19)</f>
        <v>vaxzsth</v>
      </c>
      <c r="F10" s="147">
        <v>5</v>
      </c>
      <c r="G10" s="148" t="s">
        <v>1117</v>
      </c>
      <c r="H10" s="31">
        <f>VLOOKUP(G10,Table3[[Name]:[Mobile No Student(Father/Mother/Guardian]],2,0)</f>
        <v>9828120700</v>
      </c>
      <c r="J10" s="1">
        <v>2</v>
      </c>
      <c r="K10" s="1">
        <v>8</v>
      </c>
      <c r="L10" s="16" t="s">
        <v>13</v>
      </c>
      <c r="M10" s="17" t="str">
        <f>L10</f>
        <v>vaxzsth</v>
      </c>
      <c r="N10" s="18"/>
      <c r="O10" s="22">
        <f>master!F12</f>
        <v>0</v>
      </c>
      <c r="P10" s="17"/>
      <c r="Q10" s="18"/>
      <c r="R10" s="22">
        <f>master!I12</f>
        <v>0</v>
      </c>
      <c r="S10" s="17"/>
      <c r="T10" s="18"/>
      <c r="W10" s="1">
        <v>8</v>
      </c>
      <c r="Y10" s="9">
        <f>Table2[[#This Row],[CLASS]]</f>
        <v>1</v>
      </c>
      <c r="Z10" s="9" t="str">
        <f>Table2[[#This Row],[Name]]</f>
        <v>manjeet8</v>
      </c>
      <c r="AA10" s="9">
        <f>Table2[[#This Row],[Mobile No Student(Father/Mother/Guardian]]</f>
        <v>9828120704</v>
      </c>
    </row>
    <row r="11" spans="1:27" ht="18.75" customHeight="1">
      <c r="A11" s="403"/>
      <c r="B11" s="398"/>
      <c r="C11" s="401"/>
      <c r="D11" s="406"/>
      <c r="E11" s="406"/>
      <c r="F11" s="147">
        <v>5</v>
      </c>
      <c r="G11" s="148" t="s">
        <v>68</v>
      </c>
      <c r="H11" s="31" t="e">
        <f>VLOOKUP(G11,Table3[[Name]:[Mobile No Student(Father/Mother/Guardian]],2,0)</f>
        <v>#N/A</v>
      </c>
      <c r="J11" s="1">
        <v>3</v>
      </c>
      <c r="L11" s="16" t="s">
        <v>14</v>
      </c>
      <c r="M11" s="17" t="str">
        <f>L11</f>
        <v>xf.kr</v>
      </c>
      <c r="N11" s="18"/>
      <c r="O11" s="22">
        <f>master!F13</f>
        <v>0</v>
      </c>
      <c r="P11" s="17"/>
      <c r="Q11" s="18"/>
      <c r="R11" s="22">
        <f>master!I13</f>
        <v>0</v>
      </c>
      <c r="S11" s="17"/>
      <c r="T11" s="18"/>
      <c r="Y11" s="9">
        <f>Table2[[#This Row],[CLASS]]</f>
        <v>1</v>
      </c>
      <c r="Z11" s="9" t="str">
        <f>Table2[[#This Row],[Name]]</f>
        <v>manjeet9</v>
      </c>
      <c r="AA11" s="9">
        <f>Table2[[#This Row],[Mobile No Student(Father/Mother/Guardian]]</f>
        <v>9828120705</v>
      </c>
    </row>
    <row r="12" spans="1:27" ht="18.75" customHeight="1">
      <c r="A12" s="403"/>
      <c r="B12" s="398"/>
      <c r="C12" s="401"/>
      <c r="D12" s="406"/>
      <c r="E12" s="406"/>
      <c r="F12" s="147">
        <v>5</v>
      </c>
      <c r="G12" s="148" t="s">
        <v>378</v>
      </c>
      <c r="H12" s="31" t="e">
        <f>VLOOKUP(G12,Table3[[Name]:[Mobile No Student(Father/Mother/Guardian]],2,0)</f>
        <v>#N/A</v>
      </c>
      <c r="J12" s="1">
        <v>4</v>
      </c>
      <c r="L12" s="16" t="s">
        <v>389</v>
      </c>
      <c r="M12" s="17" t="s">
        <v>1051</v>
      </c>
      <c r="N12" s="18"/>
      <c r="O12" s="22">
        <f>master!F14</f>
        <v>0</v>
      </c>
      <c r="P12" s="17"/>
      <c r="Q12" s="18"/>
      <c r="R12" s="22">
        <f>master!I14</f>
        <v>0</v>
      </c>
      <c r="S12" s="17"/>
      <c r="T12" s="18"/>
      <c r="Y12" s="9">
        <f>Table2[[#This Row],[CLASS]]</f>
        <v>1</v>
      </c>
      <c r="Z12" s="9" t="str">
        <f>Table2[[#This Row],[Name]]</f>
        <v>manjeet10</v>
      </c>
      <c r="AA12" s="9">
        <f>Table2[[#This Row],[Mobile No Student(Father/Mother/Guardian]]</f>
        <v>9828120706</v>
      </c>
    </row>
    <row r="13" spans="1:27" ht="18.75" customHeight="1">
      <c r="A13" s="403"/>
      <c r="B13" s="398"/>
      <c r="C13" s="401"/>
      <c r="D13" s="406"/>
      <c r="E13" s="406"/>
      <c r="F13" s="147">
        <v>5</v>
      </c>
      <c r="G13" s="148" t="s">
        <v>191</v>
      </c>
      <c r="H13" s="31" t="e">
        <f>VLOOKUP(G13,Table3[[Name]:[Mobile No Student(Father/Mother/Guardian]],2,0)</f>
        <v>#N/A</v>
      </c>
      <c r="J13" s="1">
        <v>6</v>
      </c>
      <c r="L13" s="16" t="s">
        <v>18</v>
      </c>
      <c r="M13" s="17"/>
      <c r="N13" s="18"/>
      <c r="O13" s="404">
        <f>master!F15</f>
        <v>0</v>
      </c>
      <c r="P13" s="404"/>
      <c r="Q13" s="404"/>
      <c r="R13" s="22">
        <f>master!I15</f>
        <v>0</v>
      </c>
      <c r="S13" s="17"/>
      <c r="T13" s="18"/>
      <c r="Y13" s="9">
        <f>Table2[[#This Row],[CLASS]]</f>
        <v>1</v>
      </c>
      <c r="Z13" s="9" t="str">
        <f>Table2[[#This Row],[Name]]</f>
        <v>manjeet11</v>
      </c>
      <c r="AA13" s="9">
        <f>Table2[[#This Row],[Mobile No Student(Father/Mother/Guardian]]</f>
        <v>9828120707</v>
      </c>
    </row>
    <row r="14" spans="1:27" ht="18.75" customHeight="1" thickBot="1">
      <c r="A14" s="403"/>
      <c r="B14" s="399"/>
      <c r="C14" s="402"/>
      <c r="D14" s="407"/>
      <c r="E14" s="407"/>
      <c r="F14" s="147">
        <v>5</v>
      </c>
      <c r="G14" s="148" t="s">
        <v>264</v>
      </c>
      <c r="H14" s="31" t="e">
        <f>VLOOKUP(G14,Table3[[Name]:[Mobile No Student(Father/Mother/Guardian]],2,0)</f>
        <v>#N/A</v>
      </c>
      <c r="J14" s="1">
        <v>7</v>
      </c>
      <c r="L14" s="19" t="s">
        <v>19</v>
      </c>
      <c r="M14" s="20"/>
      <c r="N14" s="21"/>
      <c r="O14" s="404">
        <f>master!F16</f>
        <v>0</v>
      </c>
      <c r="P14" s="404"/>
      <c r="Q14" s="404"/>
      <c r="R14" s="22">
        <f>master!I16</f>
        <v>0</v>
      </c>
      <c r="S14" s="17"/>
      <c r="T14" s="18"/>
      <c r="Y14" s="9">
        <f>Table2[[#This Row],[CLASS]]</f>
        <v>1</v>
      </c>
      <c r="Z14" s="9" t="str">
        <f>Table2[[#This Row],[Name]]</f>
        <v>manjeet12</v>
      </c>
      <c r="AA14" s="9">
        <f>Table2[[#This Row],[Mobile No Student(Father/Mother/Guardian]]</f>
        <v>9828120708</v>
      </c>
    </row>
    <row r="15" spans="1:27" ht="18.75" customHeight="1">
      <c r="A15" s="403">
        <v>3</v>
      </c>
      <c r="B15" s="397" t="str">
        <f t="shared" ref="B15:C15" si="0">B10</f>
        <v>jktdh; mPp ek/;fed fo|ky; vkyfu;kokl</v>
      </c>
      <c r="C15" s="400" t="str">
        <f t="shared" si="0"/>
        <v>jktdh; mPp ek/;fed fo|ky; vkyfu;kokl</v>
      </c>
      <c r="D15" s="405">
        <f>IF($H$3="PRIMARY",L20,Q20)</f>
        <v>0</v>
      </c>
      <c r="E15" s="405" t="str">
        <f>IF($H$3="PRIMARY",J20,K20)</f>
        <v>xf.kr</v>
      </c>
      <c r="F15" s="147">
        <v>5</v>
      </c>
      <c r="G15" s="148" t="s">
        <v>78</v>
      </c>
      <c r="H15" s="31" t="e">
        <f>VLOOKUP(G15,Table3[[Name]:[Mobile No Student(Father/Mother/Guardian]],2,0)</f>
        <v>#N/A</v>
      </c>
      <c r="J15" s="1">
        <v>8</v>
      </c>
      <c r="Y15" s="9">
        <f>Table2[[#This Row],[CLASS]]</f>
        <v>1</v>
      </c>
      <c r="Z15" s="9" t="str">
        <f>Table2[[#This Row],[Name]]</f>
        <v>manjeet13</v>
      </c>
      <c r="AA15" s="9">
        <f>Table2[[#This Row],[Mobile No Student(Father/Mother/Guardian]]</f>
        <v>9828120709</v>
      </c>
    </row>
    <row r="16" spans="1:27" ht="18.75" customHeight="1">
      <c r="A16" s="403"/>
      <c r="B16" s="398"/>
      <c r="C16" s="401"/>
      <c r="D16" s="406"/>
      <c r="E16" s="406"/>
      <c r="F16" s="147">
        <v>5</v>
      </c>
      <c r="G16" s="148" t="s">
        <v>60</v>
      </c>
      <c r="H16" s="31" t="e">
        <f>VLOOKUP(G16,Table3[[Name]:[Mobile No Student(Father/Mother/Guardian]],2,0)</f>
        <v>#N/A</v>
      </c>
      <c r="Y16" s="9">
        <f>Table2[[#This Row],[CLASS]]</f>
        <v>1</v>
      </c>
      <c r="Z16" s="9" t="str">
        <f>Table2[[#This Row],[Name]]</f>
        <v>manjeet14</v>
      </c>
      <c r="AA16" s="9">
        <f>Table2[[#This Row],[Mobile No Student(Father/Mother/Guardian]]</f>
        <v>9828120710</v>
      </c>
    </row>
    <row r="17" spans="1:27" ht="18.75" customHeight="1">
      <c r="A17" s="403"/>
      <c r="B17" s="398"/>
      <c r="C17" s="401"/>
      <c r="D17" s="406"/>
      <c r="E17" s="406"/>
      <c r="F17" s="147">
        <v>5</v>
      </c>
      <c r="G17" s="148" t="s">
        <v>60</v>
      </c>
      <c r="H17" s="31" t="e">
        <f>VLOOKUP(G17,Table3[[Name]:[Mobile No Student(Father/Mother/Guardian]],2,0)</f>
        <v>#N/A</v>
      </c>
      <c r="J17" s="102" t="s">
        <v>1049</v>
      </c>
      <c r="K17" s="102" t="s">
        <v>1050</v>
      </c>
      <c r="L17" s="1">
        <v>1</v>
      </c>
      <c r="M17" s="1">
        <v>2</v>
      </c>
      <c r="N17" s="1">
        <v>3</v>
      </c>
      <c r="O17" s="1">
        <v>4</v>
      </c>
      <c r="P17" s="1">
        <v>5</v>
      </c>
      <c r="Q17" s="1">
        <v>6</v>
      </c>
      <c r="R17" s="1">
        <v>7</v>
      </c>
      <c r="S17" s="1">
        <v>8</v>
      </c>
      <c r="Y17" s="9">
        <f>Table2[[#This Row],[CLASS]]</f>
        <v>1</v>
      </c>
      <c r="Z17" s="9" t="str">
        <f>Table2[[#This Row],[Name]]</f>
        <v>manjeet15</v>
      </c>
      <c r="AA17" s="9">
        <f>Table2[[#This Row],[Mobile No Student(Father/Mother/Guardian]]</f>
        <v>9828120711</v>
      </c>
    </row>
    <row r="18" spans="1:27" ht="18.75" customHeight="1">
      <c r="A18" s="403"/>
      <c r="B18" s="398"/>
      <c r="C18" s="401"/>
      <c r="D18" s="406"/>
      <c r="E18" s="406"/>
      <c r="F18" s="147">
        <v>5</v>
      </c>
      <c r="G18" s="148" t="s">
        <v>60</v>
      </c>
      <c r="H18" s="31" t="e">
        <f>VLOOKUP(G18,Table3[[Name]:[Mobile No Student(Father/Mother/Guardian]],2,0)</f>
        <v>#N/A</v>
      </c>
      <c r="J18" s="1" t="str">
        <f>M9</f>
        <v>fgUnh</v>
      </c>
      <c r="K18" s="1" t="str">
        <f>L9</f>
        <v>fgUnh</v>
      </c>
      <c r="L18" s="1">
        <f>O9</f>
        <v>0</v>
      </c>
      <c r="M18" s="1">
        <f>L18</f>
        <v>0</v>
      </c>
      <c r="N18" s="1">
        <f>M18</f>
        <v>0</v>
      </c>
      <c r="O18" s="1">
        <f>N18</f>
        <v>0</v>
      </c>
      <c r="P18" s="1">
        <f>O18</f>
        <v>0</v>
      </c>
      <c r="Q18" s="1">
        <f>R9</f>
        <v>0</v>
      </c>
      <c r="R18" s="1">
        <f>Q18</f>
        <v>0</v>
      </c>
      <c r="S18" s="1">
        <f>R18</f>
        <v>0</v>
      </c>
      <c r="Y18" s="9">
        <f>Table2[[#This Row],[CLASS]]</f>
        <v>1</v>
      </c>
      <c r="Z18" s="9" t="str">
        <f>Table2[[#This Row],[Name]]</f>
        <v>manjeet16</v>
      </c>
      <c r="AA18" s="9">
        <f>Table2[[#This Row],[Mobile No Student(Father/Mother/Guardian]]</f>
        <v>9828120712</v>
      </c>
    </row>
    <row r="19" spans="1:27" ht="18.75" customHeight="1">
      <c r="A19" s="403"/>
      <c r="B19" s="399"/>
      <c r="C19" s="402"/>
      <c r="D19" s="407"/>
      <c r="E19" s="407"/>
      <c r="F19" s="147">
        <v>5</v>
      </c>
      <c r="G19" s="148" t="s">
        <v>60</v>
      </c>
      <c r="H19" s="31" t="e">
        <f>VLOOKUP(G19,Table3[[Name]:[Mobile No Student(Father/Mother/Guardian]],2,0)</f>
        <v>#N/A</v>
      </c>
      <c r="J19" s="1" t="str">
        <f t="shared" ref="J19:J21" si="1">M10</f>
        <v>vaxzsth</v>
      </c>
      <c r="K19" s="1" t="str">
        <f t="shared" ref="K19:K23" si="2">L10</f>
        <v>vaxzsth</v>
      </c>
      <c r="L19" s="1">
        <f t="shared" ref="L19:L23" si="3">O10</f>
        <v>0</v>
      </c>
      <c r="M19" s="1">
        <f t="shared" ref="M19:P21" si="4">L19</f>
        <v>0</v>
      </c>
      <c r="N19" s="1">
        <f t="shared" si="4"/>
        <v>0</v>
      </c>
      <c r="O19" s="1">
        <f t="shared" si="4"/>
        <v>0</v>
      </c>
      <c r="P19" s="1">
        <f t="shared" si="4"/>
        <v>0</v>
      </c>
      <c r="Q19" s="1">
        <f t="shared" ref="Q19:Q23" si="5">R10</f>
        <v>0</v>
      </c>
      <c r="R19" s="1">
        <f t="shared" ref="R19:S19" si="6">Q19</f>
        <v>0</v>
      </c>
      <c r="S19" s="1">
        <f t="shared" si="6"/>
        <v>0</v>
      </c>
      <c r="Y19" s="9">
        <f>Table2[[#This Row],[CLASS]]</f>
        <v>1</v>
      </c>
      <c r="Z19" s="9" t="str">
        <f>Table2[[#This Row],[Name]]</f>
        <v>manjeet17</v>
      </c>
      <c r="AA19" s="9">
        <f>Table2[[#This Row],[Mobile No Student(Father/Mother/Guardian]]</f>
        <v>9828120713</v>
      </c>
    </row>
    <row r="20" spans="1:27" ht="18.75" customHeight="1">
      <c r="A20" s="403">
        <v>4</v>
      </c>
      <c r="B20" s="397" t="str">
        <f t="shared" ref="B20:C20" si="7">B15</f>
        <v>jktdh; mPp ek/;fed fo|ky; vkyfu;kokl</v>
      </c>
      <c r="C20" s="400" t="str">
        <f t="shared" si="7"/>
        <v>jktdh; mPp ek/;fed fo|ky; vkyfu;kokl</v>
      </c>
      <c r="D20" s="405">
        <f>IF($H$3="PRIMARY",L21,Q21)</f>
        <v>0</v>
      </c>
      <c r="E20" s="405" t="str">
        <f>IF($H$3="PRIMARY",J21,K21)</f>
        <v>lkekftd</v>
      </c>
      <c r="F20" s="147">
        <v>5</v>
      </c>
      <c r="G20" s="148" t="s">
        <v>60</v>
      </c>
      <c r="H20" s="31" t="e">
        <f>VLOOKUP(G20,Table3[[Name]:[Mobile No Student(Father/Mother/Guardian]],2,0)</f>
        <v>#N/A</v>
      </c>
      <c r="J20" s="1" t="str">
        <f t="shared" si="1"/>
        <v>xf.kr</v>
      </c>
      <c r="K20" s="1" t="str">
        <f t="shared" si="2"/>
        <v>xf.kr</v>
      </c>
      <c r="L20" s="1">
        <f t="shared" si="3"/>
        <v>0</v>
      </c>
      <c r="M20" s="1">
        <f t="shared" si="4"/>
        <v>0</v>
      </c>
      <c r="N20" s="1">
        <f t="shared" si="4"/>
        <v>0</v>
      </c>
      <c r="O20" s="1">
        <f t="shared" si="4"/>
        <v>0</v>
      </c>
      <c r="P20" s="1">
        <f t="shared" si="4"/>
        <v>0</v>
      </c>
      <c r="Q20" s="1">
        <f t="shared" si="5"/>
        <v>0</v>
      </c>
      <c r="R20" s="1">
        <f t="shared" ref="R20:S20" si="8">Q20</f>
        <v>0</v>
      </c>
      <c r="S20" s="1">
        <f t="shared" si="8"/>
        <v>0</v>
      </c>
      <c r="Y20" s="9">
        <f>Table2[[#This Row],[CLASS]]</f>
        <v>1</v>
      </c>
      <c r="Z20" s="9" t="str">
        <f>Table2[[#This Row],[Name]]</f>
        <v>manjeet18</v>
      </c>
      <c r="AA20" s="9">
        <f>Table2[[#This Row],[Mobile No Student(Father/Mother/Guardian]]</f>
        <v>9828120714</v>
      </c>
    </row>
    <row r="21" spans="1:27" ht="18.75" customHeight="1">
      <c r="A21" s="403"/>
      <c r="B21" s="398"/>
      <c r="C21" s="401"/>
      <c r="D21" s="406"/>
      <c r="E21" s="406"/>
      <c r="F21" s="147">
        <v>5</v>
      </c>
      <c r="G21" s="148" t="s">
        <v>60</v>
      </c>
      <c r="H21" s="31" t="e">
        <f>VLOOKUP(G21,Table3[[Name]:[Mobile No Student(Father/Mother/Guardian]],2,0)</f>
        <v>#N/A</v>
      </c>
      <c r="J21" s="1" t="str">
        <f t="shared" si="1"/>
        <v>Ik;kZoj.k</v>
      </c>
      <c r="K21" s="1" t="str">
        <f t="shared" si="2"/>
        <v>lkekftd</v>
      </c>
      <c r="L21" s="1">
        <f t="shared" si="3"/>
        <v>0</v>
      </c>
      <c r="M21" s="1">
        <f t="shared" si="4"/>
        <v>0</v>
      </c>
      <c r="N21" s="1">
        <f t="shared" si="4"/>
        <v>0</v>
      </c>
      <c r="O21" s="1">
        <f t="shared" si="4"/>
        <v>0</v>
      </c>
      <c r="P21" s="1">
        <f t="shared" si="4"/>
        <v>0</v>
      </c>
      <c r="Q21" s="1">
        <f t="shared" si="5"/>
        <v>0</v>
      </c>
      <c r="R21" s="1">
        <f t="shared" ref="R21:S21" si="9">Q21</f>
        <v>0</v>
      </c>
      <c r="S21" s="1">
        <f t="shared" si="9"/>
        <v>0</v>
      </c>
      <c r="Y21" s="9">
        <f>Table2[[#This Row],[CLASS]]</f>
        <v>1</v>
      </c>
      <c r="Z21" s="9" t="str">
        <f>Table2[[#This Row],[Name]]</f>
        <v>manjeet19</v>
      </c>
      <c r="AA21" s="9">
        <f>Table2[[#This Row],[Mobile No Student(Father/Mother/Guardian]]</f>
        <v>9828120715</v>
      </c>
    </row>
    <row r="22" spans="1:27" ht="18.75" customHeight="1">
      <c r="A22" s="403"/>
      <c r="B22" s="398"/>
      <c r="C22" s="401"/>
      <c r="D22" s="406"/>
      <c r="E22" s="406"/>
      <c r="F22" s="147">
        <v>5</v>
      </c>
      <c r="G22" s="148" t="s">
        <v>60</v>
      </c>
      <c r="H22" s="31" t="e">
        <f>VLOOKUP(G22,Table3[[Name]:[Mobile No Student(Father/Mother/Guardian]],2,0)</f>
        <v>#N/A</v>
      </c>
      <c r="K22" s="1" t="str">
        <f t="shared" si="2"/>
        <v>laLd`r</v>
      </c>
      <c r="L22" s="1">
        <f t="shared" si="3"/>
        <v>0</v>
      </c>
      <c r="Q22" s="1">
        <f t="shared" si="5"/>
        <v>0</v>
      </c>
      <c r="R22" s="1">
        <f t="shared" ref="R22:S22" si="10">Q22</f>
        <v>0</v>
      </c>
      <c r="S22" s="1">
        <f t="shared" si="10"/>
        <v>0</v>
      </c>
      <c r="Y22" s="9">
        <f>Table2[[#This Row],[CLASS]]</f>
        <v>1</v>
      </c>
      <c r="Z22" s="9" t="str">
        <f>Table2[[#This Row],[Name]]</f>
        <v>manjeet20</v>
      </c>
      <c r="AA22" s="9">
        <f>Table2[[#This Row],[Mobile No Student(Father/Mother/Guardian]]</f>
        <v>9828120716</v>
      </c>
    </row>
    <row r="23" spans="1:27" ht="18.75" customHeight="1">
      <c r="A23" s="403"/>
      <c r="B23" s="398"/>
      <c r="C23" s="401"/>
      <c r="D23" s="406"/>
      <c r="E23" s="406"/>
      <c r="F23" s="147">
        <v>5</v>
      </c>
      <c r="G23" s="148" t="s">
        <v>60</v>
      </c>
      <c r="H23" s="31" t="e">
        <f>VLOOKUP(G23,Table3[[Name]:[Mobile No Student(Father/Mother/Guardian]],2,0)</f>
        <v>#N/A</v>
      </c>
      <c r="K23" s="1" t="str">
        <f t="shared" si="2"/>
        <v>foKku</v>
      </c>
      <c r="L23" s="1">
        <f t="shared" si="3"/>
        <v>0</v>
      </c>
      <c r="Q23" s="1">
        <f t="shared" si="5"/>
        <v>0</v>
      </c>
      <c r="R23" s="1">
        <f t="shared" ref="R23:S23" si="11">Q23</f>
        <v>0</v>
      </c>
      <c r="S23" s="1">
        <f t="shared" si="11"/>
        <v>0</v>
      </c>
      <c r="Y23" s="9">
        <f>Table2[[#This Row],[CLASS]]</f>
        <v>1</v>
      </c>
      <c r="Z23" s="9" t="str">
        <f>Table2[[#This Row],[Name]]</f>
        <v>manjeet21</v>
      </c>
      <c r="AA23" s="9">
        <f>Table2[[#This Row],[Mobile No Student(Father/Mother/Guardian]]</f>
        <v>9828120717</v>
      </c>
    </row>
    <row r="24" spans="1:27" ht="18.75" customHeight="1">
      <c r="A24" s="403"/>
      <c r="B24" s="399"/>
      <c r="C24" s="402"/>
      <c r="D24" s="407"/>
      <c r="E24" s="407"/>
      <c r="F24" s="147">
        <v>5</v>
      </c>
      <c r="G24" s="148" t="s">
        <v>60</v>
      </c>
      <c r="H24" s="31" t="e">
        <f>VLOOKUP(G24,Table3[[Name]:[Mobile No Student(Father/Mother/Guardian]],2,0)</f>
        <v>#N/A</v>
      </c>
      <c r="Y24" s="9">
        <f>Table2[[#This Row],[CLASS]]</f>
        <v>1</v>
      </c>
      <c r="Z24" s="9" t="str">
        <f>Table2[[#This Row],[Name]]</f>
        <v>manjeet22</v>
      </c>
      <c r="AA24" s="9">
        <f>Table2[[#This Row],[Mobile No Student(Father/Mother/Guardian]]</f>
        <v>9828120718</v>
      </c>
    </row>
    <row r="25" spans="1:27" ht="18.75" customHeight="1">
      <c r="A25" s="403">
        <v>5</v>
      </c>
      <c r="B25" s="397" t="str">
        <f t="shared" ref="B25:C25" si="12">B20</f>
        <v>jktdh; mPp ek/;fed fo|ky; vkyfu;kokl</v>
      </c>
      <c r="C25" s="400" t="str">
        <f t="shared" si="12"/>
        <v>jktdh; mPp ek/;fed fo|ky; vkyfu;kokl</v>
      </c>
      <c r="D25" s="405">
        <f>IF($H$3="PRIMARY",L22,Q22)</f>
        <v>0</v>
      </c>
      <c r="E25" s="405" t="str">
        <f>IF($H$3="PRIMARY",J22,K22)</f>
        <v>laLd`r</v>
      </c>
      <c r="F25" s="147">
        <v>5</v>
      </c>
      <c r="G25" s="148" t="s">
        <v>60</v>
      </c>
      <c r="H25" s="31" t="e">
        <f>VLOOKUP(G25,Table3[[Name]:[Mobile No Student(Father/Mother/Guardian]],2,0)</f>
        <v>#N/A</v>
      </c>
      <c r="Y25" s="9">
        <f>Table2[[#This Row],[CLASS]]</f>
        <v>1</v>
      </c>
      <c r="Z25" s="9" t="str">
        <f>Table2[[#This Row],[Name]]</f>
        <v>manjeet23</v>
      </c>
      <c r="AA25" s="9">
        <f>Table2[[#This Row],[Mobile No Student(Father/Mother/Guardian]]</f>
        <v>9828120719</v>
      </c>
    </row>
    <row r="26" spans="1:27" ht="18.75" customHeight="1">
      <c r="A26" s="403"/>
      <c r="B26" s="398"/>
      <c r="C26" s="401"/>
      <c r="D26" s="406"/>
      <c r="E26" s="406"/>
      <c r="F26" s="147">
        <v>5</v>
      </c>
      <c r="G26" s="148" t="s">
        <v>73</v>
      </c>
      <c r="H26" s="31" t="e">
        <f>VLOOKUP(G26,Table3[[Name]:[Mobile No Student(Father/Mother/Guardian]],2,0)</f>
        <v>#N/A</v>
      </c>
      <c r="Y26" s="9">
        <f>Table2[[#This Row],[CLASS]]</f>
        <v>1</v>
      </c>
      <c r="Z26" s="9" t="str">
        <f>Table2[[#This Row],[Name]]</f>
        <v>manjeet24</v>
      </c>
      <c r="AA26" s="9">
        <f>Table2[[#This Row],[Mobile No Student(Father/Mother/Guardian]]</f>
        <v>9828120720</v>
      </c>
    </row>
    <row r="27" spans="1:27" ht="18.75" customHeight="1">
      <c r="A27" s="403"/>
      <c r="B27" s="398"/>
      <c r="C27" s="401"/>
      <c r="D27" s="406"/>
      <c r="E27" s="406"/>
      <c r="F27" s="147">
        <v>5</v>
      </c>
      <c r="G27" s="148" t="s">
        <v>60</v>
      </c>
      <c r="H27" s="31" t="e">
        <f>VLOOKUP(G27,Table3[[Name]:[Mobile No Student(Father/Mother/Guardian]],2,0)</f>
        <v>#N/A</v>
      </c>
      <c r="Y27" s="9">
        <f>Table2[[#This Row],[CLASS]]</f>
        <v>1</v>
      </c>
      <c r="Z27" s="9" t="str">
        <f>Table2[[#This Row],[Name]]</f>
        <v>manjeet25</v>
      </c>
      <c r="AA27" s="9">
        <f>Table2[[#This Row],[Mobile No Student(Father/Mother/Guardian]]</f>
        <v>9828120721</v>
      </c>
    </row>
    <row r="28" spans="1:27" ht="18.75" customHeight="1">
      <c r="A28" s="403"/>
      <c r="B28" s="398"/>
      <c r="C28" s="401"/>
      <c r="D28" s="406"/>
      <c r="E28" s="406"/>
      <c r="F28" s="147">
        <v>5</v>
      </c>
      <c r="G28" s="148" t="s">
        <v>75</v>
      </c>
      <c r="H28" s="31" t="e">
        <f>VLOOKUP(G28,Table3[[Name]:[Mobile No Student(Father/Mother/Guardian]],2,0)</f>
        <v>#N/A</v>
      </c>
      <c r="Y28" s="9">
        <f>Table2[[#This Row],[CLASS]]</f>
        <v>1</v>
      </c>
      <c r="Z28" s="9" t="str">
        <f>Table2[[#This Row],[Name]]</f>
        <v>manjeet26</v>
      </c>
      <c r="AA28" s="9">
        <f>Table2[[#This Row],[Mobile No Student(Father/Mother/Guardian]]</f>
        <v>9828120722</v>
      </c>
    </row>
    <row r="29" spans="1:27" ht="18.75" customHeight="1">
      <c r="A29" s="403"/>
      <c r="B29" s="399"/>
      <c r="C29" s="402"/>
      <c r="D29" s="407"/>
      <c r="E29" s="407"/>
      <c r="F29" s="147">
        <v>5</v>
      </c>
      <c r="G29" s="148" t="s">
        <v>60</v>
      </c>
      <c r="H29" s="31" t="e">
        <f>VLOOKUP(G29,Table3[[Name]:[Mobile No Student(Father/Mother/Guardian]],2,0)</f>
        <v>#N/A</v>
      </c>
      <c r="Y29" s="9">
        <f>Table2[[#This Row],[CLASS]]</f>
        <v>2</v>
      </c>
      <c r="Z29" s="9" t="str">
        <f>Table2[[#This Row],[Name]]</f>
        <v>manjeet27</v>
      </c>
      <c r="AA29" s="9">
        <f>Table2[[#This Row],[Mobile No Student(Father/Mother/Guardian]]</f>
        <v>9828120723</v>
      </c>
    </row>
    <row r="30" spans="1:27" ht="18.75" customHeight="1">
      <c r="A30" s="403">
        <v>6</v>
      </c>
      <c r="B30" s="397" t="str">
        <f t="shared" ref="B30:C30" si="13">B25</f>
        <v>jktdh; mPp ek/;fed fo|ky; vkyfu;kokl</v>
      </c>
      <c r="C30" s="400" t="str">
        <f t="shared" si="13"/>
        <v>jktdh; mPp ek/;fed fo|ky; vkyfu;kokl</v>
      </c>
      <c r="D30" s="405">
        <f>IF($H$3="PRIMARY",L23,Q23)</f>
        <v>0</v>
      </c>
      <c r="E30" s="405" t="str">
        <f>IF($H$3="PRIMARY",J23,K23)</f>
        <v>foKku</v>
      </c>
      <c r="F30" s="147">
        <v>6</v>
      </c>
      <c r="G30" s="148" t="s">
        <v>606</v>
      </c>
      <c r="H30" s="31" t="e">
        <f>VLOOKUP(G30,Table3[[Name]:[Mobile No Student(Father/Mother/Guardian]],2,0)</f>
        <v>#N/A</v>
      </c>
      <c r="Y30" s="9">
        <f>Table2[[#This Row],[CLASS]]</f>
        <v>2</v>
      </c>
      <c r="Z30" s="9" t="str">
        <f>Table2[[#This Row],[Name]]</f>
        <v>manjeet28</v>
      </c>
      <c r="AA30" s="9">
        <f>Table2[[#This Row],[Mobile No Student(Father/Mother/Guardian]]</f>
        <v>9828120724</v>
      </c>
    </row>
    <row r="31" spans="1:27" ht="18.75" customHeight="1">
      <c r="A31" s="403"/>
      <c r="B31" s="398"/>
      <c r="C31" s="401"/>
      <c r="D31" s="406"/>
      <c r="E31" s="406"/>
      <c r="F31" s="147">
        <v>7</v>
      </c>
      <c r="G31" s="148" t="s">
        <v>478</v>
      </c>
      <c r="H31" s="31" t="e">
        <f>VLOOKUP(G31,Table3[[Name]:[Mobile No Student(Father/Mother/Guardian]],2,0)</f>
        <v>#N/A</v>
      </c>
      <c r="Y31" s="9">
        <f>Table2[[#This Row],[CLASS]]</f>
        <v>2</v>
      </c>
      <c r="Z31" s="9" t="str">
        <f>Table2[[#This Row],[Name]]</f>
        <v>manjeet29</v>
      </c>
      <c r="AA31" s="9">
        <f>Table2[[#This Row],[Mobile No Student(Father/Mother/Guardian]]</f>
        <v>9828120725</v>
      </c>
    </row>
    <row r="32" spans="1:27" ht="18.75" customHeight="1">
      <c r="A32" s="403"/>
      <c r="B32" s="398"/>
      <c r="C32" s="401"/>
      <c r="D32" s="406"/>
      <c r="E32" s="406"/>
      <c r="F32" s="147">
        <v>5</v>
      </c>
      <c r="G32" s="148" t="s">
        <v>283</v>
      </c>
      <c r="H32" s="31" t="e">
        <f>VLOOKUP(G32,Table3[[Name]:[Mobile No Student(Father/Mother/Guardian]],2,0)</f>
        <v>#N/A</v>
      </c>
      <c r="Y32" s="9">
        <f>Table2[[#This Row],[CLASS]]</f>
        <v>2</v>
      </c>
      <c r="Z32" s="9" t="str">
        <f>Table2[[#This Row],[Name]]</f>
        <v>manjeet30</v>
      </c>
      <c r="AA32" s="9">
        <f>Table2[[#This Row],[Mobile No Student(Father/Mother/Guardian]]</f>
        <v>9828120726</v>
      </c>
    </row>
    <row r="33" spans="1:27" ht="18.75" customHeight="1">
      <c r="A33" s="403"/>
      <c r="B33" s="398"/>
      <c r="C33" s="401"/>
      <c r="D33" s="406"/>
      <c r="E33" s="406"/>
      <c r="F33" s="147">
        <v>5</v>
      </c>
      <c r="G33" s="148" t="s">
        <v>256</v>
      </c>
      <c r="H33" s="31" t="e">
        <f>VLOOKUP(G33,Table3[[Name]:[Mobile No Student(Father/Mother/Guardian]],2,0)</f>
        <v>#N/A</v>
      </c>
      <c r="Y33" s="9">
        <f>Table2[[#This Row],[CLASS]]</f>
        <v>2</v>
      </c>
      <c r="Z33" s="9" t="str">
        <f>Table2[[#This Row],[Name]]</f>
        <v>manjeet31</v>
      </c>
      <c r="AA33" s="9">
        <f>Table2[[#This Row],[Mobile No Student(Father/Mother/Guardian]]</f>
        <v>9828120727</v>
      </c>
    </row>
    <row r="34" spans="1:27" ht="18.75" customHeight="1">
      <c r="A34" s="403"/>
      <c r="B34" s="399"/>
      <c r="C34" s="402"/>
      <c r="D34" s="407"/>
      <c r="E34" s="407"/>
      <c r="F34" s="147">
        <v>5</v>
      </c>
      <c r="G34" s="148" t="s">
        <v>135</v>
      </c>
      <c r="H34" s="31" t="e">
        <f>VLOOKUP(G34,Table3[[Name]:[Mobile No Student(Father/Mother/Guardian]],2,0)</f>
        <v>#N/A</v>
      </c>
      <c r="Y34" s="9">
        <f>Table2[[#This Row],[CLASS]]</f>
        <v>2</v>
      </c>
      <c r="Z34" s="9" t="str">
        <f>Table2[[#This Row],[Name]]</f>
        <v>manjeet32</v>
      </c>
      <c r="AA34" s="9">
        <f>Table2[[#This Row],[Mobile No Student(Father/Mother/Guardian]]</f>
        <v>9828120728</v>
      </c>
    </row>
    <row r="35" spans="1:27">
      <c r="A35" s="140"/>
      <c r="B35" s="140"/>
      <c r="C35" s="140"/>
      <c r="D35" s="140"/>
      <c r="E35" s="140"/>
      <c r="F35" s="140"/>
      <c r="G35" s="140"/>
      <c r="H35" s="140"/>
      <c r="Y35" s="9">
        <f>Table2[[#This Row],[CLASS]]</f>
        <v>2</v>
      </c>
      <c r="Z35" s="9" t="str">
        <f>Table2[[#This Row],[Name]]</f>
        <v>manjeet33</v>
      </c>
      <c r="AA35" s="9">
        <f>Table2[[#This Row],[Mobile No Student(Father/Mother/Guardian]]</f>
        <v>9828120729</v>
      </c>
    </row>
    <row r="36" spans="1:27">
      <c r="A36" s="140"/>
      <c r="B36" s="140"/>
      <c r="C36" s="140"/>
      <c r="D36" s="140"/>
      <c r="E36" s="140"/>
      <c r="F36" s="140"/>
      <c r="G36" s="140"/>
      <c r="H36" s="140"/>
      <c r="Y36" s="9">
        <f>Table2[[#This Row],[CLASS]]</f>
        <v>2</v>
      </c>
      <c r="Z36" s="9" t="str">
        <f>Table2[[#This Row],[Name]]</f>
        <v>manjeet34</v>
      </c>
      <c r="AA36" s="9">
        <f>Table2[[#This Row],[Mobile No Student(Father/Mother/Guardian]]</f>
        <v>9828120730</v>
      </c>
    </row>
    <row r="37" spans="1:27">
      <c r="A37" s="140"/>
      <c r="B37" s="140" t="s">
        <v>20</v>
      </c>
      <c r="C37" s="140"/>
      <c r="D37" s="140"/>
      <c r="E37" s="140" t="s">
        <v>20</v>
      </c>
      <c r="F37" s="140"/>
      <c r="G37" s="140"/>
      <c r="H37" s="140" t="s">
        <v>20</v>
      </c>
      <c r="Y37" s="9">
        <f>Table2[[#This Row],[CLASS]]</f>
        <v>2</v>
      </c>
      <c r="Z37" s="9" t="str">
        <f>Table2[[#This Row],[Name]]</f>
        <v>manjeet35</v>
      </c>
      <c r="AA37" s="9">
        <f>Table2[[#This Row],[Mobile No Student(Father/Mother/Guardian]]</f>
        <v>9828120731</v>
      </c>
    </row>
    <row r="38" spans="1:27">
      <c r="A38" s="140"/>
      <c r="B38" s="140" t="s">
        <v>398</v>
      </c>
      <c r="C38" s="140"/>
      <c r="D38" s="140"/>
      <c r="E38" s="140" t="s">
        <v>399</v>
      </c>
      <c r="F38" s="140"/>
      <c r="G38" s="140"/>
      <c r="H38" s="140" t="s">
        <v>400</v>
      </c>
      <c r="Y38" s="9">
        <f>Table2[[#This Row],[CLASS]]</f>
        <v>2</v>
      </c>
      <c r="Z38" s="9" t="str">
        <f>Table2[[#This Row],[Name]]</f>
        <v>manjeet36</v>
      </c>
      <c r="AA38" s="9">
        <f>Table2[[#This Row],[Mobile No Student(Father/Mother/Guardian]]</f>
        <v>9828120732</v>
      </c>
    </row>
    <row r="39" spans="1:27">
      <c r="Y39" s="9">
        <f>Table2[[#This Row],[CLASS]]</f>
        <v>2</v>
      </c>
      <c r="Z39" s="9" t="str">
        <f>Table2[[#This Row],[Name]]</f>
        <v>manjeet37</v>
      </c>
      <c r="AA39" s="9">
        <f>Table2[[#This Row],[Mobile No Student(Father/Mother/Guardian]]</f>
        <v>9828120733</v>
      </c>
    </row>
    <row r="40" spans="1:27">
      <c r="Y40" s="9">
        <f>Table2[[#This Row],[CLASS]]</f>
        <v>2</v>
      </c>
      <c r="Z40" s="9" t="str">
        <f>Table2[[#This Row],[Name]]</f>
        <v>manjeet38</v>
      </c>
      <c r="AA40" s="9">
        <f>Table2[[#This Row],[Mobile No Student(Father/Mother/Guardian]]</f>
        <v>9828120734</v>
      </c>
    </row>
    <row r="41" spans="1:27">
      <c r="Y41" s="9">
        <f>Table2[[#This Row],[CLASS]]</f>
        <v>2</v>
      </c>
      <c r="Z41" s="9" t="str">
        <f>Table2[[#This Row],[Name]]</f>
        <v>manjeet39</v>
      </c>
      <c r="AA41" s="9">
        <f>Table2[[#This Row],[Mobile No Student(Father/Mother/Guardian]]</f>
        <v>9828120735</v>
      </c>
    </row>
    <row r="42" spans="1:27">
      <c r="Y42" s="9">
        <f>Table2[[#This Row],[CLASS]]</f>
        <v>2</v>
      </c>
      <c r="Z42" s="9" t="str">
        <f>Table2[[#This Row],[Name]]</f>
        <v>manjeet40</v>
      </c>
      <c r="AA42" s="9">
        <f>Table2[[#This Row],[Mobile No Student(Father/Mother/Guardian]]</f>
        <v>9828120736</v>
      </c>
    </row>
    <row r="43" spans="1:27">
      <c r="Y43" s="9">
        <f>Table2[[#This Row],[CLASS]]</f>
        <v>2</v>
      </c>
      <c r="Z43" s="9" t="str">
        <f>Table2[[#This Row],[Name]]</f>
        <v>manjeet41</v>
      </c>
      <c r="AA43" s="9">
        <f>Table2[[#This Row],[Mobile No Student(Father/Mother/Guardian]]</f>
        <v>9828120737</v>
      </c>
    </row>
    <row r="44" spans="1:27">
      <c r="Y44" s="9">
        <f>Table2[[#This Row],[CLASS]]</f>
        <v>2</v>
      </c>
      <c r="Z44" s="9" t="str">
        <f>Table2[[#This Row],[Name]]</f>
        <v>manjeet42</v>
      </c>
      <c r="AA44" s="9">
        <f>Table2[[#This Row],[Mobile No Student(Father/Mother/Guardian]]</f>
        <v>9828120738</v>
      </c>
    </row>
    <row r="45" spans="1:27">
      <c r="Y45" s="9">
        <f>Table2[[#This Row],[CLASS]]</f>
        <v>2</v>
      </c>
      <c r="Z45" s="9" t="str">
        <f>Table2[[#This Row],[Name]]</f>
        <v>manjeet43</v>
      </c>
      <c r="AA45" s="9">
        <f>Table2[[#This Row],[Mobile No Student(Father/Mother/Guardian]]</f>
        <v>9828120739</v>
      </c>
    </row>
    <row r="46" spans="1:27">
      <c r="Y46" s="9">
        <f>Table2[[#This Row],[CLASS]]</f>
        <v>2</v>
      </c>
      <c r="Z46" s="9" t="str">
        <f>Table2[[#This Row],[Name]]</f>
        <v>manjeet44</v>
      </c>
      <c r="AA46" s="9">
        <f>Table2[[#This Row],[Mobile No Student(Father/Mother/Guardian]]</f>
        <v>9828120740</v>
      </c>
    </row>
    <row r="47" spans="1:27">
      <c r="Y47" s="9">
        <f>Table2[[#This Row],[CLASS]]</f>
        <v>2</v>
      </c>
      <c r="Z47" s="9" t="str">
        <f>Table2[[#This Row],[Name]]</f>
        <v>manjeet45</v>
      </c>
      <c r="AA47" s="9">
        <f>Table2[[#This Row],[Mobile No Student(Father/Mother/Guardian]]</f>
        <v>9828120741</v>
      </c>
    </row>
    <row r="48" spans="1:27">
      <c r="Y48" s="9">
        <f>Table2[[#This Row],[CLASS]]</f>
        <v>2</v>
      </c>
      <c r="Z48" s="9" t="str">
        <f>Table2[[#This Row],[Name]]</f>
        <v>manjeet46</v>
      </c>
      <c r="AA48" s="9">
        <f>Table2[[#This Row],[Mobile No Student(Father/Mother/Guardian]]</f>
        <v>9828120742</v>
      </c>
    </row>
    <row r="49" spans="25:27">
      <c r="Y49" s="9">
        <f>Table2[[#This Row],[CLASS]]</f>
        <v>3</v>
      </c>
      <c r="Z49" s="9" t="str">
        <f>Table2[[#This Row],[Name]]</f>
        <v>manjeet47</v>
      </c>
      <c r="AA49" s="9">
        <f>Table2[[#This Row],[Mobile No Student(Father/Mother/Guardian]]</f>
        <v>9828120743</v>
      </c>
    </row>
    <row r="50" spans="25:27">
      <c r="Y50" s="9">
        <f>Table2[[#This Row],[CLASS]]</f>
        <v>3</v>
      </c>
      <c r="Z50" s="9" t="str">
        <f>Table2[[#This Row],[Name]]</f>
        <v>manjeet48</v>
      </c>
      <c r="AA50" s="9">
        <f>Table2[[#This Row],[Mobile No Student(Father/Mother/Guardian]]</f>
        <v>9828120744</v>
      </c>
    </row>
    <row r="51" spans="25:27">
      <c r="Y51" s="9">
        <f>Table2[[#This Row],[CLASS]]</f>
        <v>3</v>
      </c>
      <c r="Z51" s="9" t="str">
        <f>Table2[[#This Row],[Name]]</f>
        <v>manjeet49</v>
      </c>
      <c r="AA51" s="9">
        <f>Table2[[#This Row],[Mobile No Student(Father/Mother/Guardian]]</f>
        <v>9828120745</v>
      </c>
    </row>
    <row r="52" spans="25:27">
      <c r="Y52" s="9">
        <f>Table2[[#This Row],[CLASS]]</f>
        <v>3</v>
      </c>
      <c r="Z52" s="9" t="str">
        <f>Table2[[#This Row],[Name]]</f>
        <v>manjeet50</v>
      </c>
      <c r="AA52" s="9">
        <f>Table2[[#This Row],[Mobile No Student(Father/Mother/Guardian]]</f>
        <v>9828120746</v>
      </c>
    </row>
    <row r="53" spans="25:27">
      <c r="Y53" s="9">
        <f>Table2[[#This Row],[CLASS]]</f>
        <v>3</v>
      </c>
      <c r="Z53" s="9" t="str">
        <f>Table2[[#This Row],[Name]]</f>
        <v>manjeet51</v>
      </c>
      <c r="AA53" s="9">
        <f>Table2[[#This Row],[Mobile No Student(Father/Mother/Guardian]]</f>
        <v>9828120747</v>
      </c>
    </row>
    <row r="54" spans="25:27">
      <c r="Y54" s="9">
        <f>Table2[[#This Row],[CLASS]]</f>
        <v>3</v>
      </c>
      <c r="Z54" s="9" t="str">
        <f>Table2[[#This Row],[Name]]</f>
        <v>manjeet52</v>
      </c>
      <c r="AA54" s="9">
        <f>Table2[[#This Row],[Mobile No Student(Father/Mother/Guardian]]</f>
        <v>9828120748</v>
      </c>
    </row>
    <row r="55" spans="25:27">
      <c r="Y55" s="9">
        <f>Table2[[#This Row],[CLASS]]</f>
        <v>3</v>
      </c>
      <c r="Z55" s="9" t="str">
        <f>Table2[[#This Row],[Name]]</f>
        <v>manjeet53</v>
      </c>
      <c r="AA55" s="9">
        <f>Table2[[#This Row],[Mobile No Student(Father/Mother/Guardian]]</f>
        <v>9828120749</v>
      </c>
    </row>
    <row r="56" spans="25:27">
      <c r="Y56" s="9">
        <f>Table2[[#This Row],[CLASS]]</f>
        <v>3</v>
      </c>
      <c r="Z56" s="9" t="str">
        <f>Table2[[#This Row],[Name]]</f>
        <v>manjeet54</v>
      </c>
      <c r="AA56" s="9">
        <f>Table2[[#This Row],[Mobile No Student(Father/Mother/Guardian]]</f>
        <v>9828120750</v>
      </c>
    </row>
    <row r="57" spans="25:27">
      <c r="Y57" s="9">
        <f>Table2[[#This Row],[CLASS]]</f>
        <v>3</v>
      </c>
      <c r="Z57" s="9" t="str">
        <f>Table2[[#This Row],[Name]]</f>
        <v>manjeet55</v>
      </c>
      <c r="AA57" s="9">
        <f>Table2[[#This Row],[Mobile No Student(Father/Mother/Guardian]]</f>
        <v>9828120751</v>
      </c>
    </row>
    <row r="58" spans="25:27">
      <c r="Y58" s="9">
        <f>Table2[[#This Row],[CLASS]]</f>
        <v>3</v>
      </c>
      <c r="Z58" s="9" t="str">
        <f>Table2[[#This Row],[Name]]</f>
        <v>manjeet56</v>
      </c>
      <c r="AA58" s="9">
        <f>Table2[[#This Row],[Mobile No Student(Father/Mother/Guardian]]</f>
        <v>9828120752</v>
      </c>
    </row>
    <row r="59" spans="25:27">
      <c r="Y59" s="9">
        <f>Table2[[#This Row],[CLASS]]</f>
        <v>3</v>
      </c>
      <c r="Z59" s="9" t="str">
        <f>Table2[[#This Row],[Name]]</f>
        <v>manjeet57</v>
      </c>
      <c r="AA59" s="9">
        <f>Table2[[#This Row],[Mobile No Student(Father/Mother/Guardian]]</f>
        <v>9828120753</v>
      </c>
    </row>
    <row r="60" spans="25:27">
      <c r="Y60" s="9">
        <f>Table2[[#This Row],[CLASS]]</f>
        <v>3</v>
      </c>
      <c r="Z60" s="9" t="str">
        <f>Table2[[#This Row],[Name]]</f>
        <v>manjeet58</v>
      </c>
      <c r="AA60" s="9">
        <f>Table2[[#This Row],[Mobile No Student(Father/Mother/Guardian]]</f>
        <v>9828120754</v>
      </c>
    </row>
    <row r="61" spans="25:27">
      <c r="Y61" s="9">
        <f>Table2[[#This Row],[CLASS]]</f>
        <v>3</v>
      </c>
      <c r="Z61" s="9" t="str">
        <f>Table2[[#This Row],[Name]]</f>
        <v>manjeet59</v>
      </c>
      <c r="AA61" s="9">
        <f>Table2[[#This Row],[Mobile No Student(Father/Mother/Guardian]]</f>
        <v>9828120755</v>
      </c>
    </row>
    <row r="62" spans="25:27">
      <c r="Y62" s="9">
        <f>Table2[[#This Row],[CLASS]]</f>
        <v>3</v>
      </c>
      <c r="Z62" s="9" t="str">
        <f>Table2[[#This Row],[Name]]</f>
        <v>manjeet60</v>
      </c>
      <c r="AA62" s="9">
        <f>Table2[[#This Row],[Mobile No Student(Father/Mother/Guardian]]</f>
        <v>9828120756</v>
      </c>
    </row>
    <row r="63" spans="25:27">
      <c r="Y63" s="9">
        <f>Table2[[#This Row],[CLASS]]</f>
        <v>3</v>
      </c>
      <c r="Z63" s="9" t="str">
        <f>Table2[[#This Row],[Name]]</f>
        <v>manjeet61</v>
      </c>
      <c r="AA63" s="9">
        <f>Table2[[#This Row],[Mobile No Student(Father/Mother/Guardian]]</f>
        <v>9828120757</v>
      </c>
    </row>
    <row r="64" spans="25:27">
      <c r="Y64" s="9">
        <f>Table2[[#This Row],[CLASS]]</f>
        <v>3</v>
      </c>
      <c r="Z64" s="9" t="str">
        <f>Table2[[#This Row],[Name]]</f>
        <v>manjeet62</v>
      </c>
      <c r="AA64" s="9">
        <f>Table2[[#This Row],[Mobile No Student(Father/Mother/Guardian]]</f>
        <v>9828120758</v>
      </c>
    </row>
    <row r="65" spans="25:27">
      <c r="Y65" s="9">
        <f>Table2[[#This Row],[CLASS]]</f>
        <v>3</v>
      </c>
      <c r="Z65" s="9" t="str">
        <f>Table2[[#This Row],[Name]]</f>
        <v>manjeet63</v>
      </c>
      <c r="AA65" s="9">
        <f>Table2[[#This Row],[Mobile No Student(Father/Mother/Guardian]]</f>
        <v>9828120759</v>
      </c>
    </row>
    <row r="66" spans="25:27">
      <c r="Y66" s="9">
        <f>Table2[[#This Row],[CLASS]]</f>
        <v>3</v>
      </c>
      <c r="Z66" s="9" t="str">
        <f>Table2[[#This Row],[Name]]</f>
        <v>manjeet64</v>
      </c>
      <c r="AA66" s="9">
        <f>Table2[[#This Row],[Mobile No Student(Father/Mother/Guardian]]</f>
        <v>9828120760</v>
      </c>
    </row>
    <row r="67" spans="25:27">
      <c r="Y67" s="9">
        <f>Table2[[#This Row],[CLASS]]</f>
        <v>3</v>
      </c>
      <c r="Z67" s="9" t="str">
        <f>Table2[[#This Row],[Name]]</f>
        <v>manjeet65</v>
      </c>
      <c r="AA67" s="9">
        <f>Table2[[#This Row],[Mobile No Student(Father/Mother/Guardian]]</f>
        <v>9828120761</v>
      </c>
    </row>
    <row r="68" spans="25:27">
      <c r="Y68" s="9">
        <f>Table2[[#This Row],[CLASS]]</f>
        <v>3</v>
      </c>
      <c r="Z68" s="9" t="str">
        <f>Table2[[#This Row],[Name]]</f>
        <v>manjeet66</v>
      </c>
      <c r="AA68" s="9">
        <f>Table2[[#This Row],[Mobile No Student(Father/Mother/Guardian]]</f>
        <v>9828120762</v>
      </c>
    </row>
    <row r="69" spans="25:27">
      <c r="Y69" s="9">
        <f>Table2[[#This Row],[CLASS]]</f>
        <v>3</v>
      </c>
      <c r="Z69" s="9" t="str">
        <f>Table2[[#This Row],[Name]]</f>
        <v>manjeet67</v>
      </c>
      <c r="AA69" s="9">
        <f>Table2[[#This Row],[Mobile No Student(Father/Mother/Guardian]]</f>
        <v>9828120763</v>
      </c>
    </row>
    <row r="70" spans="25:27">
      <c r="Y70" s="9">
        <f>Table2[[#This Row],[CLASS]]</f>
        <v>3</v>
      </c>
      <c r="Z70" s="9" t="str">
        <f>Table2[[#This Row],[Name]]</f>
        <v>manjeet68</v>
      </c>
      <c r="AA70" s="9">
        <f>Table2[[#This Row],[Mobile No Student(Father/Mother/Guardian]]</f>
        <v>9828120764</v>
      </c>
    </row>
    <row r="71" spans="25:27">
      <c r="Y71" s="9">
        <f>Table2[[#This Row],[CLASS]]</f>
        <v>3</v>
      </c>
      <c r="Z71" s="9" t="str">
        <f>Table2[[#This Row],[Name]]</f>
        <v>manjeet69</v>
      </c>
      <c r="AA71" s="9">
        <f>Table2[[#This Row],[Mobile No Student(Father/Mother/Guardian]]</f>
        <v>9828120765</v>
      </c>
    </row>
    <row r="72" spans="25:27">
      <c r="Y72" s="9">
        <f>Table2[[#This Row],[CLASS]]</f>
        <v>3</v>
      </c>
      <c r="Z72" s="9" t="str">
        <f>Table2[[#This Row],[Name]]</f>
        <v>manjeet70</v>
      </c>
      <c r="AA72" s="9">
        <f>Table2[[#This Row],[Mobile No Student(Father/Mother/Guardian]]</f>
        <v>9828120766</v>
      </c>
    </row>
    <row r="73" spans="25:27">
      <c r="Y73" s="9">
        <f>Table2[[#This Row],[CLASS]]</f>
        <v>3</v>
      </c>
      <c r="Z73" s="9" t="str">
        <f>Table2[[#This Row],[Name]]</f>
        <v>manjeet71</v>
      </c>
      <c r="AA73" s="9">
        <f>Table2[[#This Row],[Mobile No Student(Father/Mother/Guardian]]</f>
        <v>9828120767</v>
      </c>
    </row>
    <row r="74" spans="25:27">
      <c r="Y74" s="9">
        <f>Table2[[#This Row],[CLASS]]</f>
        <v>3</v>
      </c>
      <c r="Z74" s="9" t="str">
        <f>Table2[[#This Row],[Name]]</f>
        <v>manjeet72</v>
      </c>
      <c r="AA74" s="9">
        <f>Table2[[#This Row],[Mobile No Student(Father/Mother/Guardian]]</f>
        <v>9828120768</v>
      </c>
    </row>
    <row r="75" spans="25:27">
      <c r="Y75" s="9">
        <f>Table2[[#This Row],[CLASS]]</f>
        <v>3</v>
      </c>
      <c r="Z75" s="9" t="str">
        <f>Table2[[#This Row],[Name]]</f>
        <v>manjeet73</v>
      </c>
      <c r="AA75" s="9">
        <f>Table2[[#This Row],[Mobile No Student(Father/Mother/Guardian]]</f>
        <v>9828120769</v>
      </c>
    </row>
    <row r="76" spans="25:27">
      <c r="Y76" s="9">
        <f>Table2[[#This Row],[CLASS]]</f>
        <v>3</v>
      </c>
      <c r="Z76" s="9" t="str">
        <f>Table2[[#This Row],[Name]]</f>
        <v>manjeet74</v>
      </c>
      <c r="AA76" s="9">
        <f>Table2[[#This Row],[Mobile No Student(Father/Mother/Guardian]]</f>
        <v>9828120770</v>
      </c>
    </row>
    <row r="77" spans="25:27">
      <c r="Y77" s="9">
        <f>Table2[[#This Row],[CLASS]]</f>
        <v>3</v>
      </c>
      <c r="Z77" s="9" t="str">
        <f>Table2[[#This Row],[Name]]</f>
        <v>manjeet75</v>
      </c>
      <c r="AA77" s="9">
        <f>Table2[[#This Row],[Mobile No Student(Father/Mother/Guardian]]</f>
        <v>9828120771</v>
      </c>
    </row>
    <row r="78" spans="25:27">
      <c r="Y78" s="9">
        <f>Table2[[#This Row],[CLASS]]</f>
        <v>3</v>
      </c>
      <c r="Z78" s="9" t="str">
        <f>Table2[[#This Row],[Name]]</f>
        <v>manjeet76</v>
      </c>
      <c r="AA78" s="9">
        <f>Table2[[#This Row],[Mobile No Student(Father/Mother/Guardian]]</f>
        <v>9828120772</v>
      </c>
    </row>
    <row r="79" spans="25:27">
      <c r="Y79" s="9">
        <f>Table2[[#This Row],[CLASS]]</f>
        <v>3</v>
      </c>
      <c r="Z79" s="9" t="str">
        <f>Table2[[#This Row],[Name]]</f>
        <v>manjeet77</v>
      </c>
      <c r="AA79" s="9">
        <f>Table2[[#This Row],[Mobile No Student(Father/Mother/Guardian]]</f>
        <v>9828120773</v>
      </c>
    </row>
    <row r="80" spans="25:27">
      <c r="Y80" s="9">
        <f>Table2[[#This Row],[CLASS]]</f>
        <v>3</v>
      </c>
      <c r="Z80" s="9" t="str">
        <f>Table2[[#This Row],[Name]]</f>
        <v>manjeet78</v>
      </c>
      <c r="AA80" s="9">
        <f>Table2[[#This Row],[Mobile No Student(Father/Mother/Guardian]]</f>
        <v>9828120774</v>
      </c>
    </row>
    <row r="81" spans="25:27">
      <c r="Y81" s="9">
        <f>Table2[[#This Row],[CLASS]]</f>
        <v>4</v>
      </c>
      <c r="Z81" s="9" t="str">
        <f>Table2[[#This Row],[Name]]</f>
        <v>manjeet79</v>
      </c>
      <c r="AA81" s="9">
        <f>Table2[[#This Row],[Mobile No Student(Father/Mother/Guardian]]</f>
        <v>9828120775</v>
      </c>
    </row>
    <row r="82" spans="25:27">
      <c r="Y82" s="9">
        <f>Table2[[#This Row],[CLASS]]</f>
        <v>4</v>
      </c>
      <c r="Z82" s="9" t="str">
        <f>Table2[[#This Row],[Name]]</f>
        <v>manjeet80</v>
      </c>
      <c r="AA82" s="9">
        <f>Table2[[#This Row],[Mobile No Student(Father/Mother/Guardian]]</f>
        <v>9828120776</v>
      </c>
    </row>
    <row r="83" spans="25:27">
      <c r="Y83" s="9">
        <f>Table2[[#This Row],[CLASS]]</f>
        <v>4</v>
      </c>
      <c r="Z83" s="9" t="str">
        <f>Table2[[#This Row],[Name]]</f>
        <v>manjeet81</v>
      </c>
      <c r="AA83" s="9">
        <f>Table2[[#This Row],[Mobile No Student(Father/Mother/Guardian]]</f>
        <v>9828120777</v>
      </c>
    </row>
    <row r="84" spans="25:27">
      <c r="Y84" s="9">
        <f>Table2[[#This Row],[CLASS]]</f>
        <v>4</v>
      </c>
      <c r="Z84" s="9" t="str">
        <f>Table2[[#This Row],[Name]]</f>
        <v>manjeet82</v>
      </c>
      <c r="AA84" s="9">
        <f>Table2[[#This Row],[Mobile No Student(Father/Mother/Guardian]]</f>
        <v>9828120778</v>
      </c>
    </row>
    <row r="85" spans="25:27">
      <c r="Y85" s="9">
        <f>Table2[[#This Row],[CLASS]]</f>
        <v>4</v>
      </c>
      <c r="Z85" s="9" t="str">
        <f>Table2[[#This Row],[Name]]</f>
        <v>manjeet83</v>
      </c>
      <c r="AA85" s="9">
        <f>Table2[[#This Row],[Mobile No Student(Father/Mother/Guardian]]</f>
        <v>9828120779</v>
      </c>
    </row>
    <row r="86" spans="25:27">
      <c r="Y86" s="9">
        <f>Table2[[#This Row],[CLASS]]</f>
        <v>4</v>
      </c>
      <c r="Z86" s="9" t="str">
        <f>Table2[[#This Row],[Name]]</f>
        <v>manjeet84</v>
      </c>
      <c r="AA86" s="9">
        <f>Table2[[#This Row],[Mobile No Student(Father/Mother/Guardian]]</f>
        <v>9828120780</v>
      </c>
    </row>
    <row r="87" spans="25:27">
      <c r="Y87" s="9">
        <f>Table2[[#This Row],[CLASS]]</f>
        <v>4</v>
      </c>
      <c r="Z87" s="9" t="str">
        <f>Table2[[#This Row],[Name]]</f>
        <v>manjeet85</v>
      </c>
      <c r="AA87" s="9">
        <f>Table2[[#This Row],[Mobile No Student(Father/Mother/Guardian]]</f>
        <v>9828120781</v>
      </c>
    </row>
    <row r="88" spans="25:27">
      <c r="Y88" s="9">
        <f>Table2[[#This Row],[CLASS]]</f>
        <v>4</v>
      </c>
      <c r="Z88" s="9" t="str">
        <f>Table2[[#This Row],[Name]]</f>
        <v>manjeet86</v>
      </c>
      <c r="AA88" s="9">
        <f>Table2[[#This Row],[Mobile No Student(Father/Mother/Guardian]]</f>
        <v>9828120782</v>
      </c>
    </row>
    <row r="89" spans="25:27">
      <c r="Y89" s="9">
        <f>Table2[[#This Row],[CLASS]]</f>
        <v>4</v>
      </c>
      <c r="Z89" s="9" t="str">
        <f>Table2[[#This Row],[Name]]</f>
        <v>manjeet87</v>
      </c>
      <c r="AA89" s="9">
        <f>Table2[[#This Row],[Mobile No Student(Father/Mother/Guardian]]</f>
        <v>9828120783</v>
      </c>
    </row>
    <row r="90" spans="25:27">
      <c r="Y90" s="9">
        <f>Table2[[#This Row],[CLASS]]</f>
        <v>4</v>
      </c>
      <c r="Z90" s="9" t="str">
        <f>Table2[[#This Row],[Name]]</f>
        <v>manjeet88</v>
      </c>
      <c r="AA90" s="9">
        <f>Table2[[#This Row],[Mobile No Student(Father/Mother/Guardian]]</f>
        <v>9828120784</v>
      </c>
    </row>
    <row r="91" spans="25:27">
      <c r="Y91" s="9">
        <f>Table2[[#This Row],[CLASS]]</f>
        <v>4</v>
      </c>
      <c r="Z91" s="9" t="str">
        <f>Table2[[#This Row],[Name]]</f>
        <v>manjeet89</v>
      </c>
      <c r="AA91" s="9">
        <f>Table2[[#This Row],[Mobile No Student(Father/Mother/Guardian]]</f>
        <v>9828120785</v>
      </c>
    </row>
    <row r="92" spans="25:27">
      <c r="Y92" s="9">
        <f>Table2[[#This Row],[CLASS]]</f>
        <v>4</v>
      </c>
      <c r="Z92" s="9" t="str">
        <f>Table2[[#This Row],[Name]]</f>
        <v>manjeet90</v>
      </c>
      <c r="AA92" s="9">
        <f>Table2[[#This Row],[Mobile No Student(Father/Mother/Guardian]]</f>
        <v>9828120786</v>
      </c>
    </row>
    <row r="93" spans="25:27">
      <c r="Y93" s="9">
        <f>Table2[[#This Row],[CLASS]]</f>
        <v>4</v>
      </c>
      <c r="Z93" s="9" t="str">
        <f>Table2[[#This Row],[Name]]</f>
        <v>manjeet91</v>
      </c>
      <c r="AA93" s="9">
        <f>Table2[[#This Row],[Mobile No Student(Father/Mother/Guardian]]</f>
        <v>9828120787</v>
      </c>
    </row>
    <row r="94" spans="25:27">
      <c r="Y94" s="9">
        <f>Table2[[#This Row],[CLASS]]</f>
        <v>4</v>
      </c>
      <c r="Z94" s="9" t="str">
        <f>Table2[[#This Row],[Name]]</f>
        <v>manjeet92</v>
      </c>
      <c r="AA94" s="9">
        <f>Table2[[#This Row],[Mobile No Student(Father/Mother/Guardian]]</f>
        <v>9828120788</v>
      </c>
    </row>
    <row r="95" spans="25:27">
      <c r="Y95" s="9">
        <f>Table2[[#This Row],[CLASS]]</f>
        <v>4</v>
      </c>
      <c r="Z95" s="9" t="str">
        <f>Table2[[#This Row],[Name]]</f>
        <v>manjeet93</v>
      </c>
      <c r="AA95" s="9">
        <f>Table2[[#This Row],[Mobile No Student(Father/Mother/Guardian]]</f>
        <v>9828120789</v>
      </c>
    </row>
    <row r="96" spans="25:27">
      <c r="Y96" s="9">
        <f>Table2[[#This Row],[CLASS]]</f>
        <v>4</v>
      </c>
      <c r="Z96" s="9" t="str">
        <f>Table2[[#This Row],[Name]]</f>
        <v>manjeet94</v>
      </c>
      <c r="AA96" s="9">
        <f>Table2[[#This Row],[Mobile No Student(Father/Mother/Guardian]]</f>
        <v>9828120790</v>
      </c>
    </row>
    <row r="97" spans="25:27">
      <c r="Y97" s="9">
        <f>Table2[[#This Row],[CLASS]]</f>
        <v>4</v>
      </c>
      <c r="Z97" s="9" t="str">
        <f>Table2[[#This Row],[Name]]</f>
        <v>manjeet95</v>
      </c>
      <c r="AA97" s="9">
        <f>Table2[[#This Row],[Mobile No Student(Father/Mother/Guardian]]</f>
        <v>9828120791</v>
      </c>
    </row>
    <row r="98" spans="25:27">
      <c r="Y98" s="9">
        <f>Table2[[#This Row],[CLASS]]</f>
        <v>4</v>
      </c>
      <c r="Z98" s="9" t="str">
        <f>Table2[[#This Row],[Name]]</f>
        <v>manjeet96</v>
      </c>
      <c r="AA98" s="9">
        <f>Table2[[#This Row],[Mobile No Student(Father/Mother/Guardian]]</f>
        <v>9828120792</v>
      </c>
    </row>
    <row r="99" spans="25:27">
      <c r="Y99" s="9">
        <f>Table2[[#This Row],[CLASS]]</f>
        <v>4</v>
      </c>
      <c r="Z99" s="9" t="str">
        <f>Table2[[#This Row],[Name]]</f>
        <v>manjeet97</v>
      </c>
      <c r="AA99" s="9">
        <f>Table2[[#This Row],[Mobile No Student(Father/Mother/Guardian]]</f>
        <v>9828120793</v>
      </c>
    </row>
    <row r="100" spans="25:27">
      <c r="Y100" s="9">
        <f>Table2[[#This Row],[CLASS]]</f>
        <v>4</v>
      </c>
      <c r="Z100" s="9" t="str">
        <f>Table2[[#This Row],[Name]]</f>
        <v>manjeet98</v>
      </c>
      <c r="AA100" s="9">
        <f>Table2[[#This Row],[Mobile No Student(Father/Mother/Guardian]]</f>
        <v>9828120794</v>
      </c>
    </row>
    <row r="101" spans="25:27">
      <c r="Y101" s="9">
        <f>Table2[[#This Row],[CLASS]]</f>
        <v>4</v>
      </c>
      <c r="Z101" s="9" t="str">
        <f>Table2[[#This Row],[Name]]</f>
        <v>manjeet99</v>
      </c>
      <c r="AA101" s="9">
        <f>Table2[[#This Row],[Mobile No Student(Father/Mother/Guardian]]</f>
        <v>9828120795</v>
      </c>
    </row>
    <row r="102" spans="25:27" ht="23.25">
      <c r="Y102" s="9">
        <f>Table2[[#This Row],[CLASS]]</f>
        <v>4</v>
      </c>
      <c r="Z102" s="9" t="str">
        <f>Table2[[#This Row],[Name]]</f>
        <v>manjeet100</v>
      </c>
      <c r="AA102" s="9">
        <f>Table2[[#This Row],[Mobile No Student(Father/Mother/Guardian]]</f>
        <v>9828120796</v>
      </c>
    </row>
    <row r="103" spans="25:27" ht="23.25">
      <c r="Y103" s="9">
        <f>Table2[[#This Row],[CLASS]]</f>
        <v>4</v>
      </c>
      <c r="Z103" s="9" t="str">
        <f>Table2[[#This Row],[Name]]</f>
        <v>manjeet101</v>
      </c>
      <c r="AA103" s="9">
        <f>Table2[[#This Row],[Mobile No Student(Father/Mother/Guardian]]</f>
        <v>9828120797</v>
      </c>
    </row>
    <row r="104" spans="25:27" ht="23.25">
      <c r="Y104" s="9">
        <f>Table2[[#This Row],[CLASS]]</f>
        <v>4</v>
      </c>
      <c r="Z104" s="9" t="str">
        <f>Table2[[#This Row],[Name]]</f>
        <v>manjeet102</v>
      </c>
      <c r="AA104" s="9">
        <f>Table2[[#This Row],[Mobile No Student(Father/Mother/Guardian]]</f>
        <v>9828120798</v>
      </c>
    </row>
    <row r="105" spans="25:27" ht="23.25">
      <c r="Y105" s="9">
        <f>Table2[[#This Row],[CLASS]]</f>
        <v>4</v>
      </c>
      <c r="Z105" s="9" t="str">
        <f>Table2[[#This Row],[Name]]</f>
        <v>manjeet103</v>
      </c>
      <c r="AA105" s="9">
        <f>Table2[[#This Row],[Mobile No Student(Father/Mother/Guardian]]</f>
        <v>9828120799</v>
      </c>
    </row>
    <row r="106" spans="25:27" ht="23.25">
      <c r="Y106" s="9">
        <f>Table2[[#This Row],[CLASS]]</f>
        <v>4</v>
      </c>
      <c r="Z106" s="9" t="str">
        <f>Table2[[#This Row],[Name]]</f>
        <v>manjeet104</v>
      </c>
      <c r="AA106" s="9">
        <f>Table2[[#This Row],[Mobile No Student(Father/Mother/Guardian]]</f>
        <v>9828120800</v>
      </c>
    </row>
    <row r="107" spans="25:27" ht="23.25">
      <c r="Y107" s="9">
        <f>Table2[[#This Row],[CLASS]]</f>
        <v>4</v>
      </c>
      <c r="Z107" s="9" t="str">
        <f>Table2[[#This Row],[Name]]</f>
        <v>manjeet105</v>
      </c>
      <c r="AA107" s="9">
        <f>Table2[[#This Row],[Mobile No Student(Father/Mother/Guardian]]</f>
        <v>9828120801</v>
      </c>
    </row>
    <row r="108" spans="25:27" ht="23.25">
      <c r="Y108" s="9">
        <f>Table2[[#This Row],[CLASS]]</f>
        <v>4</v>
      </c>
      <c r="Z108" s="9" t="str">
        <f>Table2[[#This Row],[Name]]</f>
        <v>manjeet106</v>
      </c>
      <c r="AA108" s="9">
        <f>Table2[[#This Row],[Mobile No Student(Father/Mother/Guardian]]</f>
        <v>9828120802</v>
      </c>
    </row>
    <row r="109" spans="25:27" ht="23.25">
      <c r="Y109" s="9">
        <f>Table2[[#This Row],[CLASS]]</f>
        <v>4</v>
      </c>
      <c r="Z109" s="9" t="str">
        <f>Table2[[#This Row],[Name]]</f>
        <v>manjeet107</v>
      </c>
      <c r="AA109" s="9">
        <f>Table2[[#This Row],[Mobile No Student(Father/Mother/Guardian]]</f>
        <v>9828120803</v>
      </c>
    </row>
    <row r="110" spans="25:27" ht="23.25">
      <c r="Y110" s="9">
        <f>Table2[[#This Row],[CLASS]]</f>
        <v>4</v>
      </c>
      <c r="Z110" s="9" t="str">
        <f>Table2[[#This Row],[Name]]</f>
        <v>manjeet108</v>
      </c>
      <c r="AA110" s="9">
        <f>Table2[[#This Row],[Mobile No Student(Father/Mother/Guardian]]</f>
        <v>9828120804</v>
      </c>
    </row>
    <row r="111" spans="25:27" ht="23.25">
      <c r="Y111" s="9">
        <f>Table2[[#This Row],[CLASS]]</f>
        <v>4</v>
      </c>
      <c r="Z111" s="9" t="str">
        <f>Table2[[#This Row],[Name]]</f>
        <v>manjeet109</v>
      </c>
      <c r="AA111" s="9">
        <f>Table2[[#This Row],[Mobile No Student(Father/Mother/Guardian]]</f>
        <v>9828120805</v>
      </c>
    </row>
    <row r="112" spans="25:27" ht="23.25">
      <c r="Y112" s="9">
        <f>Table2[[#This Row],[CLASS]]</f>
        <v>4</v>
      </c>
      <c r="Z112" s="9" t="str">
        <f>Table2[[#This Row],[Name]]</f>
        <v>manjeet110</v>
      </c>
      <c r="AA112" s="9">
        <f>Table2[[#This Row],[Mobile No Student(Father/Mother/Guardian]]</f>
        <v>9828120806</v>
      </c>
    </row>
    <row r="113" spans="25:27" ht="23.25">
      <c r="Y113" s="9">
        <f>Table2[[#This Row],[CLASS]]</f>
        <v>4</v>
      </c>
      <c r="Z113" s="9" t="str">
        <f>Table2[[#This Row],[Name]]</f>
        <v>manjeet111</v>
      </c>
      <c r="AA113" s="9">
        <f>Table2[[#This Row],[Mobile No Student(Father/Mother/Guardian]]</f>
        <v>9828120807</v>
      </c>
    </row>
    <row r="114" spans="25:27" ht="23.25">
      <c r="Y114" s="9">
        <f>Table2[[#This Row],[CLASS]]</f>
        <v>4</v>
      </c>
      <c r="Z114" s="9" t="str">
        <f>Table2[[#This Row],[Name]]</f>
        <v>manjeet112</v>
      </c>
      <c r="AA114" s="9">
        <f>Table2[[#This Row],[Mobile No Student(Father/Mother/Guardian]]</f>
        <v>9828120808</v>
      </c>
    </row>
    <row r="115" spans="25:27" ht="23.25">
      <c r="Y115" s="9">
        <f>Table2[[#This Row],[CLASS]]</f>
        <v>5</v>
      </c>
      <c r="Z115" s="9" t="str">
        <f>Table2[[#This Row],[Name]]</f>
        <v>manjeet113</v>
      </c>
      <c r="AA115" s="9">
        <f>Table2[[#This Row],[Mobile No Student(Father/Mother/Guardian]]</f>
        <v>9828120809</v>
      </c>
    </row>
    <row r="116" spans="25:27" ht="23.25">
      <c r="Y116" s="9">
        <f>Table2[[#This Row],[CLASS]]</f>
        <v>5</v>
      </c>
      <c r="Z116" s="9" t="str">
        <f>Table2[[#This Row],[Name]]</f>
        <v>manjeet114</v>
      </c>
      <c r="AA116" s="9">
        <f>Table2[[#This Row],[Mobile No Student(Father/Mother/Guardian]]</f>
        <v>9828120810</v>
      </c>
    </row>
    <row r="117" spans="25:27" ht="23.25">
      <c r="Y117" s="9">
        <f>Table2[[#This Row],[CLASS]]</f>
        <v>5</v>
      </c>
      <c r="Z117" s="9" t="str">
        <f>Table2[[#This Row],[Name]]</f>
        <v>manjeet115</v>
      </c>
      <c r="AA117" s="9">
        <f>Table2[[#This Row],[Mobile No Student(Father/Mother/Guardian]]</f>
        <v>9828120811</v>
      </c>
    </row>
    <row r="118" spans="25:27" ht="23.25">
      <c r="Y118" s="9">
        <f>Table2[[#This Row],[CLASS]]</f>
        <v>5</v>
      </c>
      <c r="Z118" s="9" t="str">
        <f>Table2[[#This Row],[Name]]</f>
        <v>manjeet116</v>
      </c>
      <c r="AA118" s="9">
        <f>Table2[[#This Row],[Mobile No Student(Father/Mother/Guardian]]</f>
        <v>9828120812</v>
      </c>
    </row>
    <row r="119" spans="25:27" ht="23.25">
      <c r="Y119" s="9">
        <f>Table2[[#This Row],[CLASS]]</f>
        <v>5</v>
      </c>
      <c r="Z119" s="9" t="str">
        <f>Table2[[#This Row],[Name]]</f>
        <v>manjeet117</v>
      </c>
      <c r="AA119" s="9">
        <f>Table2[[#This Row],[Mobile No Student(Father/Mother/Guardian]]</f>
        <v>9828120813</v>
      </c>
    </row>
    <row r="120" spans="25:27" ht="23.25">
      <c r="Y120" s="9">
        <f>Table2[[#This Row],[CLASS]]</f>
        <v>5</v>
      </c>
      <c r="Z120" s="9" t="str">
        <f>Table2[[#This Row],[Name]]</f>
        <v>manjeet118</v>
      </c>
      <c r="AA120" s="9">
        <f>Table2[[#This Row],[Mobile No Student(Father/Mother/Guardian]]</f>
        <v>9828120814</v>
      </c>
    </row>
    <row r="121" spans="25:27" ht="23.25">
      <c r="Y121" s="9">
        <f>Table2[[#This Row],[CLASS]]</f>
        <v>5</v>
      </c>
      <c r="Z121" s="9" t="str">
        <f>Table2[[#This Row],[Name]]</f>
        <v>manjeet119</v>
      </c>
      <c r="AA121" s="9">
        <f>Table2[[#This Row],[Mobile No Student(Father/Mother/Guardian]]</f>
        <v>9828120815</v>
      </c>
    </row>
    <row r="122" spans="25:27" ht="23.25">
      <c r="Y122" s="9">
        <f>Table2[[#This Row],[CLASS]]</f>
        <v>5</v>
      </c>
      <c r="Z122" s="9" t="str">
        <f>Table2[[#This Row],[Name]]</f>
        <v>manjeet120</v>
      </c>
      <c r="AA122" s="9">
        <f>Table2[[#This Row],[Mobile No Student(Father/Mother/Guardian]]</f>
        <v>9828120816</v>
      </c>
    </row>
    <row r="123" spans="25:27" ht="23.25">
      <c r="Y123" s="9">
        <f>Table2[[#This Row],[CLASS]]</f>
        <v>5</v>
      </c>
      <c r="Z123" s="9" t="str">
        <f>Table2[[#This Row],[Name]]</f>
        <v>manjeet121</v>
      </c>
      <c r="AA123" s="9">
        <f>Table2[[#This Row],[Mobile No Student(Father/Mother/Guardian]]</f>
        <v>9828120817</v>
      </c>
    </row>
    <row r="124" spans="25:27" ht="23.25">
      <c r="Y124" s="9">
        <f>Table2[[#This Row],[CLASS]]</f>
        <v>5</v>
      </c>
      <c r="Z124" s="9" t="str">
        <f>Table2[[#This Row],[Name]]</f>
        <v>manjeet122</v>
      </c>
      <c r="AA124" s="9">
        <f>Table2[[#This Row],[Mobile No Student(Father/Mother/Guardian]]</f>
        <v>9828120818</v>
      </c>
    </row>
    <row r="125" spans="25:27" ht="23.25">
      <c r="Y125" s="9">
        <f>Table2[[#This Row],[CLASS]]</f>
        <v>5</v>
      </c>
      <c r="Z125" s="9" t="str">
        <f>Table2[[#This Row],[Name]]</f>
        <v>manjeet123</v>
      </c>
      <c r="AA125" s="9">
        <f>Table2[[#This Row],[Mobile No Student(Father/Mother/Guardian]]</f>
        <v>9828120819</v>
      </c>
    </row>
    <row r="126" spans="25:27" ht="23.25">
      <c r="Y126" s="9">
        <f>Table2[[#This Row],[CLASS]]</f>
        <v>5</v>
      </c>
      <c r="Z126" s="9" t="str">
        <f>Table2[[#This Row],[Name]]</f>
        <v>manjeet124</v>
      </c>
      <c r="AA126" s="9">
        <f>Table2[[#This Row],[Mobile No Student(Father/Mother/Guardian]]</f>
        <v>9828120820</v>
      </c>
    </row>
    <row r="127" spans="25:27" ht="23.25">
      <c r="Y127" s="9">
        <f>Table2[[#This Row],[CLASS]]</f>
        <v>5</v>
      </c>
      <c r="Z127" s="9" t="str">
        <f>Table2[[#This Row],[Name]]</f>
        <v>manjeet125</v>
      </c>
      <c r="AA127" s="9">
        <f>Table2[[#This Row],[Mobile No Student(Father/Mother/Guardian]]</f>
        <v>9828120821</v>
      </c>
    </row>
    <row r="128" spans="25:27" ht="23.25">
      <c r="Y128" s="9">
        <f>Table2[[#This Row],[CLASS]]</f>
        <v>5</v>
      </c>
      <c r="Z128" s="9" t="str">
        <f>Table2[[#This Row],[Name]]</f>
        <v>manjeet126</v>
      </c>
      <c r="AA128" s="9">
        <f>Table2[[#This Row],[Mobile No Student(Father/Mother/Guardian]]</f>
        <v>9828120822</v>
      </c>
    </row>
    <row r="129" spans="25:27" ht="23.25">
      <c r="Y129" s="9">
        <f>Table2[[#This Row],[CLASS]]</f>
        <v>5</v>
      </c>
      <c r="Z129" s="9" t="str">
        <f>Table2[[#This Row],[Name]]</f>
        <v>manjeet127</v>
      </c>
      <c r="AA129" s="9">
        <f>Table2[[#This Row],[Mobile No Student(Father/Mother/Guardian]]</f>
        <v>9828120823</v>
      </c>
    </row>
    <row r="130" spans="25:27" ht="23.25">
      <c r="Y130" s="9">
        <f>Table2[[#This Row],[CLASS]]</f>
        <v>5</v>
      </c>
      <c r="Z130" s="9" t="str">
        <f>Table2[[#This Row],[Name]]</f>
        <v>manjeet128</v>
      </c>
      <c r="AA130" s="9">
        <f>Table2[[#This Row],[Mobile No Student(Father/Mother/Guardian]]</f>
        <v>9828120824</v>
      </c>
    </row>
    <row r="131" spans="25:27" ht="23.25">
      <c r="Y131" s="9">
        <f>Table2[[#This Row],[CLASS]]</f>
        <v>5</v>
      </c>
      <c r="Z131" s="9" t="str">
        <f>Table2[[#This Row],[Name]]</f>
        <v>manjeet129</v>
      </c>
      <c r="AA131" s="9">
        <f>Table2[[#This Row],[Mobile No Student(Father/Mother/Guardian]]</f>
        <v>9828120825</v>
      </c>
    </row>
    <row r="132" spans="25:27" ht="23.25">
      <c r="Y132" s="9">
        <f>Table2[[#This Row],[CLASS]]</f>
        <v>5</v>
      </c>
      <c r="Z132" s="9" t="str">
        <f>Table2[[#This Row],[Name]]</f>
        <v>manjeet130</v>
      </c>
      <c r="AA132" s="9">
        <f>Table2[[#This Row],[Mobile No Student(Father/Mother/Guardian]]</f>
        <v>9828120826</v>
      </c>
    </row>
    <row r="133" spans="25:27" ht="23.25">
      <c r="Y133" s="9">
        <f>Table2[[#This Row],[CLASS]]</f>
        <v>5</v>
      </c>
      <c r="Z133" s="9" t="str">
        <f>Table2[[#This Row],[Name]]</f>
        <v>manjeet131</v>
      </c>
      <c r="AA133" s="9">
        <f>Table2[[#This Row],[Mobile No Student(Father/Mother/Guardian]]</f>
        <v>9828120827</v>
      </c>
    </row>
    <row r="134" spans="25:27" ht="23.25">
      <c r="Y134" s="9">
        <f>Table2[[#This Row],[CLASS]]</f>
        <v>5</v>
      </c>
      <c r="Z134" s="9" t="str">
        <f>Table2[[#This Row],[Name]]</f>
        <v>manjeet132</v>
      </c>
      <c r="AA134" s="9">
        <f>Table2[[#This Row],[Mobile No Student(Father/Mother/Guardian]]</f>
        <v>9828120828</v>
      </c>
    </row>
    <row r="135" spans="25:27" ht="23.25">
      <c r="Y135" s="9">
        <f>Table2[[#This Row],[CLASS]]</f>
        <v>5</v>
      </c>
      <c r="Z135" s="9" t="str">
        <f>Table2[[#This Row],[Name]]</f>
        <v>manjeet133</v>
      </c>
      <c r="AA135" s="9">
        <f>Table2[[#This Row],[Mobile No Student(Father/Mother/Guardian]]</f>
        <v>9828120829</v>
      </c>
    </row>
    <row r="136" spans="25:27" ht="23.25">
      <c r="Y136" s="9">
        <f>Table2[[#This Row],[CLASS]]</f>
        <v>5</v>
      </c>
      <c r="Z136" s="9" t="str">
        <f>Table2[[#This Row],[Name]]</f>
        <v>manjeet134</v>
      </c>
      <c r="AA136" s="9">
        <f>Table2[[#This Row],[Mobile No Student(Father/Mother/Guardian]]</f>
        <v>9828120830</v>
      </c>
    </row>
    <row r="137" spans="25:27" ht="23.25">
      <c r="Y137" s="9">
        <f>Table2[[#This Row],[CLASS]]</f>
        <v>5</v>
      </c>
      <c r="Z137" s="9" t="str">
        <f>Table2[[#This Row],[Name]]</f>
        <v>manjeet135</v>
      </c>
      <c r="AA137" s="9">
        <f>Table2[[#This Row],[Mobile No Student(Father/Mother/Guardian]]</f>
        <v>9828120831</v>
      </c>
    </row>
    <row r="138" spans="25:27" ht="23.25">
      <c r="Y138" s="9">
        <f>Table2[[#This Row],[CLASS]]</f>
        <v>5</v>
      </c>
      <c r="Z138" s="9" t="str">
        <f>Table2[[#This Row],[Name]]</f>
        <v>manjeet136</v>
      </c>
      <c r="AA138" s="9">
        <f>Table2[[#This Row],[Mobile No Student(Father/Mother/Guardian]]</f>
        <v>9828120832</v>
      </c>
    </row>
    <row r="139" spans="25:27" ht="23.25">
      <c r="Y139" s="9">
        <f>Table2[[#This Row],[CLASS]]</f>
        <v>5</v>
      </c>
      <c r="Z139" s="9" t="str">
        <f>Table2[[#This Row],[Name]]</f>
        <v>manjeet137</v>
      </c>
      <c r="AA139" s="9">
        <f>Table2[[#This Row],[Mobile No Student(Father/Mother/Guardian]]</f>
        <v>9828120833</v>
      </c>
    </row>
    <row r="140" spans="25:27" ht="23.25">
      <c r="Y140" s="9">
        <f>Table2[[#This Row],[CLASS]]</f>
        <v>5</v>
      </c>
      <c r="Z140" s="9" t="str">
        <f>Table2[[#This Row],[Name]]</f>
        <v>manjeet138</v>
      </c>
      <c r="AA140" s="9">
        <f>Table2[[#This Row],[Mobile No Student(Father/Mother/Guardian]]</f>
        <v>9828120834</v>
      </c>
    </row>
    <row r="141" spans="25:27" ht="23.25">
      <c r="Y141" s="9">
        <f>Table2[[#This Row],[CLASS]]</f>
        <v>5</v>
      </c>
      <c r="Z141" s="9" t="str">
        <f>Table2[[#This Row],[Name]]</f>
        <v>manjeet139</v>
      </c>
      <c r="AA141" s="9">
        <f>Table2[[#This Row],[Mobile No Student(Father/Mother/Guardian]]</f>
        <v>9828120835</v>
      </c>
    </row>
    <row r="142" spans="25:27" ht="23.25">
      <c r="Y142" s="9">
        <f>Table2[[#This Row],[CLASS]]</f>
        <v>5</v>
      </c>
      <c r="Z142" s="9" t="str">
        <f>Table2[[#This Row],[Name]]</f>
        <v>manjeet140</v>
      </c>
      <c r="AA142" s="9">
        <f>Table2[[#This Row],[Mobile No Student(Father/Mother/Guardian]]</f>
        <v>9828120836</v>
      </c>
    </row>
    <row r="143" spans="25:27" ht="23.25">
      <c r="Y143" s="9">
        <f>Table2[[#This Row],[CLASS]]</f>
        <v>5</v>
      </c>
      <c r="Z143" s="9" t="str">
        <f>Table2[[#This Row],[Name]]</f>
        <v>manjeet141</v>
      </c>
      <c r="AA143" s="9">
        <f>Table2[[#This Row],[Mobile No Student(Father/Mother/Guardian]]</f>
        <v>9828120837</v>
      </c>
    </row>
    <row r="144" spans="25:27" ht="23.25">
      <c r="Y144" s="9">
        <f>Table2[[#This Row],[CLASS]]</f>
        <v>5</v>
      </c>
      <c r="Z144" s="9" t="str">
        <f>Table2[[#This Row],[Name]]</f>
        <v>manjeet142</v>
      </c>
      <c r="AA144" s="9">
        <f>Table2[[#This Row],[Mobile No Student(Father/Mother/Guardian]]</f>
        <v>9828120838</v>
      </c>
    </row>
    <row r="145" spans="25:27" ht="23.25">
      <c r="Y145" s="9">
        <f>Table2[[#This Row],[CLASS]]</f>
        <v>5</v>
      </c>
      <c r="Z145" s="9" t="str">
        <f>Table2[[#This Row],[Name]]</f>
        <v>manjeet143</v>
      </c>
      <c r="AA145" s="9">
        <f>Table2[[#This Row],[Mobile No Student(Father/Mother/Guardian]]</f>
        <v>9828120839</v>
      </c>
    </row>
    <row r="146" spans="25:27" ht="23.25">
      <c r="Y146" s="9">
        <f>Table2[[#This Row],[CLASS]]</f>
        <v>5</v>
      </c>
      <c r="Z146" s="9" t="str">
        <f>Table2[[#This Row],[Name]]</f>
        <v>manjeet144</v>
      </c>
      <c r="AA146" s="9">
        <f>Table2[[#This Row],[Mobile No Student(Father/Mother/Guardian]]</f>
        <v>9828120840</v>
      </c>
    </row>
    <row r="147" spans="25:27" ht="23.25">
      <c r="Y147" s="9">
        <f>Table2[[#This Row],[CLASS]]</f>
        <v>5</v>
      </c>
      <c r="Z147" s="9" t="str">
        <f>Table2[[#This Row],[Name]]</f>
        <v>manjeet145</v>
      </c>
      <c r="AA147" s="9">
        <f>Table2[[#This Row],[Mobile No Student(Father/Mother/Guardian]]</f>
        <v>9828120841</v>
      </c>
    </row>
    <row r="148" spans="25:27" ht="23.25">
      <c r="Y148" s="9">
        <f>Table2[[#This Row],[CLASS]]</f>
        <v>5</v>
      </c>
      <c r="Z148" s="9" t="str">
        <f>Table2[[#This Row],[Name]]</f>
        <v>manjeet146</v>
      </c>
      <c r="AA148" s="9">
        <f>Table2[[#This Row],[Mobile No Student(Father/Mother/Guardian]]</f>
        <v>9828120842</v>
      </c>
    </row>
    <row r="149" spans="25:27" ht="23.25">
      <c r="Y149" s="9">
        <f>Table2[[#This Row],[CLASS]]</f>
        <v>5</v>
      </c>
      <c r="Z149" s="9" t="str">
        <f>Table2[[#This Row],[Name]]</f>
        <v>manjeet147</v>
      </c>
      <c r="AA149" s="9">
        <f>Table2[[#This Row],[Mobile No Student(Father/Mother/Guardian]]</f>
        <v>9828120843</v>
      </c>
    </row>
    <row r="150" spans="25:27" ht="23.25">
      <c r="Y150" s="9">
        <f>Table2[[#This Row],[CLASS]]</f>
        <v>5</v>
      </c>
      <c r="Z150" s="9" t="str">
        <f>Table2[[#This Row],[Name]]</f>
        <v>manjeet148</v>
      </c>
      <c r="AA150" s="9">
        <f>Table2[[#This Row],[Mobile No Student(Father/Mother/Guardian]]</f>
        <v>9828120844</v>
      </c>
    </row>
    <row r="151" spans="25:27" ht="23.25">
      <c r="Y151" s="9">
        <f>Table2[[#This Row],[CLASS]]</f>
        <v>5</v>
      </c>
      <c r="Z151" s="9" t="str">
        <f>Table2[[#This Row],[Name]]</f>
        <v>manjeet149</v>
      </c>
      <c r="AA151" s="9">
        <f>Table2[[#This Row],[Mobile No Student(Father/Mother/Guardian]]</f>
        <v>9828120845</v>
      </c>
    </row>
    <row r="152" spans="25:27" ht="23.25">
      <c r="Y152" s="9">
        <f>Table2[[#This Row],[CLASS]]</f>
        <v>5</v>
      </c>
      <c r="Z152" s="9" t="str">
        <f>Table2[[#This Row],[Name]]</f>
        <v>manjeet150</v>
      </c>
      <c r="AA152" s="9">
        <f>Table2[[#This Row],[Mobile No Student(Father/Mother/Guardian]]</f>
        <v>9828120846</v>
      </c>
    </row>
    <row r="153" spans="25:27" ht="23.25">
      <c r="Y153" s="9">
        <f>Table2[[#This Row],[CLASS]]</f>
        <v>5</v>
      </c>
      <c r="Z153" s="9" t="str">
        <f>Table2[[#This Row],[Name]]</f>
        <v>manjeet151</v>
      </c>
      <c r="AA153" s="9">
        <f>Table2[[#This Row],[Mobile No Student(Father/Mother/Guardian]]</f>
        <v>9828120847</v>
      </c>
    </row>
    <row r="154" spans="25:27" ht="23.25">
      <c r="Y154" s="9">
        <f>Table2[[#This Row],[CLASS]]</f>
        <v>5</v>
      </c>
      <c r="Z154" s="9" t="str">
        <f>Table2[[#This Row],[Name]]</f>
        <v>manjeet152</v>
      </c>
      <c r="AA154" s="9">
        <f>Table2[[#This Row],[Mobile No Student(Father/Mother/Guardian]]</f>
        <v>9828120848</v>
      </c>
    </row>
    <row r="155" spans="25:27" ht="23.25">
      <c r="Y155" s="9">
        <f>Table2[[#This Row],[CLASS]]</f>
        <v>5</v>
      </c>
      <c r="Z155" s="9" t="str">
        <f>Table2[[#This Row],[Name]]</f>
        <v>manjeet153</v>
      </c>
      <c r="AA155" s="9">
        <f>Table2[[#This Row],[Mobile No Student(Father/Mother/Guardian]]</f>
        <v>9828120849</v>
      </c>
    </row>
    <row r="156" spans="25:27" ht="23.25">
      <c r="Y156" s="9">
        <f>Table2[[#This Row],[CLASS]]</f>
        <v>5</v>
      </c>
      <c r="Z156" s="9" t="str">
        <f>Table2[[#This Row],[Name]]</f>
        <v>manjeet154</v>
      </c>
      <c r="AA156" s="9">
        <f>Table2[[#This Row],[Mobile No Student(Father/Mother/Guardian]]</f>
        <v>9828120850</v>
      </c>
    </row>
    <row r="157" spans="25:27" ht="23.25">
      <c r="Y157" s="9">
        <f>Table2[[#This Row],[CLASS]]</f>
        <v>6</v>
      </c>
      <c r="Z157" s="9" t="str">
        <f>Table2[[#This Row],[Name]]</f>
        <v>manjeet155</v>
      </c>
      <c r="AA157" s="9">
        <f>Table2[[#This Row],[Mobile No Student(Father/Mother/Guardian]]</f>
        <v>9828120851</v>
      </c>
    </row>
    <row r="158" spans="25:27" ht="23.25">
      <c r="Y158" s="9">
        <f>Table2[[#This Row],[CLASS]]</f>
        <v>6</v>
      </c>
      <c r="Z158" s="9" t="str">
        <f>Table2[[#This Row],[Name]]</f>
        <v>manjeet156</v>
      </c>
      <c r="AA158" s="9">
        <f>Table2[[#This Row],[Mobile No Student(Father/Mother/Guardian]]</f>
        <v>9828120852</v>
      </c>
    </row>
    <row r="159" spans="25:27" ht="23.25">
      <c r="Y159" s="9">
        <f>Table2[[#This Row],[CLASS]]</f>
        <v>6</v>
      </c>
      <c r="Z159" s="9" t="str">
        <f>Table2[[#This Row],[Name]]</f>
        <v>manjeet157</v>
      </c>
      <c r="AA159" s="9">
        <f>Table2[[#This Row],[Mobile No Student(Father/Mother/Guardian]]</f>
        <v>9828120853</v>
      </c>
    </row>
    <row r="160" spans="25:27" ht="23.25">
      <c r="Y160" s="9">
        <f>Table2[[#This Row],[CLASS]]</f>
        <v>6</v>
      </c>
      <c r="Z160" s="9" t="str">
        <f>Table2[[#This Row],[Name]]</f>
        <v>manjeet158</v>
      </c>
      <c r="AA160" s="9">
        <f>Table2[[#This Row],[Mobile No Student(Father/Mother/Guardian]]</f>
        <v>9828120854</v>
      </c>
    </row>
    <row r="161" spans="25:27" ht="23.25">
      <c r="Y161" s="9">
        <f>Table2[[#This Row],[CLASS]]</f>
        <v>6</v>
      </c>
      <c r="Z161" s="9" t="str">
        <f>Table2[[#This Row],[Name]]</f>
        <v>manjeet159</v>
      </c>
      <c r="AA161" s="9">
        <f>Table2[[#This Row],[Mobile No Student(Father/Mother/Guardian]]</f>
        <v>9828120855</v>
      </c>
    </row>
    <row r="162" spans="25:27" ht="23.25">
      <c r="Y162" s="9">
        <f>Table2[[#This Row],[CLASS]]</f>
        <v>6</v>
      </c>
      <c r="Z162" s="9" t="str">
        <f>Table2[[#This Row],[Name]]</f>
        <v>manjeet160</v>
      </c>
      <c r="AA162" s="9">
        <f>Table2[[#This Row],[Mobile No Student(Father/Mother/Guardian]]</f>
        <v>9828120856</v>
      </c>
    </row>
    <row r="163" spans="25:27" ht="23.25">
      <c r="Y163" s="9">
        <f>Table2[[#This Row],[CLASS]]</f>
        <v>6</v>
      </c>
      <c r="Z163" s="9" t="str">
        <f>Table2[[#This Row],[Name]]</f>
        <v>manjeet161</v>
      </c>
      <c r="AA163" s="9">
        <f>Table2[[#This Row],[Mobile No Student(Father/Mother/Guardian]]</f>
        <v>9828120857</v>
      </c>
    </row>
    <row r="164" spans="25:27" ht="23.25">
      <c r="Y164" s="9">
        <f>Table2[[#This Row],[CLASS]]</f>
        <v>6</v>
      </c>
      <c r="Z164" s="9" t="str">
        <f>Table2[[#This Row],[Name]]</f>
        <v>manjeet162</v>
      </c>
      <c r="AA164" s="9">
        <f>Table2[[#This Row],[Mobile No Student(Father/Mother/Guardian]]</f>
        <v>9828120858</v>
      </c>
    </row>
    <row r="165" spans="25:27" ht="23.25">
      <c r="Y165" s="9">
        <f>Table2[[#This Row],[CLASS]]</f>
        <v>6</v>
      </c>
      <c r="Z165" s="9" t="str">
        <f>Table2[[#This Row],[Name]]</f>
        <v>manjeet163</v>
      </c>
      <c r="AA165" s="9">
        <f>Table2[[#This Row],[Mobile No Student(Father/Mother/Guardian]]</f>
        <v>9828120859</v>
      </c>
    </row>
    <row r="166" spans="25:27" ht="23.25">
      <c r="Y166" s="9">
        <f>Table2[[#This Row],[CLASS]]</f>
        <v>6</v>
      </c>
      <c r="Z166" s="9" t="str">
        <f>Table2[[#This Row],[Name]]</f>
        <v>manjeet164</v>
      </c>
      <c r="AA166" s="9">
        <f>Table2[[#This Row],[Mobile No Student(Father/Mother/Guardian]]</f>
        <v>9828120860</v>
      </c>
    </row>
    <row r="167" spans="25:27" ht="23.25">
      <c r="Y167" s="9">
        <f>Table2[[#This Row],[CLASS]]</f>
        <v>6</v>
      </c>
      <c r="Z167" s="9" t="str">
        <f>Table2[[#This Row],[Name]]</f>
        <v>manjeet165</v>
      </c>
      <c r="AA167" s="9">
        <f>Table2[[#This Row],[Mobile No Student(Father/Mother/Guardian]]</f>
        <v>9828120861</v>
      </c>
    </row>
    <row r="168" spans="25:27" ht="23.25">
      <c r="Y168" s="9">
        <f>Table2[[#This Row],[CLASS]]</f>
        <v>6</v>
      </c>
      <c r="Z168" s="9" t="str">
        <f>Table2[[#This Row],[Name]]</f>
        <v>manjeet166</v>
      </c>
      <c r="AA168" s="9">
        <f>Table2[[#This Row],[Mobile No Student(Father/Mother/Guardian]]</f>
        <v>9828120862</v>
      </c>
    </row>
    <row r="169" spans="25:27" ht="23.25">
      <c r="Y169" s="9">
        <f>Table2[[#This Row],[CLASS]]</f>
        <v>6</v>
      </c>
      <c r="Z169" s="9" t="str">
        <f>Table2[[#This Row],[Name]]</f>
        <v>manjeet167</v>
      </c>
      <c r="AA169" s="9">
        <f>Table2[[#This Row],[Mobile No Student(Father/Mother/Guardian]]</f>
        <v>9828120863</v>
      </c>
    </row>
    <row r="170" spans="25:27" ht="23.25">
      <c r="Y170" s="9">
        <f>Table2[[#This Row],[CLASS]]</f>
        <v>6</v>
      </c>
      <c r="Z170" s="9" t="str">
        <f>Table2[[#This Row],[Name]]</f>
        <v>manjeet168</v>
      </c>
      <c r="AA170" s="9">
        <f>Table2[[#This Row],[Mobile No Student(Father/Mother/Guardian]]</f>
        <v>9828120864</v>
      </c>
    </row>
    <row r="171" spans="25:27" ht="23.25">
      <c r="Y171" s="9">
        <f>Table2[[#This Row],[CLASS]]</f>
        <v>6</v>
      </c>
      <c r="Z171" s="9" t="str">
        <f>Table2[[#This Row],[Name]]</f>
        <v>manjeet169</v>
      </c>
      <c r="AA171" s="9">
        <f>Table2[[#This Row],[Mobile No Student(Father/Mother/Guardian]]</f>
        <v>9828120865</v>
      </c>
    </row>
    <row r="172" spans="25:27" ht="23.25">
      <c r="Y172" s="9">
        <f>Table2[[#This Row],[CLASS]]</f>
        <v>6</v>
      </c>
      <c r="Z172" s="9" t="str">
        <f>Table2[[#This Row],[Name]]</f>
        <v>manjeet170</v>
      </c>
      <c r="AA172" s="9">
        <f>Table2[[#This Row],[Mobile No Student(Father/Mother/Guardian]]</f>
        <v>9828120866</v>
      </c>
    </row>
    <row r="173" spans="25:27" ht="23.25">
      <c r="Y173" s="9">
        <f>Table2[[#This Row],[CLASS]]</f>
        <v>6</v>
      </c>
      <c r="Z173" s="9" t="str">
        <f>Table2[[#This Row],[Name]]</f>
        <v>manjeet171</v>
      </c>
      <c r="AA173" s="9">
        <f>Table2[[#This Row],[Mobile No Student(Father/Mother/Guardian]]</f>
        <v>9828120867</v>
      </c>
    </row>
    <row r="174" spans="25:27" ht="23.25">
      <c r="Y174" s="9">
        <f>Table2[[#This Row],[CLASS]]</f>
        <v>6</v>
      </c>
      <c r="Z174" s="9" t="str">
        <f>Table2[[#This Row],[Name]]</f>
        <v>manjeet172</v>
      </c>
      <c r="AA174" s="9">
        <f>Table2[[#This Row],[Mobile No Student(Father/Mother/Guardian]]</f>
        <v>9828120868</v>
      </c>
    </row>
    <row r="175" spans="25:27" ht="23.25">
      <c r="Y175" s="9">
        <f>Table2[[#This Row],[CLASS]]</f>
        <v>6</v>
      </c>
      <c r="Z175" s="9" t="str">
        <f>Table2[[#This Row],[Name]]</f>
        <v>manjeet173</v>
      </c>
      <c r="AA175" s="9">
        <f>Table2[[#This Row],[Mobile No Student(Father/Mother/Guardian]]</f>
        <v>9828120869</v>
      </c>
    </row>
    <row r="176" spans="25:27" ht="23.25">
      <c r="Y176" s="9">
        <f>Table2[[#This Row],[CLASS]]</f>
        <v>6</v>
      </c>
      <c r="Z176" s="9" t="str">
        <f>Table2[[#This Row],[Name]]</f>
        <v>manjeet174</v>
      </c>
      <c r="AA176" s="9">
        <f>Table2[[#This Row],[Mobile No Student(Father/Mother/Guardian]]</f>
        <v>9828120870</v>
      </c>
    </row>
    <row r="177" spans="25:27" ht="23.25">
      <c r="Y177" s="9">
        <f>Table2[[#This Row],[CLASS]]</f>
        <v>6</v>
      </c>
      <c r="Z177" s="9" t="str">
        <f>Table2[[#This Row],[Name]]</f>
        <v>manjeet175</v>
      </c>
      <c r="AA177" s="9">
        <f>Table2[[#This Row],[Mobile No Student(Father/Mother/Guardian]]</f>
        <v>9828120871</v>
      </c>
    </row>
    <row r="178" spans="25:27" ht="23.25">
      <c r="Y178" s="9">
        <f>Table2[[#This Row],[CLASS]]</f>
        <v>6</v>
      </c>
      <c r="Z178" s="9" t="str">
        <f>Table2[[#This Row],[Name]]</f>
        <v>manjeet176</v>
      </c>
      <c r="AA178" s="9">
        <f>Table2[[#This Row],[Mobile No Student(Father/Mother/Guardian]]</f>
        <v>9828120872</v>
      </c>
    </row>
    <row r="179" spans="25:27" ht="23.25">
      <c r="Y179" s="9">
        <f>Table2[[#This Row],[CLASS]]</f>
        <v>6</v>
      </c>
      <c r="Z179" s="9" t="str">
        <f>Table2[[#This Row],[Name]]</f>
        <v>manjeet177</v>
      </c>
      <c r="AA179" s="9">
        <f>Table2[[#This Row],[Mobile No Student(Father/Mother/Guardian]]</f>
        <v>9828120873</v>
      </c>
    </row>
    <row r="180" spans="25:27" ht="23.25">
      <c r="Y180" s="9">
        <f>Table2[[#This Row],[CLASS]]</f>
        <v>6</v>
      </c>
      <c r="Z180" s="9" t="str">
        <f>Table2[[#This Row],[Name]]</f>
        <v>manjeet178</v>
      </c>
      <c r="AA180" s="9">
        <f>Table2[[#This Row],[Mobile No Student(Father/Mother/Guardian]]</f>
        <v>9828120874</v>
      </c>
    </row>
    <row r="181" spans="25:27" ht="23.25">
      <c r="Y181" s="9">
        <f>Table2[[#This Row],[CLASS]]</f>
        <v>6</v>
      </c>
      <c r="Z181" s="9" t="str">
        <f>Table2[[#This Row],[Name]]</f>
        <v>manjeet179</v>
      </c>
      <c r="AA181" s="9">
        <f>Table2[[#This Row],[Mobile No Student(Father/Mother/Guardian]]</f>
        <v>9828120875</v>
      </c>
    </row>
    <row r="182" spans="25:27" ht="23.25">
      <c r="Y182" s="9">
        <f>Table2[[#This Row],[CLASS]]</f>
        <v>6</v>
      </c>
      <c r="Z182" s="9" t="str">
        <f>Table2[[#This Row],[Name]]</f>
        <v>manjeet180</v>
      </c>
      <c r="AA182" s="9">
        <f>Table2[[#This Row],[Mobile No Student(Father/Mother/Guardian]]</f>
        <v>9828120876</v>
      </c>
    </row>
    <row r="183" spans="25:27" ht="23.25">
      <c r="Y183" s="9">
        <f>Table2[[#This Row],[CLASS]]</f>
        <v>6</v>
      </c>
      <c r="Z183" s="9" t="str">
        <f>Table2[[#This Row],[Name]]</f>
        <v>manjeet181</v>
      </c>
      <c r="AA183" s="9">
        <f>Table2[[#This Row],[Mobile No Student(Father/Mother/Guardian]]</f>
        <v>9828120877</v>
      </c>
    </row>
    <row r="184" spans="25:27" ht="23.25">
      <c r="Y184" s="9">
        <f>Table2[[#This Row],[CLASS]]</f>
        <v>6</v>
      </c>
      <c r="Z184" s="9" t="str">
        <f>Table2[[#This Row],[Name]]</f>
        <v>manjeet182</v>
      </c>
      <c r="AA184" s="9">
        <f>Table2[[#This Row],[Mobile No Student(Father/Mother/Guardian]]</f>
        <v>9828120878</v>
      </c>
    </row>
    <row r="185" spans="25:27" ht="23.25">
      <c r="Y185" s="9">
        <f>Table2[[#This Row],[CLASS]]</f>
        <v>6</v>
      </c>
      <c r="Z185" s="9" t="str">
        <f>Table2[[#This Row],[Name]]</f>
        <v>manjeet183</v>
      </c>
      <c r="AA185" s="9">
        <f>Table2[[#This Row],[Mobile No Student(Father/Mother/Guardian]]</f>
        <v>9828120879</v>
      </c>
    </row>
    <row r="186" spans="25:27" ht="23.25">
      <c r="Y186" s="9">
        <f>Table2[[#This Row],[CLASS]]</f>
        <v>6</v>
      </c>
      <c r="Z186" s="9" t="str">
        <f>Table2[[#This Row],[Name]]</f>
        <v>manjeet184</v>
      </c>
      <c r="AA186" s="9">
        <f>Table2[[#This Row],[Mobile No Student(Father/Mother/Guardian]]</f>
        <v>9828120880</v>
      </c>
    </row>
    <row r="187" spans="25:27" ht="23.25">
      <c r="Y187" s="9">
        <f>Table2[[#This Row],[CLASS]]</f>
        <v>6</v>
      </c>
      <c r="Z187" s="9" t="str">
        <f>Table2[[#This Row],[Name]]</f>
        <v>manjeet185</v>
      </c>
      <c r="AA187" s="9">
        <f>Table2[[#This Row],[Mobile No Student(Father/Mother/Guardian]]</f>
        <v>9828120881</v>
      </c>
    </row>
    <row r="188" spans="25:27" ht="23.25">
      <c r="Y188" s="9">
        <f>Table2[[#This Row],[CLASS]]</f>
        <v>6</v>
      </c>
      <c r="Z188" s="9" t="str">
        <f>Table2[[#This Row],[Name]]</f>
        <v>manjeet186</v>
      </c>
      <c r="AA188" s="9">
        <f>Table2[[#This Row],[Mobile No Student(Father/Mother/Guardian]]</f>
        <v>9828120882</v>
      </c>
    </row>
    <row r="189" spans="25:27" ht="23.25">
      <c r="Y189" s="9">
        <f>Table2[[#This Row],[CLASS]]</f>
        <v>6</v>
      </c>
      <c r="Z189" s="9" t="str">
        <f>Table2[[#This Row],[Name]]</f>
        <v>manjeet187</v>
      </c>
      <c r="AA189" s="9">
        <f>Table2[[#This Row],[Mobile No Student(Father/Mother/Guardian]]</f>
        <v>9828120883</v>
      </c>
    </row>
    <row r="190" spans="25:27" ht="23.25">
      <c r="Y190" s="9">
        <f>Table2[[#This Row],[CLASS]]</f>
        <v>6</v>
      </c>
      <c r="Z190" s="9" t="str">
        <f>Table2[[#This Row],[Name]]</f>
        <v>manjeet188</v>
      </c>
      <c r="AA190" s="9">
        <f>Table2[[#This Row],[Mobile No Student(Father/Mother/Guardian]]</f>
        <v>9828120884</v>
      </c>
    </row>
    <row r="191" spans="25:27" ht="23.25">
      <c r="Y191" s="9">
        <f>Table2[[#This Row],[CLASS]]</f>
        <v>6</v>
      </c>
      <c r="Z191" s="9" t="str">
        <f>Table2[[#This Row],[Name]]</f>
        <v>manjeet189</v>
      </c>
      <c r="AA191" s="9">
        <f>Table2[[#This Row],[Mobile No Student(Father/Mother/Guardian]]</f>
        <v>9828120885</v>
      </c>
    </row>
    <row r="192" spans="25:27" ht="23.25">
      <c r="Y192" s="9">
        <f>Table2[[#This Row],[CLASS]]</f>
        <v>6</v>
      </c>
      <c r="Z192" s="9" t="str">
        <f>Table2[[#This Row],[Name]]</f>
        <v>manjeet190</v>
      </c>
      <c r="AA192" s="9">
        <f>Table2[[#This Row],[Mobile No Student(Father/Mother/Guardian]]</f>
        <v>9828120886</v>
      </c>
    </row>
    <row r="193" spans="25:27" ht="23.25">
      <c r="Y193" s="9">
        <f>Table2[[#This Row],[CLASS]]</f>
        <v>6</v>
      </c>
      <c r="Z193" s="9" t="str">
        <f>Table2[[#This Row],[Name]]</f>
        <v>manjeet191</v>
      </c>
      <c r="AA193" s="9">
        <f>Table2[[#This Row],[Mobile No Student(Father/Mother/Guardian]]</f>
        <v>9828120887</v>
      </c>
    </row>
    <row r="194" spans="25:27" ht="23.25">
      <c r="Y194" s="9">
        <f>Table2[[#This Row],[CLASS]]</f>
        <v>6</v>
      </c>
      <c r="Z194" s="9" t="str">
        <f>Table2[[#This Row],[Name]]</f>
        <v>manjeet192</v>
      </c>
      <c r="AA194" s="9">
        <f>Table2[[#This Row],[Mobile No Student(Father/Mother/Guardian]]</f>
        <v>9828120888</v>
      </c>
    </row>
    <row r="195" spans="25:27" ht="23.25">
      <c r="Y195" s="9">
        <f>Table2[[#This Row],[CLASS]]</f>
        <v>6</v>
      </c>
      <c r="Z195" s="9" t="str">
        <f>Table2[[#This Row],[Name]]</f>
        <v>manjeet193</v>
      </c>
      <c r="AA195" s="9">
        <f>Table2[[#This Row],[Mobile No Student(Father/Mother/Guardian]]</f>
        <v>9828120889</v>
      </c>
    </row>
    <row r="196" spans="25:27" ht="23.25">
      <c r="Y196" s="9">
        <f>Table2[[#This Row],[CLASS]]</f>
        <v>7</v>
      </c>
      <c r="Z196" s="9" t="str">
        <f>Table2[[#This Row],[Name]]</f>
        <v>manjeet194</v>
      </c>
      <c r="AA196" s="9">
        <f>Table2[[#This Row],[Mobile No Student(Father/Mother/Guardian]]</f>
        <v>9828120890</v>
      </c>
    </row>
    <row r="197" spans="25:27" ht="23.25">
      <c r="Y197" s="9">
        <f>Table2[[#This Row],[CLASS]]</f>
        <v>7</v>
      </c>
      <c r="Z197" s="9" t="str">
        <f>Table2[[#This Row],[Name]]</f>
        <v>manjeet195</v>
      </c>
      <c r="AA197" s="9">
        <f>Table2[[#This Row],[Mobile No Student(Father/Mother/Guardian]]</f>
        <v>9828120891</v>
      </c>
    </row>
    <row r="198" spans="25:27" ht="23.25">
      <c r="Y198" s="9">
        <f>Table2[[#This Row],[CLASS]]</f>
        <v>7</v>
      </c>
      <c r="Z198" s="9" t="str">
        <f>Table2[[#This Row],[Name]]</f>
        <v>manjeet196</v>
      </c>
      <c r="AA198" s="9">
        <f>Table2[[#This Row],[Mobile No Student(Father/Mother/Guardian]]</f>
        <v>9828120892</v>
      </c>
    </row>
    <row r="199" spans="25:27" ht="23.25">
      <c r="Y199" s="9">
        <f>Table2[[#This Row],[CLASS]]</f>
        <v>7</v>
      </c>
      <c r="Z199" s="9" t="str">
        <f>Table2[[#This Row],[Name]]</f>
        <v>manjeet197</v>
      </c>
      <c r="AA199" s="9">
        <f>Table2[[#This Row],[Mobile No Student(Father/Mother/Guardian]]</f>
        <v>9828120893</v>
      </c>
    </row>
    <row r="200" spans="25:27" ht="23.25">
      <c r="Y200" s="9">
        <f>Table2[[#This Row],[CLASS]]</f>
        <v>7</v>
      </c>
      <c r="Z200" s="9" t="str">
        <f>Table2[[#This Row],[Name]]</f>
        <v>manjeet198</v>
      </c>
      <c r="AA200" s="9">
        <f>Table2[[#This Row],[Mobile No Student(Father/Mother/Guardian]]</f>
        <v>9828120894</v>
      </c>
    </row>
    <row r="201" spans="25:27" ht="23.25">
      <c r="Y201" s="9">
        <f>Table2[[#This Row],[CLASS]]</f>
        <v>7</v>
      </c>
      <c r="Z201" s="9" t="str">
        <f>Table2[[#This Row],[Name]]</f>
        <v>manjeet199</v>
      </c>
      <c r="AA201" s="9">
        <f>Table2[[#This Row],[Mobile No Student(Father/Mother/Guardian]]</f>
        <v>9828120895</v>
      </c>
    </row>
    <row r="202" spans="25:27" ht="23.25">
      <c r="Y202" s="9">
        <f>Table2[[#This Row],[CLASS]]</f>
        <v>7</v>
      </c>
      <c r="Z202" s="9" t="str">
        <f>Table2[[#This Row],[Name]]</f>
        <v>manjeet200</v>
      </c>
      <c r="AA202" s="9">
        <f>Table2[[#This Row],[Mobile No Student(Father/Mother/Guardian]]</f>
        <v>9828120896</v>
      </c>
    </row>
    <row r="203" spans="25:27" ht="23.25">
      <c r="Y203" s="9">
        <f>Table2[[#This Row],[CLASS]]</f>
        <v>7</v>
      </c>
      <c r="Z203" s="9" t="str">
        <f>Table2[[#This Row],[Name]]</f>
        <v>manjeet201</v>
      </c>
      <c r="AA203" s="9">
        <f>Table2[[#This Row],[Mobile No Student(Father/Mother/Guardian]]</f>
        <v>9828120897</v>
      </c>
    </row>
    <row r="204" spans="25:27" ht="23.25">
      <c r="Y204" s="9">
        <f>Table2[[#This Row],[CLASS]]</f>
        <v>7</v>
      </c>
      <c r="Z204" s="9" t="str">
        <f>Table2[[#This Row],[Name]]</f>
        <v>manjeet202</v>
      </c>
      <c r="AA204" s="9">
        <f>Table2[[#This Row],[Mobile No Student(Father/Mother/Guardian]]</f>
        <v>9828120898</v>
      </c>
    </row>
    <row r="205" spans="25:27" ht="23.25">
      <c r="Y205" s="9">
        <f>Table2[[#This Row],[CLASS]]</f>
        <v>7</v>
      </c>
      <c r="Z205" s="9" t="str">
        <f>Table2[[#This Row],[Name]]</f>
        <v>manjeet203</v>
      </c>
      <c r="AA205" s="9">
        <f>Table2[[#This Row],[Mobile No Student(Father/Mother/Guardian]]</f>
        <v>9828120899</v>
      </c>
    </row>
    <row r="206" spans="25:27" ht="23.25">
      <c r="Y206" s="9">
        <f>Table2[[#This Row],[CLASS]]</f>
        <v>7</v>
      </c>
      <c r="Z206" s="9" t="str">
        <f>Table2[[#This Row],[Name]]</f>
        <v>manjeet204</v>
      </c>
      <c r="AA206" s="9">
        <f>Table2[[#This Row],[Mobile No Student(Father/Mother/Guardian]]</f>
        <v>9828120900</v>
      </c>
    </row>
    <row r="207" spans="25:27" ht="23.25">
      <c r="Y207" s="9">
        <f>Table2[[#This Row],[CLASS]]</f>
        <v>7</v>
      </c>
      <c r="Z207" s="9" t="str">
        <f>Table2[[#This Row],[Name]]</f>
        <v>manjeet205</v>
      </c>
      <c r="AA207" s="9">
        <f>Table2[[#This Row],[Mobile No Student(Father/Mother/Guardian]]</f>
        <v>9828120901</v>
      </c>
    </row>
    <row r="208" spans="25:27" ht="23.25">
      <c r="Y208" s="9">
        <f>Table2[[#This Row],[CLASS]]</f>
        <v>7</v>
      </c>
      <c r="Z208" s="9" t="str">
        <f>Table2[[#This Row],[Name]]</f>
        <v>manjeet206</v>
      </c>
      <c r="AA208" s="9">
        <f>Table2[[#This Row],[Mobile No Student(Father/Mother/Guardian]]</f>
        <v>9828120902</v>
      </c>
    </row>
    <row r="209" spans="25:27" ht="23.25">
      <c r="Y209" s="9">
        <f>Table2[[#This Row],[CLASS]]</f>
        <v>7</v>
      </c>
      <c r="Z209" s="9" t="str">
        <f>Table2[[#This Row],[Name]]</f>
        <v>manjeet207</v>
      </c>
      <c r="AA209" s="9">
        <f>Table2[[#This Row],[Mobile No Student(Father/Mother/Guardian]]</f>
        <v>9828120903</v>
      </c>
    </row>
    <row r="210" spans="25:27" ht="23.25">
      <c r="Y210" s="9">
        <f>Table2[[#This Row],[CLASS]]</f>
        <v>7</v>
      </c>
      <c r="Z210" s="9" t="str">
        <f>Table2[[#This Row],[Name]]</f>
        <v>manjeet208</v>
      </c>
      <c r="AA210" s="9">
        <f>Table2[[#This Row],[Mobile No Student(Father/Mother/Guardian]]</f>
        <v>9828120904</v>
      </c>
    </row>
    <row r="211" spans="25:27" ht="23.25">
      <c r="Y211" s="9">
        <f>Table2[[#This Row],[CLASS]]</f>
        <v>7</v>
      </c>
      <c r="Z211" s="9" t="str">
        <f>Table2[[#This Row],[Name]]</f>
        <v>manjeet209</v>
      </c>
      <c r="AA211" s="9">
        <f>Table2[[#This Row],[Mobile No Student(Father/Mother/Guardian]]</f>
        <v>9828120905</v>
      </c>
    </row>
    <row r="212" spans="25:27" ht="23.25">
      <c r="Y212" s="9">
        <f>Table2[[#This Row],[CLASS]]</f>
        <v>7</v>
      </c>
      <c r="Z212" s="9" t="str">
        <f>Table2[[#This Row],[Name]]</f>
        <v>manjeet210</v>
      </c>
      <c r="AA212" s="9">
        <f>Table2[[#This Row],[Mobile No Student(Father/Mother/Guardian]]</f>
        <v>9828120906</v>
      </c>
    </row>
    <row r="213" spans="25:27" ht="23.25">
      <c r="Y213" s="9">
        <f>Table2[[#This Row],[CLASS]]</f>
        <v>7</v>
      </c>
      <c r="Z213" s="9" t="str">
        <f>Table2[[#This Row],[Name]]</f>
        <v>manjeet211</v>
      </c>
      <c r="AA213" s="9">
        <f>Table2[[#This Row],[Mobile No Student(Father/Mother/Guardian]]</f>
        <v>9828120907</v>
      </c>
    </row>
    <row r="214" spans="25:27" ht="23.25">
      <c r="Y214" s="9">
        <f>Table2[[#This Row],[CLASS]]</f>
        <v>7</v>
      </c>
      <c r="Z214" s="9" t="str">
        <f>Table2[[#This Row],[Name]]</f>
        <v>manjeet212</v>
      </c>
      <c r="AA214" s="9">
        <f>Table2[[#This Row],[Mobile No Student(Father/Mother/Guardian]]</f>
        <v>9828120908</v>
      </c>
    </row>
    <row r="215" spans="25:27" ht="23.25">
      <c r="Y215" s="9">
        <f>Table2[[#This Row],[CLASS]]</f>
        <v>7</v>
      </c>
      <c r="Z215" s="9" t="str">
        <f>Table2[[#This Row],[Name]]</f>
        <v>manjeet213</v>
      </c>
      <c r="AA215" s="9">
        <f>Table2[[#This Row],[Mobile No Student(Father/Mother/Guardian]]</f>
        <v>9828120909</v>
      </c>
    </row>
    <row r="216" spans="25:27" ht="23.25">
      <c r="Y216" s="9">
        <f>Table2[[#This Row],[CLASS]]</f>
        <v>7</v>
      </c>
      <c r="Z216" s="9" t="str">
        <f>Table2[[#This Row],[Name]]</f>
        <v>manjeet214</v>
      </c>
      <c r="AA216" s="9">
        <f>Table2[[#This Row],[Mobile No Student(Father/Mother/Guardian]]</f>
        <v>9828120910</v>
      </c>
    </row>
    <row r="217" spans="25:27" ht="23.25">
      <c r="Y217" s="9">
        <f>Table2[[#This Row],[CLASS]]</f>
        <v>7</v>
      </c>
      <c r="Z217" s="9" t="str">
        <f>Table2[[#This Row],[Name]]</f>
        <v>manjeet215</v>
      </c>
      <c r="AA217" s="9">
        <f>Table2[[#This Row],[Mobile No Student(Father/Mother/Guardian]]</f>
        <v>9828120911</v>
      </c>
    </row>
    <row r="218" spans="25:27" ht="23.25">
      <c r="Y218" s="9">
        <f>Table2[[#This Row],[CLASS]]</f>
        <v>7</v>
      </c>
      <c r="Z218" s="9" t="str">
        <f>Table2[[#This Row],[Name]]</f>
        <v>manjeet216</v>
      </c>
      <c r="AA218" s="9">
        <f>Table2[[#This Row],[Mobile No Student(Father/Mother/Guardian]]</f>
        <v>9828120912</v>
      </c>
    </row>
    <row r="219" spans="25:27" ht="23.25">
      <c r="Y219" s="9">
        <f>Table2[[#This Row],[CLASS]]</f>
        <v>7</v>
      </c>
      <c r="Z219" s="9" t="str">
        <f>Table2[[#This Row],[Name]]</f>
        <v>manjeet217</v>
      </c>
      <c r="AA219" s="9">
        <f>Table2[[#This Row],[Mobile No Student(Father/Mother/Guardian]]</f>
        <v>9828120913</v>
      </c>
    </row>
    <row r="220" spans="25:27" ht="23.25">
      <c r="Y220" s="9">
        <f>Table2[[#This Row],[CLASS]]</f>
        <v>7</v>
      </c>
      <c r="Z220" s="9" t="str">
        <f>Table2[[#This Row],[Name]]</f>
        <v>manjeet218</v>
      </c>
      <c r="AA220" s="9">
        <f>Table2[[#This Row],[Mobile No Student(Father/Mother/Guardian]]</f>
        <v>9828120914</v>
      </c>
    </row>
    <row r="221" spans="25:27" ht="23.25">
      <c r="Y221" s="9">
        <f>Table2[[#This Row],[CLASS]]</f>
        <v>7</v>
      </c>
      <c r="Z221" s="9" t="str">
        <f>Table2[[#This Row],[Name]]</f>
        <v>manjeet219</v>
      </c>
      <c r="AA221" s="9">
        <f>Table2[[#This Row],[Mobile No Student(Father/Mother/Guardian]]</f>
        <v>9828120915</v>
      </c>
    </row>
    <row r="222" spans="25:27" ht="23.25">
      <c r="Y222" s="9">
        <f>Table2[[#This Row],[CLASS]]</f>
        <v>7</v>
      </c>
      <c r="Z222" s="9" t="str">
        <f>Table2[[#This Row],[Name]]</f>
        <v>manjeet220</v>
      </c>
      <c r="AA222" s="9">
        <f>Table2[[#This Row],[Mobile No Student(Father/Mother/Guardian]]</f>
        <v>9828120916</v>
      </c>
    </row>
    <row r="223" spans="25:27" ht="23.25">
      <c r="Y223" s="9">
        <f>Table2[[#This Row],[CLASS]]</f>
        <v>7</v>
      </c>
      <c r="Z223" s="9" t="str">
        <f>Table2[[#This Row],[Name]]</f>
        <v>manjeet221</v>
      </c>
      <c r="AA223" s="9">
        <f>Table2[[#This Row],[Mobile No Student(Father/Mother/Guardian]]</f>
        <v>9828120917</v>
      </c>
    </row>
    <row r="224" spans="25:27" ht="23.25">
      <c r="Y224" s="9">
        <f>Table2[[#This Row],[CLASS]]</f>
        <v>7</v>
      </c>
      <c r="Z224" s="9" t="str">
        <f>Table2[[#This Row],[Name]]</f>
        <v>manjeet222</v>
      </c>
      <c r="AA224" s="9">
        <f>Table2[[#This Row],[Mobile No Student(Father/Mother/Guardian]]</f>
        <v>9828120918</v>
      </c>
    </row>
    <row r="225" spans="25:27" ht="23.25">
      <c r="Y225" s="9">
        <f>Table2[[#This Row],[CLASS]]</f>
        <v>7</v>
      </c>
      <c r="Z225" s="9" t="str">
        <f>Table2[[#This Row],[Name]]</f>
        <v>manjeet223</v>
      </c>
      <c r="AA225" s="9">
        <f>Table2[[#This Row],[Mobile No Student(Father/Mother/Guardian]]</f>
        <v>9828120919</v>
      </c>
    </row>
    <row r="226" spans="25:27" ht="23.25">
      <c r="Y226" s="9">
        <f>Table2[[#This Row],[CLASS]]</f>
        <v>7</v>
      </c>
      <c r="Z226" s="9" t="str">
        <f>Table2[[#This Row],[Name]]</f>
        <v>manjeet224</v>
      </c>
      <c r="AA226" s="9">
        <f>Table2[[#This Row],[Mobile No Student(Father/Mother/Guardian]]</f>
        <v>9828120920</v>
      </c>
    </row>
    <row r="227" spans="25:27" ht="23.25">
      <c r="Y227" s="9">
        <f>Table2[[#This Row],[CLASS]]</f>
        <v>7</v>
      </c>
      <c r="Z227" s="9" t="str">
        <f>Table2[[#This Row],[Name]]</f>
        <v>manjeet225</v>
      </c>
      <c r="AA227" s="9">
        <f>Table2[[#This Row],[Mobile No Student(Father/Mother/Guardian]]</f>
        <v>9828120921</v>
      </c>
    </row>
    <row r="228" spans="25:27" ht="23.25">
      <c r="Y228" s="9">
        <f>Table2[[#This Row],[CLASS]]</f>
        <v>7</v>
      </c>
      <c r="Z228" s="9" t="str">
        <f>Table2[[#This Row],[Name]]</f>
        <v>manjeet226</v>
      </c>
      <c r="AA228" s="9">
        <f>Table2[[#This Row],[Mobile No Student(Father/Mother/Guardian]]</f>
        <v>9828120922</v>
      </c>
    </row>
    <row r="229" spans="25:27" ht="23.25">
      <c r="Y229" s="9">
        <f>Table2[[#This Row],[CLASS]]</f>
        <v>7</v>
      </c>
      <c r="Z229" s="9" t="str">
        <f>Table2[[#This Row],[Name]]</f>
        <v>manjeet227</v>
      </c>
      <c r="AA229" s="9">
        <f>Table2[[#This Row],[Mobile No Student(Father/Mother/Guardian]]</f>
        <v>9828120923</v>
      </c>
    </row>
    <row r="230" spans="25:27" ht="23.25">
      <c r="Y230" s="9">
        <f>Table2[[#This Row],[CLASS]]</f>
        <v>7</v>
      </c>
      <c r="Z230" s="9" t="str">
        <f>Table2[[#This Row],[Name]]</f>
        <v>manjeet228</v>
      </c>
      <c r="AA230" s="9">
        <f>Table2[[#This Row],[Mobile No Student(Father/Mother/Guardian]]</f>
        <v>9828120924</v>
      </c>
    </row>
    <row r="231" spans="25:27" ht="23.25">
      <c r="Y231" s="9">
        <f>Table2[[#This Row],[CLASS]]</f>
        <v>7</v>
      </c>
      <c r="Z231" s="9" t="str">
        <f>Table2[[#This Row],[Name]]</f>
        <v>manjeet229</v>
      </c>
      <c r="AA231" s="9">
        <f>Table2[[#This Row],[Mobile No Student(Father/Mother/Guardian]]</f>
        <v>9828120925</v>
      </c>
    </row>
    <row r="232" spans="25:27" ht="23.25">
      <c r="Y232" s="9">
        <f>Table2[[#This Row],[CLASS]]</f>
        <v>7</v>
      </c>
      <c r="Z232" s="9" t="str">
        <f>Table2[[#This Row],[Name]]</f>
        <v>manjeet230</v>
      </c>
      <c r="AA232" s="9">
        <f>Table2[[#This Row],[Mobile No Student(Father/Mother/Guardian]]</f>
        <v>9828120926</v>
      </c>
    </row>
    <row r="233" spans="25:27" ht="23.25">
      <c r="Y233" s="9">
        <f>Table2[[#This Row],[CLASS]]</f>
        <v>7</v>
      </c>
      <c r="Z233" s="9" t="str">
        <f>Table2[[#This Row],[Name]]</f>
        <v>manjeet231</v>
      </c>
      <c r="AA233" s="9">
        <f>Table2[[#This Row],[Mobile No Student(Father/Mother/Guardian]]</f>
        <v>9828120927</v>
      </c>
    </row>
    <row r="234" spans="25:27" ht="23.25">
      <c r="Y234" s="9">
        <f>Table2[[#This Row],[CLASS]]</f>
        <v>7</v>
      </c>
      <c r="Z234" s="9" t="str">
        <f>Table2[[#This Row],[Name]]</f>
        <v>manjeet232</v>
      </c>
      <c r="AA234" s="9">
        <f>Table2[[#This Row],[Mobile No Student(Father/Mother/Guardian]]</f>
        <v>9828120928</v>
      </c>
    </row>
    <row r="235" spans="25:27" ht="23.25">
      <c r="Y235" s="9">
        <f>Table2[[#This Row],[CLASS]]</f>
        <v>7</v>
      </c>
      <c r="Z235" s="9" t="str">
        <f>Table2[[#This Row],[Name]]</f>
        <v>manjeet233</v>
      </c>
      <c r="AA235" s="9">
        <f>Table2[[#This Row],[Mobile No Student(Father/Mother/Guardian]]</f>
        <v>9828120929</v>
      </c>
    </row>
    <row r="236" spans="25:27" ht="23.25">
      <c r="Y236" s="9">
        <f>Table2[[#This Row],[CLASS]]</f>
        <v>7</v>
      </c>
      <c r="Z236" s="9" t="str">
        <f>Table2[[#This Row],[Name]]</f>
        <v>manjeet234</v>
      </c>
      <c r="AA236" s="9">
        <f>Table2[[#This Row],[Mobile No Student(Father/Mother/Guardian]]</f>
        <v>9828120930</v>
      </c>
    </row>
    <row r="237" spans="25:27" ht="23.25">
      <c r="Y237" s="9">
        <f>Table2[[#This Row],[CLASS]]</f>
        <v>7</v>
      </c>
      <c r="Z237" s="9" t="str">
        <f>Table2[[#This Row],[Name]]</f>
        <v>manjeet235</v>
      </c>
      <c r="AA237" s="9">
        <f>Table2[[#This Row],[Mobile No Student(Father/Mother/Guardian]]</f>
        <v>9828120931</v>
      </c>
    </row>
    <row r="238" spans="25:27" ht="23.25">
      <c r="Y238" s="9">
        <f>Table2[[#This Row],[CLASS]]</f>
        <v>7</v>
      </c>
      <c r="Z238" s="9" t="str">
        <f>Table2[[#This Row],[Name]]</f>
        <v>manjeet236</v>
      </c>
      <c r="AA238" s="9">
        <f>Table2[[#This Row],[Mobile No Student(Father/Mother/Guardian]]</f>
        <v>9828120932</v>
      </c>
    </row>
    <row r="239" spans="25:27" ht="23.25">
      <c r="Y239" s="9">
        <f>Table2[[#This Row],[CLASS]]</f>
        <v>7</v>
      </c>
      <c r="Z239" s="9" t="str">
        <f>Table2[[#This Row],[Name]]</f>
        <v>manjeet237</v>
      </c>
      <c r="AA239" s="9">
        <f>Table2[[#This Row],[Mobile No Student(Father/Mother/Guardian]]</f>
        <v>9828120933</v>
      </c>
    </row>
    <row r="240" spans="25:27" ht="23.25">
      <c r="Y240" s="9">
        <f>Table2[[#This Row],[CLASS]]</f>
        <v>7</v>
      </c>
      <c r="Z240" s="9" t="str">
        <f>Table2[[#This Row],[Name]]</f>
        <v>manjeet238</v>
      </c>
      <c r="AA240" s="9">
        <f>Table2[[#This Row],[Mobile No Student(Father/Mother/Guardian]]</f>
        <v>9828120934</v>
      </c>
    </row>
    <row r="241" spans="25:27" ht="23.25">
      <c r="Y241" s="9">
        <f>Table2[[#This Row],[CLASS]]</f>
        <v>7</v>
      </c>
      <c r="Z241" s="9" t="str">
        <f>Table2[[#This Row],[Name]]</f>
        <v>manjeet239</v>
      </c>
      <c r="AA241" s="9">
        <f>Table2[[#This Row],[Mobile No Student(Father/Mother/Guardian]]</f>
        <v>9828120935</v>
      </c>
    </row>
    <row r="242" spans="25:27" ht="23.25">
      <c r="Y242" s="9">
        <f>Table2[[#This Row],[CLASS]]</f>
        <v>7</v>
      </c>
      <c r="Z242" s="9" t="str">
        <f>Table2[[#This Row],[Name]]</f>
        <v>manjeet240</v>
      </c>
      <c r="AA242" s="9">
        <f>Table2[[#This Row],[Mobile No Student(Father/Mother/Guardian]]</f>
        <v>9828120936</v>
      </c>
    </row>
    <row r="243" spans="25:27" ht="23.25">
      <c r="Y243" s="9">
        <f>Table2[[#This Row],[CLASS]]</f>
        <v>7</v>
      </c>
      <c r="Z243" s="9" t="str">
        <f>Table2[[#This Row],[Name]]</f>
        <v>manjeet241</v>
      </c>
      <c r="AA243" s="9">
        <f>Table2[[#This Row],[Mobile No Student(Father/Mother/Guardian]]</f>
        <v>9828120937</v>
      </c>
    </row>
    <row r="244" spans="25:27" ht="23.25">
      <c r="Y244" s="9">
        <f>Table2[[#This Row],[CLASS]]</f>
        <v>7</v>
      </c>
      <c r="Z244" s="9" t="str">
        <f>Table2[[#This Row],[Name]]</f>
        <v>manjeet242</v>
      </c>
      <c r="AA244" s="9">
        <f>Table2[[#This Row],[Mobile No Student(Father/Mother/Guardian]]</f>
        <v>9828120938</v>
      </c>
    </row>
    <row r="245" spans="25:27" ht="23.25">
      <c r="Y245" s="9">
        <f>Table2[[#This Row],[CLASS]]</f>
        <v>7</v>
      </c>
      <c r="Z245" s="9" t="str">
        <f>Table2[[#This Row],[Name]]</f>
        <v>manjeet243</v>
      </c>
      <c r="AA245" s="9">
        <f>Table2[[#This Row],[Mobile No Student(Father/Mother/Guardian]]</f>
        <v>9828120939</v>
      </c>
    </row>
    <row r="246" spans="25:27" ht="23.25">
      <c r="Y246" s="9">
        <f>Table2[[#This Row],[CLASS]]</f>
        <v>7</v>
      </c>
      <c r="Z246" s="9" t="str">
        <f>Table2[[#This Row],[Name]]</f>
        <v>manjeet244</v>
      </c>
      <c r="AA246" s="9">
        <f>Table2[[#This Row],[Mobile No Student(Father/Mother/Guardian]]</f>
        <v>9828120940</v>
      </c>
    </row>
    <row r="247" spans="25:27" ht="23.25">
      <c r="Y247" s="9">
        <f>Table2[[#This Row],[CLASS]]</f>
        <v>7</v>
      </c>
      <c r="Z247" s="9" t="str">
        <f>Table2[[#This Row],[Name]]</f>
        <v>manjeet245</v>
      </c>
      <c r="AA247" s="9">
        <f>Table2[[#This Row],[Mobile No Student(Father/Mother/Guardian]]</f>
        <v>9828120941</v>
      </c>
    </row>
    <row r="248" spans="25:27" ht="23.25">
      <c r="Y248" s="9">
        <f>Table2[[#This Row],[CLASS]]</f>
        <v>7</v>
      </c>
      <c r="Z248" s="9" t="str">
        <f>Table2[[#This Row],[Name]]</f>
        <v>manjeet246</v>
      </c>
      <c r="AA248" s="9">
        <f>Table2[[#This Row],[Mobile No Student(Father/Mother/Guardian]]</f>
        <v>9828120942</v>
      </c>
    </row>
    <row r="249" spans="25:27" ht="23.25">
      <c r="Y249" s="9">
        <f>Table2[[#This Row],[CLASS]]</f>
        <v>7</v>
      </c>
      <c r="Z249" s="9" t="str">
        <f>Table2[[#This Row],[Name]]</f>
        <v>manjeet247</v>
      </c>
      <c r="AA249" s="9">
        <f>Table2[[#This Row],[Mobile No Student(Father/Mother/Guardian]]</f>
        <v>9828120943</v>
      </c>
    </row>
    <row r="250" spans="25:27" ht="23.25">
      <c r="Y250" s="9">
        <f>Table2[[#This Row],[CLASS]]</f>
        <v>7</v>
      </c>
      <c r="Z250" s="9" t="str">
        <f>Table2[[#This Row],[Name]]</f>
        <v>manjeet248</v>
      </c>
      <c r="AA250" s="9">
        <f>Table2[[#This Row],[Mobile No Student(Father/Mother/Guardian]]</f>
        <v>9828120944</v>
      </c>
    </row>
    <row r="251" spans="25:27" ht="23.25">
      <c r="Y251" s="9">
        <f>Table2[[#This Row],[CLASS]]</f>
        <v>7</v>
      </c>
      <c r="Z251" s="9" t="str">
        <f>Table2[[#This Row],[Name]]</f>
        <v>manjeet249</v>
      </c>
      <c r="AA251" s="9">
        <f>Table2[[#This Row],[Mobile No Student(Father/Mother/Guardian]]</f>
        <v>9828120945</v>
      </c>
    </row>
    <row r="252" spans="25:27" ht="23.25">
      <c r="Y252" s="9">
        <f>Table2[[#This Row],[CLASS]]</f>
        <v>7</v>
      </c>
      <c r="Z252" s="9" t="str">
        <f>Table2[[#This Row],[Name]]</f>
        <v>manjeet250</v>
      </c>
      <c r="AA252" s="9">
        <f>Table2[[#This Row],[Mobile No Student(Father/Mother/Guardian]]</f>
        <v>9828120946</v>
      </c>
    </row>
    <row r="253" spans="25:27" ht="23.25">
      <c r="Y253" s="9">
        <f>Table2[[#This Row],[CLASS]]</f>
        <v>7</v>
      </c>
      <c r="Z253" s="9" t="str">
        <f>Table2[[#This Row],[Name]]</f>
        <v>manjeet251</v>
      </c>
      <c r="AA253" s="9">
        <f>Table2[[#This Row],[Mobile No Student(Father/Mother/Guardian]]</f>
        <v>9828120947</v>
      </c>
    </row>
    <row r="254" spans="25:27" ht="23.25">
      <c r="Y254" s="9">
        <f>Table2[[#This Row],[CLASS]]</f>
        <v>8</v>
      </c>
      <c r="Z254" s="9" t="str">
        <f>Table2[[#This Row],[Name]]</f>
        <v>manjeet252</v>
      </c>
      <c r="AA254" s="9">
        <f>Table2[[#This Row],[Mobile No Student(Father/Mother/Guardian]]</f>
        <v>9828120948</v>
      </c>
    </row>
    <row r="255" spans="25:27" ht="23.25">
      <c r="Y255" s="9">
        <f>Table2[[#This Row],[CLASS]]</f>
        <v>8</v>
      </c>
      <c r="Z255" s="9" t="str">
        <f>Table2[[#This Row],[Name]]</f>
        <v>manjeet253</v>
      </c>
      <c r="AA255" s="9">
        <f>Table2[[#This Row],[Mobile No Student(Father/Mother/Guardian]]</f>
        <v>9828120949</v>
      </c>
    </row>
    <row r="256" spans="25:27" ht="23.25">
      <c r="Y256" s="9">
        <f>Table2[[#This Row],[CLASS]]</f>
        <v>8</v>
      </c>
      <c r="Z256" s="9" t="str">
        <f>Table2[[#This Row],[Name]]</f>
        <v>manjeet254</v>
      </c>
      <c r="AA256" s="9">
        <f>Table2[[#This Row],[Mobile No Student(Father/Mother/Guardian]]</f>
        <v>9828120950</v>
      </c>
    </row>
    <row r="257" spans="25:27" ht="23.25">
      <c r="Y257" s="9">
        <f>Table2[[#This Row],[CLASS]]</f>
        <v>8</v>
      </c>
      <c r="Z257" s="9" t="str">
        <f>Table2[[#This Row],[Name]]</f>
        <v>manjeet255</v>
      </c>
      <c r="AA257" s="9">
        <f>Table2[[#This Row],[Mobile No Student(Father/Mother/Guardian]]</f>
        <v>9828120951</v>
      </c>
    </row>
    <row r="258" spans="25:27" ht="23.25">
      <c r="Y258" s="9">
        <f>Table2[[#This Row],[CLASS]]</f>
        <v>8</v>
      </c>
      <c r="Z258" s="9" t="str">
        <f>Table2[[#This Row],[Name]]</f>
        <v>manjeet256</v>
      </c>
      <c r="AA258" s="9">
        <f>Table2[[#This Row],[Mobile No Student(Father/Mother/Guardian]]</f>
        <v>9828120952</v>
      </c>
    </row>
    <row r="259" spans="25:27" ht="23.25">
      <c r="Y259" s="9">
        <f>Table2[[#This Row],[CLASS]]</f>
        <v>8</v>
      </c>
      <c r="Z259" s="9" t="str">
        <f>Table2[[#This Row],[Name]]</f>
        <v>manjeet257</v>
      </c>
      <c r="AA259" s="9">
        <f>Table2[[#This Row],[Mobile No Student(Father/Mother/Guardian]]</f>
        <v>9828120953</v>
      </c>
    </row>
    <row r="260" spans="25:27" ht="23.25">
      <c r="Y260" s="9">
        <f>Table2[[#This Row],[CLASS]]</f>
        <v>8</v>
      </c>
      <c r="Z260" s="9" t="str">
        <f>Table2[[#This Row],[Name]]</f>
        <v>manjeet258</v>
      </c>
      <c r="AA260" s="9">
        <f>Table2[[#This Row],[Mobile No Student(Father/Mother/Guardian]]</f>
        <v>9828120954</v>
      </c>
    </row>
    <row r="261" spans="25:27" ht="23.25">
      <c r="Y261" s="9">
        <f>Table2[[#This Row],[CLASS]]</f>
        <v>8</v>
      </c>
      <c r="Z261" s="9" t="str">
        <f>Table2[[#This Row],[Name]]</f>
        <v>manjeet259</v>
      </c>
      <c r="AA261" s="9">
        <f>Table2[[#This Row],[Mobile No Student(Father/Mother/Guardian]]</f>
        <v>9828120955</v>
      </c>
    </row>
    <row r="262" spans="25:27" ht="23.25">
      <c r="Y262" s="9">
        <f>Table2[[#This Row],[CLASS]]</f>
        <v>8</v>
      </c>
      <c r="Z262" s="9" t="str">
        <f>Table2[[#This Row],[Name]]</f>
        <v>manjeet260</v>
      </c>
      <c r="AA262" s="9">
        <f>Table2[[#This Row],[Mobile No Student(Father/Mother/Guardian]]</f>
        <v>9828120956</v>
      </c>
    </row>
    <row r="263" spans="25:27" ht="23.25">
      <c r="Y263" s="9">
        <f>Table2[[#This Row],[CLASS]]</f>
        <v>8</v>
      </c>
      <c r="Z263" s="9" t="str">
        <f>Table2[[#This Row],[Name]]</f>
        <v>manjeet261</v>
      </c>
      <c r="AA263" s="9">
        <f>Table2[[#This Row],[Mobile No Student(Father/Mother/Guardian]]</f>
        <v>9828120957</v>
      </c>
    </row>
    <row r="264" spans="25:27" ht="23.25">
      <c r="Y264" s="9">
        <f>Table2[[#This Row],[CLASS]]</f>
        <v>8</v>
      </c>
      <c r="Z264" s="9" t="str">
        <f>Table2[[#This Row],[Name]]</f>
        <v>manjeet262</v>
      </c>
      <c r="AA264" s="9">
        <f>Table2[[#This Row],[Mobile No Student(Father/Mother/Guardian]]</f>
        <v>9828120958</v>
      </c>
    </row>
    <row r="265" spans="25:27" ht="23.25">
      <c r="Y265" s="9">
        <f>Table2[[#This Row],[CLASS]]</f>
        <v>8</v>
      </c>
      <c r="Z265" s="9" t="str">
        <f>Table2[[#This Row],[Name]]</f>
        <v>manjeet263</v>
      </c>
      <c r="AA265" s="9">
        <f>Table2[[#This Row],[Mobile No Student(Father/Mother/Guardian]]</f>
        <v>9828120959</v>
      </c>
    </row>
    <row r="266" spans="25:27" ht="23.25">
      <c r="Y266" s="9">
        <f>Table2[[#This Row],[CLASS]]</f>
        <v>8</v>
      </c>
      <c r="Z266" s="9" t="str">
        <f>Table2[[#This Row],[Name]]</f>
        <v>manjeet264</v>
      </c>
      <c r="AA266" s="9">
        <f>Table2[[#This Row],[Mobile No Student(Father/Mother/Guardian]]</f>
        <v>9828120960</v>
      </c>
    </row>
    <row r="267" spans="25:27" ht="23.25">
      <c r="Y267" s="9">
        <f>Table2[[#This Row],[CLASS]]</f>
        <v>8</v>
      </c>
      <c r="Z267" s="9" t="str">
        <f>Table2[[#This Row],[Name]]</f>
        <v>manjeet265</v>
      </c>
      <c r="AA267" s="9">
        <f>Table2[[#This Row],[Mobile No Student(Father/Mother/Guardian]]</f>
        <v>9828120961</v>
      </c>
    </row>
    <row r="268" spans="25:27" ht="23.25">
      <c r="Y268" s="9">
        <f>Table2[[#This Row],[CLASS]]</f>
        <v>8</v>
      </c>
      <c r="Z268" s="9" t="str">
        <f>Table2[[#This Row],[Name]]</f>
        <v>manjeet266</v>
      </c>
      <c r="AA268" s="9">
        <f>Table2[[#This Row],[Mobile No Student(Father/Mother/Guardian]]</f>
        <v>9828120962</v>
      </c>
    </row>
    <row r="269" spans="25:27" ht="23.25">
      <c r="Y269" s="9">
        <f>Table2[[#This Row],[CLASS]]</f>
        <v>8</v>
      </c>
      <c r="Z269" s="9" t="str">
        <f>Table2[[#This Row],[Name]]</f>
        <v>manjeet267</v>
      </c>
      <c r="AA269" s="9">
        <f>Table2[[#This Row],[Mobile No Student(Father/Mother/Guardian]]</f>
        <v>9828120963</v>
      </c>
    </row>
    <row r="270" spans="25:27" ht="23.25">
      <c r="Y270" s="9">
        <f>Table2[[#This Row],[CLASS]]</f>
        <v>8</v>
      </c>
      <c r="Z270" s="9" t="str">
        <f>Table2[[#This Row],[Name]]</f>
        <v>manjeet268</v>
      </c>
      <c r="AA270" s="9">
        <f>Table2[[#This Row],[Mobile No Student(Father/Mother/Guardian]]</f>
        <v>9828120964</v>
      </c>
    </row>
    <row r="271" spans="25:27" ht="23.25">
      <c r="Y271" s="9">
        <f>Table2[[#This Row],[CLASS]]</f>
        <v>8</v>
      </c>
      <c r="Z271" s="9" t="str">
        <f>Table2[[#This Row],[Name]]</f>
        <v>manjeet269</v>
      </c>
      <c r="AA271" s="9">
        <f>Table2[[#This Row],[Mobile No Student(Father/Mother/Guardian]]</f>
        <v>9828120965</v>
      </c>
    </row>
    <row r="272" spans="25:27" ht="23.25">
      <c r="Y272" s="9">
        <f>Table2[[#This Row],[CLASS]]</f>
        <v>8</v>
      </c>
      <c r="Z272" s="9" t="str">
        <f>Table2[[#This Row],[Name]]</f>
        <v>manjeet270</v>
      </c>
      <c r="AA272" s="9">
        <f>Table2[[#This Row],[Mobile No Student(Father/Mother/Guardian]]</f>
        <v>9828120966</v>
      </c>
    </row>
    <row r="273" spans="25:27" ht="23.25">
      <c r="Y273" s="9">
        <f>Table2[[#This Row],[CLASS]]</f>
        <v>8</v>
      </c>
      <c r="Z273" s="9" t="str">
        <f>Table2[[#This Row],[Name]]</f>
        <v>manjeet271</v>
      </c>
      <c r="AA273" s="9">
        <f>Table2[[#This Row],[Mobile No Student(Father/Mother/Guardian]]</f>
        <v>9828120967</v>
      </c>
    </row>
    <row r="274" spans="25:27" ht="23.25">
      <c r="Y274" s="9">
        <f>Table2[[#This Row],[CLASS]]</f>
        <v>8</v>
      </c>
      <c r="Z274" s="9" t="str">
        <f>Table2[[#This Row],[Name]]</f>
        <v>manjeet272</v>
      </c>
      <c r="AA274" s="9">
        <f>Table2[[#This Row],[Mobile No Student(Father/Mother/Guardian]]</f>
        <v>9828120968</v>
      </c>
    </row>
    <row r="275" spans="25:27" ht="23.25">
      <c r="Y275" s="9">
        <f>Table2[[#This Row],[CLASS]]</f>
        <v>8</v>
      </c>
      <c r="Z275" s="9" t="str">
        <f>Table2[[#This Row],[Name]]</f>
        <v>manjeet273</v>
      </c>
      <c r="AA275" s="9">
        <f>Table2[[#This Row],[Mobile No Student(Father/Mother/Guardian]]</f>
        <v>9828120969</v>
      </c>
    </row>
    <row r="276" spans="25:27" ht="23.25">
      <c r="Y276" s="9">
        <f>Table2[[#This Row],[CLASS]]</f>
        <v>8</v>
      </c>
      <c r="Z276" s="9" t="str">
        <f>Table2[[#This Row],[Name]]</f>
        <v>manjeet274</v>
      </c>
      <c r="AA276" s="9">
        <f>Table2[[#This Row],[Mobile No Student(Father/Mother/Guardian]]</f>
        <v>9828120970</v>
      </c>
    </row>
    <row r="277" spans="25:27" ht="23.25">
      <c r="Y277" s="9">
        <f>Table2[[#This Row],[CLASS]]</f>
        <v>8</v>
      </c>
      <c r="Z277" s="9" t="str">
        <f>Table2[[#This Row],[Name]]</f>
        <v>manjeet275</v>
      </c>
      <c r="AA277" s="9">
        <f>Table2[[#This Row],[Mobile No Student(Father/Mother/Guardian]]</f>
        <v>9828120971</v>
      </c>
    </row>
    <row r="278" spans="25:27" ht="23.25">
      <c r="Y278" s="9">
        <f>Table2[[#This Row],[CLASS]]</f>
        <v>8</v>
      </c>
      <c r="Z278" s="9" t="str">
        <f>Table2[[#This Row],[Name]]</f>
        <v>manjeet276</v>
      </c>
      <c r="AA278" s="9">
        <f>Table2[[#This Row],[Mobile No Student(Father/Mother/Guardian]]</f>
        <v>9828120972</v>
      </c>
    </row>
    <row r="279" spans="25:27" ht="23.25">
      <c r="Y279" s="9">
        <f>Table2[[#This Row],[CLASS]]</f>
        <v>8</v>
      </c>
      <c r="Z279" s="9" t="str">
        <f>Table2[[#This Row],[Name]]</f>
        <v>manjeet277</v>
      </c>
      <c r="AA279" s="9">
        <f>Table2[[#This Row],[Mobile No Student(Father/Mother/Guardian]]</f>
        <v>9828120973</v>
      </c>
    </row>
    <row r="280" spans="25:27" ht="23.25">
      <c r="Y280" s="9">
        <f>Table2[[#This Row],[CLASS]]</f>
        <v>8</v>
      </c>
      <c r="Z280" s="9" t="str">
        <f>Table2[[#This Row],[Name]]</f>
        <v>manjeet278</v>
      </c>
      <c r="AA280" s="9">
        <f>Table2[[#This Row],[Mobile No Student(Father/Mother/Guardian]]</f>
        <v>9828120974</v>
      </c>
    </row>
    <row r="281" spans="25:27" ht="23.25">
      <c r="Y281" s="9">
        <f>Table2[[#This Row],[CLASS]]</f>
        <v>8</v>
      </c>
      <c r="Z281" s="9" t="str">
        <f>Table2[[#This Row],[Name]]</f>
        <v>manjeet279</v>
      </c>
      <c r="AA281" s="9">
        <f>Table2[[#This Row],[Mobile No Student(Father/Mother/Guardian]]</f>
        <v>9828120975</v>
      </c>
    </row>
    <row r="282" spans="25:27" ht="23.25">
      <c r="Y282" s="9">
        <f>Table2[[#This Row],[CLASS]]</f>
        <v>8</v>
      </c>
      <c r="Z282" s="9" t="str">
        <f>Table2[[#This Row],[Name]]</f>
        <v>manjeet280</v>
      </c>
      <c r="AA282" s="9">
        <f>Table2[[#This Row],[Mobile No Student(Father/Mother/Guardian]]</f>
        <v>9828120976</v>
      </c>
    </row>
    <row r="283" spans="25:27" ht="23.25">
      <c r="Y283" s="9">
        <f>Table2[[#This Row],[CLASS]]</f>
        <v>8</v>
      </c>
      <c r="Z283" s="9" t="str">
        <f>Table2[[#This Row],[Name]]</f>
        <v>manjeet281</v>
      </c>
      <c r="AA283" s="9">
        <f>Table2[[#This Row],[Mobile No Student(Father/Mother/Guardian]]</f>
        <v>9828120977</v>
      </c>
    </row>
    <row r="284" spans="25:27" ht="23.25">
      <c r="Y284" s="9">
        <f>Table2[[#This Row],[CLASS]]</f>
        <v>8</v>
      </c>
      <c r="Z284" s="9" t="str">
        <f>Table2[[#This Row],[Name]]</f>
        <v>manjeet282</v>
      </c>
      <c r="AA284" s="9">
        <f>Table2[[#This Row],[Mobile No Student(Father/Mother/Guardian]]</f>
        <v>9828120978</v>
      </c>
    </row>
    <row r="285" spans="25:27" ht="23.25">
      <c r="Y285" s="9">
        <f>Table2[[#This Row],[CLASS]]</f>
        <v>8</v>
      </c>
      <c r="Z285" s="9" t="str">
        <f>Table2[[#This Row],[Name]]</f>
        <v>manjeet283</v>
      </c>
      <c r="AA285" s="9">
        <f>Table2[[#This Row],[Mobile No Student(Father/Mother/Guardian]]</f>
        <v>9828120979</v>
      </c>
    </row>
    <row r="286" spans="25:27" ht="23.25">
      <c r="Y286" s="9">
        <f>Table2[[#This Row],[CLASS]]</f>
        <v>8</v>
      </c>
      <c r="Z286" s="9" t="str">
        <f>Table2[[#This Row],[Name]]</f>
        <v>manjeet284</v>
      </c>
      <c r="AA286" s="9">
        <f>Table2[[#This Row],[Mobile No Student(Father/Mother/Guardian]]</f>
        <v>9828120980</v>
      </c>
    </row>
    <row r="287" spans="25:27" ht="23.25">
      <c r="Y287" s="9">
        <f>Table2[[#This Row],[CLASS]]</f>
        <v>8</v>
      </c>
      <c r="Z287" s="9" t="str">
        <f>Table2[[#This Row],[Name]]</f>
        <v>manjeet285</v>
      </c>
      <c r="AA287" s="9">
        <f>Table2[[#This Row],[Mobile No Student(Father/Mother/Guardian]]</f>
        <v>9828120981</v>
      </c>
    </row>
    <row r="288" spans="25:27" ht="23.25">
      <c r="Y288" s="9">
        <f>Table2[[#This Row],[CLASS]]</f>
        <v>8</v>
      </c>
      <c r="Z288" s="9" t="str">
        <f>Table2[[#This Row],[Name]]</f>
        <v>manjeet286</v>
      </c>
      <c r="AA288" s="9">
        <f>Table2[[#This Row],[Mobile No Student(Father/Mother/Guardian]]</f>
        <v>9828120982</v>
      </c>
    </row>
    <row r="289" spans="25:27" ht="23.25">
      <c r="Y289" s="9">
        <f>Table2[[#This Row],[CLASS]]</f>
        <v>8</v>
      </c>
      <c r="Z289" s="9" t="str">
        <f>Table2[[#This Row],[Name]]</f>
        <v>manjeet287</v>
      </c>
      <c r="AA289" s="9">
        <f>Table2[[#This Row],[Mobile No Student(Father/Mother/Guardian]]</f>
        <v>9828120983</v>
      </c>
    </row>
    <row r="290" spans="25:27" ht="23.25">
      <c r="Y290" s="9">
        <f>Table2[[#This Row],[CLASS]]</f>
        <v>8</v>
      </c>
      <c r="Z290" s="9" t="str">
        <f>Table2[[#This Row],[Name]]</f>
        <v>manjeet288</v>
      </c>
      <c r="AA290" s="9">
        <f>Table2[[#This Row],[Mobile No Student(Father/Mother/Guardian]]</f>
        <v>9828120984</v>
      </c>
    </row>
    <row r="291" spans="25:27" ht="23.25">
      <c r="Y291" s="9">
        <f>Table2[[#This Row],[CLASS]]</f>
        <v>8</v>
      </c>
      <c r="Z291" s="9" t="str">
        <f>Table2[[#This Row],[Name]]</f>
        <v>manjeet289</v>
      </c>
      <c r="AA291" s="9">
        <f>Table2[[#This Row],[Mobile No Student(Father/Mother/Guardian]]</f>
        <v>9828120985</v>
      </c>
    </row>
    <row r="292" spans="25:27" ht="23.25">
      <c r="Y292" s="9">
        <f>Table2[[#This Row],[CLASS]]</f>
        <v>8</v>
      </c>
      <c r="Z292" s="9" t="str">
        <f>Table2[[#This Row],[Name]]</f>
        <v>manjeet290</v>
      </c>
      <c r="AA292" s="9">
        <f>Table2[[#This Row],[Mobile No Student(Father/Mother/Guardian]]</f>
        <v>9828120986</v>
      </c>
    </row>
    <row r="293" spans="25:27" ht="23.25">
      <c r="Y293" s="9">
        <f>Table2[[#This Row],[CLASS]]</f>
        <v>8</v>
      </c>
      <c r="Z293" s="9" t="str">
        <f>Table2[[#This Row],[Name]]</f>
        <v>manjeet291</v>
      </c>
      <c r="AA293" s="9">
        <f>Table2[[#This Row],[Mobile No Student(Father/Mother/Guardian]]</f>
        <v>9828120987</v>
      </c>
    </row>
    <row r="294" spans="25:27" ht="23.25">
      <c r="Y294" s="9">
        <f>Table2[[#This Row],[CLASS]]</f>
        <v>8</v>
      </c>
      <c r="Z294" s="9" t="str">
        <f>Table2[[#This Row],[Name]]</f>
        <v>manjeet292</v>
      </c>
      <c r="AA294" s="9">
        <f>Table2[[#This Row],[Mobile No Student(Father/Mother/Guardian]]</f>
        <v>9828120988</v>
      </c>
    </row>
    <row r="295" spans="25:27" ht="23.25">
      <c r="Y295" s="9">
        <f>Table2[[#This Row],[CLASS]]</f>
        <v>8</v>
      </c>
      <c r="Z295" s="9" t="str">
        <f>Table2[[#This Row],[Name]]</f>
        <v>manjeet293</v>
      </c>
      <c r="AA295" s="9">
        <f>Table2[[#This Row],[Mobile No Student(Father/Mother/Guardian]]</f>
        <v>9828120989</v>
      </c>
    </row>
    <row r="296" spans="25:27" ht="23.25">
      <c r="Y296" s="9">
        <f>Table2[[#This Row],[CLASS]]</f>
        <v>8</v>
      </c>
      <c r="Z296" s="9" t="str">
        <f>Table2[[#This Row],[Name]]</f>
        <v>manjeet294</v>
      </c>
      <c r="AA296" s="9">
        <f>Table2[[#This Row],[Mobile No Student(Father/Mother/Guardian]]</f>
        <v>9828120990</v>
      </c>
    </row>
    <row r="297" spans="25:27" ht="23.25">
      <c r="Y297" s="9">
        <f>Table2[[#This Row],[CLASS]]</f>
        <v>8</v>
      </c>
      <c r="Z297" s="9" t="str">
        <f>Table2[[#This Row],[Name]]</f>
        <v>manjeet295</v>
      </c>
      <c r="AA297" s="9">
        <f>Table2[[#This Row],[Mobile No Student(Father/Mother/Guardian]]</f>
        <v>9828120991</v>
      </c>
    </row>
    <row r="298" spans="25:27" ht="23.25">
      <c r="Y298" s="9">
        <f>Table2[[#This Row],[CLASS]]</f>
        <v>8</v>
      </c>
      <c r="Z298" s="9" t="str">
        <f>Table2[[#This Row],[Name]]</f>
        <v>manjeet296</v>
      </c>
      <c r="AA298" s="9">
        <f>Table2[[#This Row],[Mobile No Student(Father/Mother/Guardian]]</f>
        <v>9828120992</v>
      </c>
    </row>
    <row r="299" spans="25:27" ht="23.25">
      <c r="Y299" s="9">
        <f>Table2[[#This Row],[CLASS]]</f>
        <v>8</v>
      </c>
      <c r="Z299" s="9" t="str">
        <f>Table2[[#This Row],[Name]]</f>
        <v>manjeet297</v>
      </c>
      <c r="AA299" s="9">
        <f>Table2[[#This Row],[Mobile No Student(Father/Mother/Guardian]]</f>
        <v>9828120993</v>
      </c>
    </row>
    <row r="300" spans="25:27" ht="23.25">
      <c r="Y300" s="9">
        <f>Table2[[#This Row],[CLASS]]</f>
        <v>8</v>
      </c>
      <c r="Z300" s="9" t="str">
        <f>Table2[[#This Row],[Name]]</f>
        <v>manjeet298</v>
      </c>
      <c r="AA300" s="9">
        <f>Table2[[#This Row],[Mobile No Student(Father/Mother/Guardian]]</f>
        <v>9828120994</v>
      </c>
    </row>
    <row r="301" spans="25:27" ht="23.25">
      <c r="Y301" s="9">
        <f>Table2[[#This Row],[CLASS]]</f>
        <v>8</v>
      </c>
      <c r="Z301" s="9" t="str">
        <f>Table2[[#This Row],[Name]]</f>
        <v>manjeet299</v>
      </c>
      <c r="AA301" s="9">
        <f>Table2[[#This Row],[Mobile No Student(Father/Mother/Guardian]]</f>
        <v>9828120995</v>
      </c>
    </row>
    <row r="302" spans="25:27" ht="23.25">
      <c r="Y302" s="9">
        <f>Table2[[#This Row],[CLASS]]</f>
        <v>8</v>
      </c>
      <c r="Z302" s="9" t="str">
        <f>Table2[[#This Row],[Name]]</f>
        <v>manjeet300</v>
      </c>
      <c r="AA302" s="9">
        <f>Table2[[#This Row],[Mobile No Student(Father/Mother/Guardian]]</f>
        <v>9828120996</v>
      </c>
    </row>
    <row r="303" spans="25:27" ht="23.25">
      <c r="Y303" s="9">
        <f>Table2[[#This Row],[CLASS]]</f>
        <v>8</v>
      </c>
      <c r="Z303" s="9" t="str">
        <f>Table2[[#This Row],[Name]]</f>
        <v>manjeet301</v>
      </c>
      <c r="AA303" s="9">
        <f>Table2[[#This Row],[Mobile No Student(Father/Mother/Guardian]]</f>
        <v>9828120997</v>
      </c>
    </row>
    <row r="304" spans="25:27" ht="23.25">
      <c r="Y304" s="9">
        <f>Table2[[#This Row],[CLASS]]</f>
        <v>8</v>
      </c>
      <c r="Z304" s="9" t="str">
        <f>Table2[[#This Row],[Name]]</f>
        <v>manjeet302</v>
      </c>
      <c r="AA304" s="9">
        <f>Table2[[#This Row],[Mobile No Student(Father/Mother/Guardian]]</f>
        <v>9828120998</v>
      </c>
    </row>
    <row r="305" spans="25:27" ht="23.25">
      <c r="Y305" s="9">
        <f>Table2[[#This Row],[CLASS]]</f>
        <v>8</v>
      </c>
      <c r="Z305" s="9" t="str">
        <f>Table2[[#This Row],[Name]]</f>
        <v>manjeet303</v>
      </c>
      <c r="AA305" s="9">
        <f>Table2[[#This Row],[Mobile No Student(Father/Mother/Guardian]]</f>
        <v>9828120999</v>
      </c>
    </row>
    <row r="306" spans="25:27" ht="23.25">
      <c r="Y306" s="9">
        <f>Table2[[#This Row],[CLASS]]</f>
        <v>8</v>
      </c>
      <c r="Z306" s="9" t="str">
        <f>Table2[[#This Row],[Name]]</f>
        <v>manjeet304</v>
      </c>
      <c r="AA306" s="9">
        <f>Table2[[#This Row],[Mobile No Student(Father/Mother/Guardian]]</f>
        <v>9828121000</v>
      </c>
    </row>
    <row r="307" spans="25:27" ht="23.25">
      <c r="Y307" s="9">
        <f>Table2[[#This Row],[CLASS]]</f>
        <v>8</v>
      </c>
      <c r="Z307" s="9" t="str">
        <f>Table2[[#This Row],[Name]]</f>
        <v>manjeet305</v>
      </c>
      <c r="AA307" s="9">
        <f>Table2[[#This Row],[Mobile No Student(Father/Mother/Guardian]]</f>
        <v>9828121001</v>
      </c>
    </row>
    <row r="308" spans="25:27" ht="23.25">
      <c r="Y308" s="9">
        <f>Table2[[#This Row],[CLASS]]</f>
        <v>8</v>
      </c>
      <c r="Z308" s="9" t="str">
        <f>Table2[[#This Row],[Name]]</f>
        <v>manjeet306</v>
      </c>
      <c r="AA308" s="9">
        <f>Table2[[#This Row],[Mobile No Student(Father/Mother/Guardian]]</f>
        <v>9828121002</v>
      </c>
    </row>
    <row r="309" spans="25:27" ht="23.25">
      <c r="Y309" s="9">
        <f>Table2[[#This Row],[CLASS]]</f>
        <v>8</v>
      </c>
      <c r="Z309" s="9" t="str">
        <f>Table2[[#This Row],[Name]]</f>
        <v>manjeet307</v>
      </c>
      <c r="AA309" s="9">
        <f>Table2[[#This Row],[Mobile No Student(Father/Mother/Guardian]]</f>
        <v>9828121003</v>
      </c>
    </row>
    <row r="310" spans="25:27" ht="23.25">
      <c r="Y310" s="9">
        <f>Table2[[#This Row],[CLASS]]</f>
        <v>8</v>
      </c>
      <c r="Z310" s="9" t="str">
        <f>Table2[[#This Row],[Name]]</f>
        <v>manjeet308</v>
      </c>
      <c r="AA310" s="9">
        <f>Table2[[#This Row],[Mobile No Student(Father/Mother/Guardian]]</f>
        <v>9828121004</v>
      </c>
    </row>
    <row r="311" spans="25:27" ht="23.25">
      <c r="Y311" s="9">
        <f>Table2[[#This Row],[CLASS]]</f>
        <v>8</v>
      </c>
      <c r="Z311" s="9" t="str">
        <f>Table2[[#This Row],[Name]]</f>
        <v>manjeet309</v>
      </c>
      <c r="AA311" s="9">
        <f>Table2[[#This Row],[Mobile No Student(Father/Mother/Guardian]]</f>
        <v>9828121005</v>
      </c>
    </row>
    <row r="312" spans="25:27" ht="23.25">
      <c r="Y312" s="9">
        <f>Table2[[#This Row],[CLASS]]</f>
        <v>8</v>
      </c>
      <c r="Z312" s="9" t="str">
        <f>Table2[[#This Row],[Name]]</f>
        <v>manjeet310</v>
      </c>
      <c r="AA312" s="9">
        <f>Table2[[#This Row],[Mobile No Student(Father/Mother/Guardian]]</f>
        <v>9828121006</v>
      </c>
    </row>
    <row r="313" spans="25:27" ht="23.25">
      <c r="Y313" s="9">
        <f>Table2[[#This Row],[CLASS]]</f>
        <v>8</v>
      </c>
      <c r="Z313" s="9" t="str">
        <f>Table2[[#This Row],[Name]]</f>
        <v>manjeet311</v>
      </c>
      <c r="AA313" s="9">
        <f>Table2[[#This Row],[Mobile No Student(Father/Mother/Guardian]]</f>
        <v>9828121007</v>
      </c>
    </row>
    <row r="314" spans="25:27" ht="23.25">
      <c r="Y314" s="9">
        <f>Table2[[#This Row],[CLASS]]</f>
        <v>8</v>
      </c>
      <c r="Z314" s="9" t="str">
        <f>Table2[[#This Row],[Name]]</f>
        <v>manjeet312</v>
      </c>
      <c r="AA314" s="9">
        <f>Table2[[#This Row],[Mobile No Student(Father/Mother/Guardian]]</f>
        <v>9828121008</v>
      </c>
    </row>
    <row r="315" spans="25:27" ht="23.25">
      <c r="Y315" s="9">
        <f>Table2[[#This Row],[CLASS]]</f>
        <v>8</v>
      </c>
      <c r="Z315" s="9" t="str">
        <f>Table2[[#This Row],[Name]]</f>
        <v>manjeet313</v>
      </c>
      <c r="AA315" s="9">
        <f>Table2[[#This Row],[Mobile No Student(Father/Mother/Guardian]]</f>
        <v>9828121009</v>
      </c>
    </row>
    <row r="316" spans="25:27" ht="23.25">
      <c r="Y316" s="9">
        <f>Table2[[#This Row],[CLASS]]</f>
        <v>8</v>
      </c>
      <c r="Z316" s="9" t="str">
        <f>Table2[[#This Row],[Name]]</f>
        <v>manjeet314</v>
      </c>
      <c r="AA316" s="9">
        <f>Table2[[#This Row],[Mobile No Student(Father/Mother/Guardian]]</f>
        <v>9828121010</v>
      </c>
    </row>
    <row r="317" spans="25:27" ht="23.25">
      <c r="Y317" s="9">
        <f>Table2[[#This Row],[CLASS]]</f>
        <v>8</v>
      </c>
      <c r="Z317" s="9" t="str">
        <f>Table2[[#This Row],[Name]]</f>
        <v>manjeet315</v>
      </c>
      <c r="AA317" s="9">
        <f>Table2[[#This Row],[Mobile No Student(Father/Mother/Guardian]]</f>
        <v>9828121011</v>
      </c>
    </row>
    <row r="318" spans="25:27" ht="23.25">
      <c r="Y318" s="9">
        <f>Table2[[#This Row],[CLASS]]</f>
        <v>8</v>
      </c>
      <c r="Z318" s="9" t="str">
        <f>Table2[[#This Row],[Name]]</f>
        <v>manjeet316</v>
      </c>
      <c r="AA318" s="9">
        <f>Table2[[#This Row],[Mobile No Student(Father/Mother/Guardian]]</f>
        <v>9828121012</v>
      </c>
    </row>
    <row r="319" spans="25:27" ht="23.25">
      <c r="Y319" s="9">
        <f>Table2[[#This Row],[CLASS]]</f>
        <v>9</v>
      </c>
      <c r="Z319" s="9" t="str">
        <f>Table2[[#This Row],[Name]]</f>
        <v>manjeet317</v>
      </c>
      <c r="AA319" s="9">
        <f>Table2[[#This Row],[Mobile No Student(Father/Mother/Guardian]]</f>
        <v>9828121013</v>
      </c>
    </row>
    <row r="320" spans="25:27" ht="23.25">
      <c r="Y320" s="9">
        <f>Table2[[#This Row],[CLASS]]</f>
        <v>9</v>
      </c>
      <c r="Z320" s="9" t="str">
        <f>Table2[[#This Row],[Name]]</f>
        <v>manjeet318</v>
      </c>
      <c r="AA320" s="9">
        <f>Table2[[#This Row],[Mobile No Student(Father/Mother/Guardian]]</f>
        <v>9828121014</v>
      </c>
    </row>
    <row r="321" spans="25:27" ht="23.25">
      <c r="Y321" s="9">
        <f>Table2[[#This Row],[CLASS]]</f>
        <v>9</v>
      </c>
      <c r="Z321" s="9" t="str">
        <f>Table2[[#This Row],[Name]]</f>
        <v>manjeet319</v>
      </c>
      <c r="AA321" s="9">
        <f>Table2[[#This Row],[Mobile No Student(Father/Mother/Guardian]]</f>
        <v>9828121015</v>
      </c>
    </row>
    <row r="322" spans="25:27" ht="23.25">
      <c r="Y322" s="9">
        <f>Table2[[#This Row],[CLASS]]</f>
        <v>9</v>
      </c>
      <c r="Z322" s="9" t="str">
        <f>Table2[[#This Row],[Name]]</f>
        <v>manjeet320</v>
      </c>
      <c r="AA322" s="9">
        <f>Table2[[#This Row],[Mobile No Student(Father/Mother/Guardian]]</f>
        <v>9828121016</v>
      </c>
    </row>
    <row r="323" spans="25:27" ht="23.25">
      <c r="Y323" s="9">
        <f>Table2[[#This Row],[CLASS]]</f>
        <v>9</v>
      </c>
      <c r="Z323" s="9" t="str">
        <f>Table2[[#This Row],[Name]]</f>
        <v>manjeet321</v>
      </c>
      <c r="AA323" s="9">
        <f>Table2[[#This Row],[Mobile No Student(Father/Mother/Guardian]]</f>
        <v>9828121017</v>
      </c>
    </row>
    <row r="324" spans="25:27" ht="23.25">
      <c r="Y324" s="9">
        <f>Table2[[#This Row],[CLASS]]</f>
        <v>9</v>
      </c>
      <c r="Z324" s="9" t="str">
        <f>Table2[[#This Row],[Name]]</f>
        <v>manjeet322</v>
      </c>
      <c r="AA324" s="9">
        <f>Table2[[#This Row],[Mobile No Student(Father/Mother/Guardian]]</f>
        <v>9828121018</v>
      </c>
    </row>
    <row r="325" spans="25:27" ht="23.25">
      <c r="Y325" s="9">
        <f>Table2[[#This Row],[CLASS]]</f>
        <v>9</v>
      </c>
      <c r="Z325" s="9" t="str">
        <f>Table2[[#This Row],[Name]]</f>
        <v>manjeet323</v>
      </c>
      <c r="AA325" s="9">
        <f>Table2[[#This Row],[Mobile No Student(Father/Mother/Guardian]]</f>
        <v>9828121019</v>
      </c>
    </row>
    <row r="326" spans="25:27" ht="23.25">
      <c r="Y326" s="9">
        <f>Table2[[#This Row],[CLASS]]</f>
        <v>9</v>
      </c>
      <c r="Z326" s="9" t="str">
        <f>Table2[[#This Row],[Name]]</f>
        <v>manjeet324</v>
      </c>
      <c r="AA326" s="9">
        <f>Table2[[#This Row],[Mobile No Student(Father/Mother/Guardian]]</f>
        <v>9828121020</v>
      </c>
    </row>
    <row r="327" spans="25:27" ht="23.25">
      <c r="Y327" s="9">
        <f>Table2[[#This Row],[CLASS]]</f>
        <v>9</v>
      </c>
      <c r="Z327" s="9" t="str">
        <f>Table2[[#This Row],[Name]]</f>
        <v>manjeet325</v>
      </c>
      <c r="AA327" s="9">
        <f>Table2[[#This Row],[Mobile No Student(Father/Mother/Guardian]]</f>
        <v>9828121021</v>
      </c>
    </row>
    <row r="328" spans="25:27" ht="23.25">
      <c r="Y328" s="9">
        <f>Table2[[#This Row],[CLASS]]</f>
        <v>9</v>
      </c>
      <c r="Z328" s="9" t="str">
        <f>Table2[[#This Row],[Name]]</f>
        <v>manjeet326</v>
      </c>
      <c r="AA328" s="9">
        <f>Table2[[#This Row],[Mobile No Student(Father/Mother/Guardian]]</f>
        <v>9828121022</v>
      </c>
    </row>
    <row r="329" spans="25:27" ht="23.25">
      <c r="Y329" s="9">
        <f>Table2[[#This Row],[CLASS]]</f>
        <v>9</v>
      </c>
      <c r="Z329" s="9" t="str">
        <f>Table2[[#This Row],[Name]]</f>
        <v>manjeet327</v>
      </c>
      <c r="AA329" s="9">
        <f>Table2[[#This Row],[Mobile No Student(Father/Mother/Guardian]]</f>
        <v>9828121023</v>
      </c>
    </row>
    <row r="330" spans="25:27" ht="23.25">
      <c r="Y330" s="9">
        <f>Table2[[#This Row],[CLASS]]</f>
        <v>9</v>
      </c>
      <c r="Z330" s="9" t="str">
        <f>Table2[[#This Row],[Name]]</f>
        <v>manjeet328</v>
      </c>
      <c r="AA330" s="9">
        <f>Table2[[#This Row],[Mobile No Student(Father/Mother/Guardian]]</f>
        <v>9828121024</v>
      </c>
    </row>
    <row r="331" spans="25:27" ht="23.25">
      <c r="Y331" s="9">
        <f>Table2[[#This Row],[CLASS]]</f>
        <v>9</v>
      </c>
      <c r="Z331" s="9" t="str">
        <f>Table2[[#This Row],[Name]]</f>
        <v>manjeet329</v>
      </c>
      <c r="AA331" s="9">
        <f>Table2[[#This Row],[Mobile No Student(Father/Mother/Guardian]]</f>
        <v>9828121025</v>
      </c>
    </row>
    <row r="332" spans="25:27" ht="23.25">
      <c r="Y332" s="9">
        <f>Table2[[#This Row],[CLASS]]</f>
        <v>9</v>
      </c>
      <c r="Z332" s="9" t="str">
        <f>Table2[[#This Row],[Name]]</f>
        <v>manjeet330</v>
      </c>
      <c r="AA332" s="9">
        <f>Table2[[#This Row],[Mobile No Student(Father/Mother/Guardian]]</f>
        <v>9828121026</v>
      </c>
    </row>
    <row r="333" spans="25:27" ht="23.25">
      <c r="Y333" s="9">
        <f>Table2[[#This Row],[CLASS]]</f>
        <v>9</v>
      </c>
      <c r="Z333" s="9" t="str">
        <f>Table2[[#This Row],[Name]]</f>
        <v>manjeet331</v>
      </c>
      <c r="AA333" s="9">
        <f>Table2[[#This Row],[Mobile No Student(Father/Mother/Guardian]]</f>
        <v>9828121027</v>
      </c>
    </row>
    <row r="334" spans="25:27" ht="23.25">
      <c r="Y334" s="9">
        <f>Table2[[#This Row],[CLASS]]</f>
        <v>9</v>
      </c>
      <c r="Z334" s="9" t="str">
        <f>Table2[[#This Row],[Name]]</f>
        <v>manjeet332</v>
      </c>
      <c r="AA334" s="9">
        <f>Table2[[#This Row],[Mobile No Student(Father/Mother/Guardian]]</f>
        <v>9828121028</v>
      </c>
    </row>
    <row r="335" spans="25:27" ht="23.25">
      <c r="Y335" s="9">
        <f>Table2[[#This Row],[CLASS]]</f>
        <v>9</v>
      </c>
      <c r="Z335" s="9" t="str">
        <f>Table2[[#This Row],[Name]]</f>
        <v>manjeet333</v>
      </c>
      <c r="AA335" s="9">
        <f>Table2[[#This Row],[Mobile No Student(Father/Mother/Guardian]]</f>
        <v>9828121029</v>
      </c>
    </row>
    <row r="336" spans="25:27" ht="23.25">
      <c r="Y336" s="9">
        <f>Table2[[#This Row],[CLASS]]</f>
        <v>9</v>
      </c>
      <c r="Z336" s="9" t="str">
        <f>Table2[[#This Row],[Name]]</f>
        <v>manjeet334</v>
      </c>
      <c r="AA336" s="9">
        <f>Table2[[#This Row],[Mobile No Student(Father/Mother/Guardian]]</f>
        <v>9828121030</v>
      </c>
    </row>
    <row r="337" spans="25:27" ht="23.25">
      <c r="Y337" s="9">
        <f>Table2[[#This Row],[CLASS]]</f>
        <v>9</v>
      </c>
      <c r="Z337" s="9" t="str">
        <f>Table2[[#This Row],[Name]]</f>
        <v>manjeet335</v>
      </c>
      <c r="AA337" s="9">
        <f>Table2[[#This Row],[Mobile No Student(Father/Mother/Guardian]]</f>
        <v>9828121031</v>
      </c>
    </row>
    <row r="338" spans="25:27" ht="23.25">
      <c r="Y338" s="9">
        <f>Table2[[#This Row],[CLASS]]</f>
        <v>9</v>
      </c>
      <c r="Z338" s="9" t="str">
        <f>Table2[[#This Row],[Name]]</f>
        <v>manjeet336</v>
      </c>
      <c r="AA338" s="9">
        <f>Table2[[#This Row],[Mobile No Student(Father/Mother/Guardian]]</f>
        <v>9828121032</v>
      </c>
    </row>
    <row r="339" spans="25:27" ht="23.25">
      <c r="Y339" s="9">
        <f>Table2[[#This Row],[CLASS]]</f>
        <v>9</v>
      </c>
      <c r="Z339" s="9" t="str">
        <f>Table2[[#This Row],[Name]]</f>
        <v>manjeet337</v>
      </c>
      <c r="AA339" s="9">
        <f>Table2[[#This Row],[Mobile No Student(Father/Mother/Guardian]]</f>
        <v>9828121033</v>
      </c>
    </row>
    <row r="340" spans="25:27" ht="23.25">
      <c r="Y340" s="9">
        <f>Table2[[#This Row],[CLASS]]</f>
        <v>9</v>
      </c>
      <c r="Z340" s="9" t="str">
        <f>Table2[[#This Row],[Name]]</f>
        <v>manjeet338</v>
      </c>
      <c r="AA340" s="9">
        <f>Table2[[#This Row],[Mobile No Student(Father/Mother/Guardian]]</f>
        <v>9828121034</v>
      </c>
    </row>
    <row r="341" spans="25:27" ht="23.25">
      <c r="Y341" s="9">
        <f>Table2[[#This Row],[CLASS]]</f>
        <v>9</v>
      </c>
      <c r="Z341" s="9" t="str">
        <f>Table2[[#This Row],[Name]]</f>
        <v>manjeet339</v>
      </c>
      <c r="AA341" s="9">
        <f>Table2[[#This Row],[Mobile No Student(Father/Mother/Guardian]]</f>
        <v>9828121035</v>
      </c>
    </row>
    <row r="342" spans="25:27" ht="23.25">
      <c r="Y342" s="9">
        <f>Table2[[#This Row],[CLASS]]</f>
        <v>9</v>
      </c>
      <c r="Z342" s="9" t="str">
        <f>Table2[[#This Row],[Name]]</f>
        <v>manjeet340</v>
      </c>
      <c r="AA342" s="9">
        <f>Table2[[#This Row],[Mobile No Student(Father/Mother/Guardian]]</f>
        <v>9828121036</v>
      </c>
    </row>
    <row r="343" spans="25:27" ht="23.25">
      <c r="Y343" s="9">
        <f>Table2[[#This Row],[CLASS]]</f>
        <v>9</v>
      </c>
      <c r="Z343" s="9" t="str">
        <f>Table2[[#This Row],[Name]]</f>
        <v>manjeet341</v>
      </c>
      <c r="AA343" s="9">
        <f>Table2[[#This Row],[Mobile No Student(Father/Mother/Guardian]]</f>
        <v>9828121037</v>
      </c>
    </row>
    <row r="344" spans="25:27" ht="23.25">
      <c r="Y344" s="9">
        <f>Table2[[#This Row],[CLASS]]</f>
        <v>9</v>
      </c>
      <c r="Z344" s="9" t="str">
        <f>Table2[[#This Row],[Name]]</f>
        <v>manjeet342</v>
      </c>
      <c r="AA344" s="9">
        <f>Table2[[#This Row],[Mobile No Student(Father/Mother/Guardian]]</f>
        <v>9828121038</v>
      </c>
    </row>
    <row r="345" spans="25:27" ht="23.25">
      <c r="Y345" s="9">
        <f>Table2[[#This Row],[CLASS]]</f>
        <v>9</v>
      </c>
      <c r="Z345" s="9" t="str">
        <f>Table2[[#This Row],[Name]]</f>
        <v>manjeet343</v>
      </c>
      <c r="AA345" s="9">
        <f>Table2[[#This Row],[Mobile No Student(Father/Mother/Guardian]]</f>
        <v>9828121039</v>
      </c>
    </row>
    <row r="346" spans="25:27" ht="23.25">
      <c r="Y346" s="9">
        <f>Table2[[#This Row],[CLASS]]</f>
        <v>9</v>
      </c>
      <c r="Z346" s="9" t="str">
        <f>Table2[[#This Row],[Name]]</f>
        <v>manjeet344</v>
      </c>
      <c r="AA346" s="9">
        <f>Table2[[#This Row],[Mobile No Student(Father/Mother/Guardian]]</f>
        <v>9828121040</v>
      </c>
    </row>
    <row r="347" spans="25:27" ht="23.25">
      <c r="Y347" s="9">
        <f>Table2[[#This Row],[CLASS]]</f>
        <v>9</v>
      </c>
      <c r="Z347" s="9" t="str">
        <f>Table2[[#This Row],[Name]]</f>
        <v>manjeet345</v>
      </c>
      <c r="AA347" s="9">
        <f>Table2[[#This Row],[Mobile No Student(Father/Mother/Guardian]]</f>
        <v>9828121041</v>
      </c>
    </row>
    <row r="348" spans="25:27" ht="23.25">
      <c r="Y348" s="9">
        <f>Table2[[#This Row],[CLASS]]</f>
        <v>9</v>
      </c>
      <c r="Z348" s="9" t="str">
        <f>Table2[[#This Row],[Name]]</f>
        <v>manjeet346</v>
      </c>
      <c r="AA348" s="9">
        <f>Table2[[#This Row],[Mobile No Student(Father/Mother/Guardian]]</f>
        <v>9828121042</v>
      </c>
    </row>
    <row r="349" spans="25:27" ht="23.25">
      <c r="Y349" s="9">
        <f>Table2[[#This Row],[CLASS]]</f>
        <v>9</v>
      </c>
      <c r="Z349" s="9" t="str">
        <f>Table2[[#This Row],[Name]]</f>
        <v>manjeet347</v>
      </c>
      <c r="AA349" s="9">
        <f>Table2[[#This Row],[Mobile No Student(Father/Mother/Guardian]]</f>
        <v>9828121043</v>
      </c>
    </row>
    <row r="350" spans="25:27" ht="23.25">
      <c r="Y350" s="9">
        <f>Table2[[#This Row],[CLASS]]</f>
        <v>9</v>
      </c>
      <c r="Z350" s="9" t="str">
        <f>Table2[[#This Row],[Name]]</f>
        <v>manjeet348</v>
      </c>
      <c r="AA350" s="9">
        <f>Table2[[#This Row],[Mobile No Student(Father/Mother/Guardian]]</f>
        <v>9828121044</v>
      </c>
    </row>
    <row r="351" spans="25:27" ht="23.25">
      <c r="Y351" s="9">
        <f>Table2[[#This Row],[CLASS]]</f>
        <v>9</v>
      </c>
      <c r="Z351" s="9" t="str">
        <f>Table2[[#This Row],[Name]]</f>
        <v>manjeet349</v>
      </c>
      <c r="AA351" s="9">
        <f>Table2[[#This Row],[Mobile No Student(Father/Mother/Guardian]]</f>
        <v>9828121045</v>
      </c>
    </row>
    <row r="352" spans="25:27" ht="23.25">
      <c r="Y352" s="9">
        <f>Table2[[#This Row],[CLASS]]</f>
        <v>9</v>
      </c>
      <c r="Z352" s="9" t="str">
        <f>Table2[[#This Row],[Name]]</f>
        <v>manjeet350</v>
      </c>
      <c r="AA352" s="9">
        <f>Table2[[#This Row],[Mobile No Student(Father/Mother/Guardian]]</f>
        <v>9828121046</v>
      </c>
    </row>
    <row r="353" spans="25:27" ht="23.25">
      <c r="Y353" s="9">
        <f>Table2[[#This Row],[CLASS]]</f>
        <v>9</v>
      </c>
      <c r="Z353" s="9" t="str">
        <f>Table2[[#This Row],[Name]]</f>
        <v>manjeet351</v>
      </c>
      <c r="AA353" s="9">
        <f>Table2[[#This Row],[Mobile No Student(Father/Mother/Guardian]]</f>
        <v>9828121047</v>
      </c>
    </row>
    <row r="354" spans="25:27" ht="23.25">
      <c r="Y354" s="9">
        <f>Table2[[#This Row],[CLASS]]</f>
        <v>9</v>
      </c>
      <c r="Z354" s="9" t="str">
        <f>Table2[[#This Row],[Name]]</f>
        <v>manjeet352</v>
      </c>
      <c r="AA354" s="9">
        <f>Table2[[#This Row],[Mobile No Student(Father/Mother/Guardian]]</f>
        <v>9828121048</v>
      </c>
    </row>
    <row r="355" spans="25:27" ht="23.25">
      <c r="Y355" s="9">
        <f>Table2[[#This Row],[CLASS]]</f>
        <v>9</v>
      </c>
      <c r="Z355" s="9" t="str">
        <f>Table2[[#This Row],[Name]]</f>
        <v>manjeet353</v>
      </c>
      <c r="AA355" s="9">
        <f>Table2[[#This Row],[Mobile No Student(Father/Mother/Guardian]]</f>
        <v>9828121049</v>
      </c>
    </row>
    <row r="356" spans="25:27" ht="23.25">
      <c r="Y356" s="9">
        <f>Table2[[#This Row],[CLASS]]</f>
        <v>9</v>
      </c>
      <c r="Z356" s="9" t="str">
        <f>Table2[[#This Row],[Name]]</f>
        <v>manjeet354</v>
      </c>
      <c r="AA356" s="9">
        <f>Table2[[#This Row],[Mobile No Student(Father/Mother/Guardian]]</f>
        <v>9828121050</v>
      </c>
    </row>
    <row r="357" spans="25:27" ht="23.25">
      <c r="Y357" s="9">
        <f>Table2[[#This Row],[CLASS]]</f>
        <v>9</v>
      </c>
      <c r="Z357" s="9" t="str">
        <f>Table2[[#This Row],[Name]]</f>
        <v>manjeet355</v>
      </c>
      <c r="AA357" s="9">
        <f>Table2[[#This Row],[Mobile No Student(Father/Mother/Guardian]]</f>
        <v>9828121051</v>
      </c>
    </row>
    <row r="358" spans="25:27" ht="23.25">
      <c r="Y358" s="9">
        <f>Table2[[#This Row],[CLASS]]</f>
        <v>9</v>
      </c>
      <c r="Z358" s="9" t="str">
        <f>Table2[[#This Row],[Name]]</f>
        <v>manjeet356</v>
      </c>
      <c r="AA358" s="9">
        <f>Table2[[#This Row],[Mobile No Student(Father/Mother/Guardian]]</f>
        <v>9828121052</v>
      </c>
    </row>
    <row r="359" spans="25:27" ht="23.25">
      <c r="Y359" s="9">
        <f>Table2[[#This Row],[CLASS]]</f>
        <v>9</v>
      </c>
      <c r="Z359" s="9" t="str">
        <f>Table2[[#This Row],[Name]]</f>
        <v>manjeet357</v>
      </c>
      <c r="AA359" s="9">
        <f>Table2[[#This Row],[Mobile No Student(Father/Mother/Guardian]]</f>
        <v>9828121053</v>
      </c>
    </row>
    <row r="360" spans="25:27" ht="23.25">
      <c r="Y360" s="9">
        <f>Table2[[#This Row],[CLASS]]</f>
        <v>9</v>
      </c>
      <c r="Z360" s="9" t="str">
        <f>Table2[[#This Row],[Name]]</f>
        <v>manjeet358</v>
      </c>
      <c r="AA360" s="9">
        <f>Table2[[#This Row],[Mobile No Student(Father/Mother/Guardian]]</f>
        <v>9828121054</v>
      </c>
    </row>
    <row r="361" spans="25:27" ht="23.25">
      <c r="Y361" s="9">
        <f>Table2[[#This Row],[CLASS]]</f>
        <v>9</v>
      </c>
      <c r="Z361" s="9" t="str">
        <f>Table2[[#This Row],[Name]]</f>
        <v>manjeet359</v>
      </c>
      <c r="AA361" s="9">
        <f>Table2[[#This Row],[Mobile No Student(Father/Mother/Guardian]]</f>
        <v>9828121055</v>
      </c>
    </row>
    <row r="362" spans="25:27" ht="23.25">
      <c r="Y362" s="9">
        <f>Table2[[#This Row],[CLASS]]</f>
        <v>9</v>
      </c>
      <c r="Z362" s="9" t="str">
        <f>Table2[[#This Row],[Name]]</f>
        <v>manjeet360</v>
      </c>
      <c r="AA362" s="9">
        <f>Table2[[#This Row],[Mobile No Student(Father/Mother/Guardian]]</f>
        <v>9828121056</v>
      </c>
    </row>
    <row r="363" spans="25:27" ht="23.25">
      <c r="Y363" s="9">
        <f>Table2[[#This Row],[CLASS]]</f>
        <v>9</v>
      </c>
      <c r="Z363" s="9" t="str">
        <f>Table2[[#This Row],[Name]]</f>
        <v>manjeet361</v>
      </c>
      <c r="AA363" s="9">
        <f>Table2[[#This Row],[Mobile No Student(Father/Mother/Guardian]]</f>
        <v>9828121057</v>
      </c>
    </row>
    <row r="364" spans="25:27" ht="23.25">
      <c r="Y364" s="9">
        <f>Table2[[#This Row],[CLASS]]</f>
        <v>9</v>
      </c>
      <c r="Z364" s="9" t="str">
        <f>Table2[[#This Row],[Name]]</f>
        <v>manjeet362</v>
      </c>
      <c r="AA364" s="9">
        <f>Table2[[#This Row],[Mobile No Student(Father/Mother/Guardian]]</f>
        <v>9828121058</v>
      </c>
    </row>
    <row r="365" spans="25:27" ht="23.25">
      <c r="Y365" s="9">
        <f>Table2[[#This Row],[CLASS]]</f>
        <v>9</v>
      </c>
      <c r="Z365" s="9" t="str">
        <f>Table2[[#This Row],[Name]]</f>
        <v>manjeet363</v>
      </c>
      <c r="AA365" s="9">
        <f>Table2[[#This Row],[Mobile No Student(Father/Mother/Guardian]]</f>
        <v>9828121059</v>
      </c>
    </row>
    <row r="366" spans="25:27" ht="23.25">
      <c r="Y366" s="9">
        <f>Table2[[#This Row],[CLASS]]</f>
        <v>9</v>
      </c>
      <c r="Z366" s="9" t="str">
        <f>Table2[[#This Row],[Name]]</f>
        <v>manjeet364</v>
      </c>
      <c r="AA366" s="9">
        <f>Table2[[#This Row],[Mobile No Student(Father/Mother/Guardian]]</f>
        <v>9828121060</v>
      </c>
    </row>
    <row r="367" spans="25:27" ht="23.25">
      <c r="Y367" s="9">
        <f>Table2[[#This Row],[CLASS]]</f>
        <v>9</v>
      </c>
      <c r="Z367" s="9" t="str">
        <f>Table2[[#This Row],[Name]]</f>
        <v>manjeet365</v>
      </c>
      <c r="AA367" s="9">
        <f>Table2[[#This Row],[Mobile No Student(Father/Mother/Guardian]]</f>
        <v>9828121061</v>
      </c>
    </row>
    <row r="368" spans="25:27" ht="23.25">
      <c r="Y368" s="9">
        <f>Table2[[#This Row],[CLASS]]</f>
        <v>9</v>
      </c>
      <c r="Z368" s="9" t="str">
        <f>Table2[[#This Row],[Name]]</f>
        <v>manjeet366</v>
      </c>
      <c r="AA368" s="9">
        <f>Table2[[#This Row],[Mobile No Student(Father/Mother/Guardian]]</f>
        <v>9828121062</v>
      </c>
    </row>
    <row r="369" spans="25:27" ht="23.25">
      <c r="Y369" s="9">
        <f>Table2[[#This Row],[CLASS]]</f>
        <v>9</v>
      </c>
      <c r="Z369" s="9" t="str">
        <f>Table2[[#This Row],[Name]]</f>
        <v>manjeet367</v>
      </c>
      <c r="AA369" s="9">
        <f>Table2[[#This Row],[Mobile No Student(Father/Mother/Guardian]]</f>
        <v>9828121063</v>
      </c>
    </row>
    <row r="370" spans="25:27" ht="23.25">
      <c r="Y370" s="9">
        <f>Table2[[#This Row],[CLASS]]</f>
        <v>9</v>
      </c>
      <c r="Z370" s="9" t="str">
        <f>Table2[[#This Row],[Name]]</f>
        <v>manjeet368</v>
      </c>
      <c r="AA370" s="9">
        <f>Table2[[#This Row],[Mobile No Student(Father/Mother/Guardian]]</f>
        <v>9828121064</v>
      </c>
    </row>
    <row r="371" spans="25:27" ht="23.25">
      <c r="Y371" s="9">
        <f>Table2[[#This Row],[CLASS]]</f>
        <v>9</v>
      </c>
      <c r="Z371" s="9" t="str">
        <f>Table2[[#This Row],[Name]]</f>
        <v>manjeet369</v>
      </c>
      <c r="AA371" s="9">
        <f>Table2[[#This Row],[Mobile No Student(Father/Mother/Guardian]]</f>
        <v>9828121065</v>
      </c>
    </row>
    <row r="372" spans="25:27" ht="23.25">
      <c r="Y372" s="9">
        <f>Table2[[#This Row],[CLASS]]</f>
        <v>9</v>
      </c>
      <c r="Z372" s="9" t="str">
        <f>Table2[[#This Row],[Name]]</f>
        <v>manjeet370</v>
      </c>
      <c r="AA372" s="9">
        <f>Table2[[#This Row],[Mobile No Student(Father/Mother/Guardian]]</f>
        <v>9828121066</v>
      </c>
    </row>
    <row r="373" spans="25:27" ht="23.25">
      <c r="Y373" s="9">
        <f>Table2[[#This Row],[CLASS]]</f>
        <v>9</v>
      </c>
      <c r="Z373" s="9" t="str">
        <f>Table2[[#This Row],[Name]]</f>
        <v>manjeet371</v>
      </c>
      <c r="AA373" s="9">
        <f>Table2[[#This Row],[Mobile No Student(Father/Mother/Guardian]]</f>
        <v>9828121067</v>
      </c>
    </row>
    <row r="374" spans="25:27" ht="23.25">
      <c r="Y374" s="9">
        <f>Table2[[#This Row],[CLASS]]</f>
        <v>9</v>
      </c>
      <c r="Z374" s="9" t="str">
        <f>Table2[[#This Row],[Name]]</f>
        <v>manjeet372</v>
      </c>
      <c r="AA374" s="9">
        <f>Table2[[#This Row],[Mobile No Student(Father/Mother/Guardian]]</f>
        <v>9828121068</v>
      </c>
    </row>
    <row r="375" spans="25:27" ht="23.25">
      <c r="Y375" s="9">
        <f>Table2[[#This Row],[CLASS]]</f>
        <v>9</v>
      </c>
      <c r="Z375" s="9" t="str">
        <f>Table2[[#This Row],[Name]]</f>
        <v>manjeet373</v>
      </c>
      <c r="AA375" s="9">
        <f>Table2[[#This Row],[Mobile No Student(Father/Mother/Guardian]]</f>
        <v>9828121069</v>
      </c>
    </row>
    <row r="376" spans="25:27" ht="23.25">
      <c r="Y376" s="9">
        <f>Table2[[#This Row],[CLASS]]</f>
        <v>9</v>
      </c>
      <c r="Z376" s="9" t="str">
        <f>Table2[[#This Row],[Name]]</f>
        <v>manjeet374</v>
      </c>
      <c r="AA376" s="9">
        <f>Table2[[#This Row],[Mobile No Student(Father/Mother/Guardian]]</f>
        <v>9828121070</v>
      </c>
    </row>
    <row r="377" spans="25:27" ht="23.25">
      <c r="Y377" s="9">
        <f>Table2[[#This Row],[CLASS]]</f>
        <v>9</v>
      </c>
      <c r="Z377" s="9" t="str">
        <f>Table2[[#This Row],[Name]]</f>
        <v>manjeet375</v>
      </c>
      <c r="AA377" s="9">
        <f>Table2[[#This Row],[Mobile No Student(Father/Mother/Guardian]]</f>
        <v>9828121071</v>
      </c>
    </row>
    <row r="378" spans="25:27" ht="23.25">
      <c r="Y378" s="9">
        <f>Table2[[#This Row],[CLASS]]</f>
        <v>9</v>
      </c>
      <c r="Z378" s="9" t="str">
        <f>Table2[[#This Row],[Name]]</f>
        <v>manjeet376</v>
      </c>
      <c r="AA378" s="9">
        <f>Table2[[#This Row],[Mobile No Student(Father/Mother/Guardian]]</f>
        <v>9828121072</v>
      </c>
    </row>
    <row r="379" spans="25:27" ht="23.25">
      <c r="Y379" s="9">
        <f>Table2[[#This Row],[CLASS]]</f>
        <v>9</v>
      </c>
      <c r="Z379" s="9" t="str">
        <f>Table2[[#This Row],[Name]]</f>
        <v>manjeet377</v>
      </c>
      <c r="AA379" s="9">
        <f>Table2[[#This Row],[Mobile No Student(Father/Mother/Guardian]]</f>
        <v>9828121073</v>
      </c>
    </row>
    <row r="380" spans="25:27" ht="23.25">
      <c r="Y380" s="9">
        <f>Table2[[#This Row],[CLASS]]</f>
        <v>9</v>
      </c>
      <c r="Z380" s="9" t="str">
        <f>Table2[[#This Row],[Name]]</f>
        <v>manjeet378</v>
      </c>
      <c r="AA380" s="9">
        <f>Table2[[#This Row],[Mobile No Student(Father/Mother/Guardian]]</f>
        <v>9828121074</v>
      </c>
    </row>
    <row r="381" spans="25:27" ht="23.25">
      <c r="Y381" s="9">
        <f>Table2[[#This Row],[CLASS]]</f>
        <v>9</v>
      </c>
      <c r="Z381" s="9" t="str">
        <f>Table2[[#This Row],[Name]]</f>
        <v>manjeet379</v>
      </c>
      <c r="AA381" s="9">
        <f>Table2[[#This Row],[Mobile No Student(Father/Mother/Guardian]]</f>
        <v>9828121075</v>
      </c>
    </row>
    <row r="382" spans="25:27" ht="23.25">
      <c r="Y382" s="9">
        <f>Table2[[#This Row],[CLASS]]</f>
        <v>9</v>
      </c>
      <c r="Z382" s="9" t="str">
        <f>Table2[[#This Row],[Name]]</f>
        <v>manjeet380</v>
      </c>
      <c r="AA382" s="9">
        <f>Table2[[#This Row],[Mobile No Student(Father/Mother/Guardian]]</f>
        <v>9828121076</v>
      </c>
    </row>
    <row r="383" spans="25:27" ht="23.25">
      <c r="Y383" s="9">
        <f>Table2[[#This Row],[CLASS]]</f>
        <v>9</v>
      </c>
      <c r="Z383" s="9" t="str">
        <f>Table2[[#This Row],[Name]]</f>
        <v>manjeet381</v>
      </c>
      <c r="AA383" s="9">
        <f>Table2[[#This Row],[Mobile No Student(Father/Mother/Guardian]]</f>
        <v>9828121077</v>
      </c>
    </row>
    <row r="384" spans="25:27" ht="23.25">
      <c r="Y384" s="9">
        <f>Table2[[#This Row],[CLASS]]</f>
        <v>9</v>
      </c>
      <c r="Z384" s="9" t="str">
        <f>Table2[[#This Row],[Name]]</f>
        <v>manjeet382</v>
      </c>
      <c r="AA384" s="9">
        <f>Table2[[#This Row],[Mobile No Student(Father/Mother/Guardian]]</f>
        <v>9828121078</v>
      </c>
    </row>
    <row r="385" spans="25:27" ht="23.25">
      <c r="Y385" s="9">
        <f>Table2[[#This Row],[CLASS]]</f>
        <v>9</v>
      </c>
      <c r="Z385" s="9" t="str">
        <f>Table2[[#This Row],[Name]]</f>
        <v>manjeet383</v>
      </c>
      <c r="AA385" s="9">
        <f>Table2[[#This Row],[Mobile No Student(Father/Mother/Guardian]]</f>
        <v>9828121079</v>
      </c>
    </row>
    <row r="386" spans="25:27" ht="23.25">
      <c r="Y386" s="9">
        <f>Table2[[#This Row],[CLASS]]</f>
        <v>9</v>
      </c>
      <c r="Z386" s="9" t="str">
        <f>Table2[[#This Row],[Name]]</f>
        <v>manjeet384</v>
      </c>
      <c r="AA386" s="9">
        <f>Table2[[#This Row],[Mobile No Student(Father/Mother/Guardian]]</f>
        <v>9828121080</v>
      </c>
    </row>
    <row r="387" spans="25:27" ht="23.25">
      <c r="Y387" s="9">
        <f>Table2[[#This Row],[CLASS]]</f>
        <v>9</v>
      </c>
      <c r="Z387" s="9" t="str">
        <f>Table2[[#This Row],[Name]]</f>
        <v>manjeet385</v>
      </c>
      <c r="AA387" s="9">
        <f>Table2[[#This Row],[Mobile No Student(Father/Mother/Guardian]]</f>
        <v>9828121081</v>
      </c>
    </row>
    <row r="388" spans="25:27" ht="23.25">
      <c r="Y388" s="9">
        <f>Table2[[#This Row],[CLASS]]</f>
        <v>9</v>
      </c>
      <c r="Z388" s="9" t="str">
        <f>Table2[[#This Row],[Name]]</f>
        <v>manjeet386</v>
      </c>
      <c r="AA388" s="9">
        <f>Table2[[#This Row],[Mobile No Student(Father/Mother/Guardian]]</f>
        <v>9828121082</v>
      </c>
    </row>
    <row r="389" spans="25:27" ht="23.25">
      <c r="Y389" s="9">
        <f>Table2[[#This Row],[CLASS]]</f>
        <v>9</v>
      </c>
      <c r="Z389" s="9" t="str">
        <f>Table2[[#This Row],[Name]]</f>
        <v>manjeet387</v>
      </c>
      <c r="AA389" s="9">
        <f>Table2[[#This Row],[Mobile No Student(Father/Mother/Guardian]]</f>
        <v>9828121083</v>
      </c>
    </row>
    <row r="390" spans="25:27" ht="23.25">
      <c r="Y390" s="9">
        <f>Table2[[#This Row],[CLASS]]</f>
        <v>9</v>
      </c>
      <c r="Z390" s="9" t="str">
        <f>Table2[[#This Row],[Name]]</f>
        <v>manjeet388</v>
      </c>
      <c r="AA390" s="9">
        <f>Table2[[#This Row],[Mobile No Student(Father/Mother/Guardian]]</f>
        <v>9828121084</v>
      </c>
    </row>
    <row r="391" spans="25:27" ht="23.25">
      <c r="Y391" s="9">
        <f>Table2[[#This Row],[CLASS]]</f>
        <v>9</v>
      </c>
      <c r="Z391" s="9" t="str">
        <f>Table2[[#This Row],[Name]]</f>
        <v>manjeet389</v>
      </c>
      <c r="AA391" s="9">
        <f>Table2[[#This Row],[Mobile No Student(Father/Mother/Guardian]]</f>
        <v>9828121085</v>
      </c>
    </row>
    <row r="392" spans="25:27" ht="23.25">
      <c r="Y392" s="9">
        <f>Table2[[#This Row],[CLASS]]</f>
        <v>9</v>
      </c>
      <c r="Z392" s="9" t="str">
        <f>Table2[[#This Row],[Name]]</f>
        <v>manjeet390</v>
      </c>
      <c r="AA392" s="9">
        <f>Table2[[#This Row],[Mobile No Student(Father/Mother/Guardian]]</f>
        <v>9828121086</v>
      </c>
    </row>
    <row r="393" spans="25:27" ht="23.25">
      <c r="Y393" s="9">
        <f>Table2[[#This Row],[CLASS]]</f>
        <v>9</v>
      </c>
      <c r="Z393" s="9" t="str">
        <f>Table2[[#This Row],[Name]]</f>
        <v>manjeet391</v>
      </c>
      <c r="AA393" s="9">
        <f>Table2[[#This Row],[Mobile No Student(Father/Mother/Guardian]]</f>
        <v>9828121087</v>
      </c>
    </row>
    <row r="394" spans="25:27" ht="23.25">
      <c r="Y394" s="9">
        <f>Table2[[#This Row],[CLASS]]</f>
        <v>9</v>
      </c>
      <c r="Z394" s="9" t="str">
        <f>Table2[[#This Row],[Name]]</f>
        <v>manjeet392</v>
      </c>
      <c r="AA394" s="9">
        <f>Table2[[#This Row],[Mobile No Student(Father/Mother/Guardian]]</f>
        <v>9828121088</v>
      </c>
    </row>
    <row r="395" spans="25:27" ht="23.25">
      <c r="Y395" s="9">
        <f>Table2[[#This Row],[CLASS]]</f>
        <v>9</v>
      </c>
      <c r="Z395" s="9" t="str">
        <f>Table2[[#This Row],[Name]]</f>
        <v>manjeet393</v>
      </c>
      <c r="AA395" s="9">
        <f>Table2[[#This Row],[Mobile No Student(Father/Mother/Guardian]]</f>
        <v>9828121089</v>
      </c>
    </row>
    <row r="396" spans="25:27" ht="23.25">
      <c r="Y396" s="9">
        <f>Table2[[#This Row],[CLASS]]</f>
        <v>9</v>
      </c>
      <c r="Z396" s="9" t="str">
        <f>Table2[[#This Row],[Name]]</f>
        <v>manjeet394</v>
      </c>
      <c r="AA396" s="9">
        <f>Table2[[#This Row],[Mobile No Student(Father/Mother/Guardian]]</f>
        <v>9828121090</v>
      </c>
    </row>
    <row r="397" spans="25:27" ht="23.25">
      <c r="Y397" s="9">
        <f>Table2[[#This Row],[CLASS]]</f>
        <v>9</v>
      </c>
      <c r="Z397" s="9" t="str">
        <f>Table2[[#This Row],[Name]]</f>
        <v>manjeet395</v>
      </c>
      <c r="AA397" s="9">
        <f>Table2[[#This Row],[Mobile No Student(Father/Mother/Guardian]]</f>
        <v>9828121091</v>
      </c>
    </row>
    <row r="398" spans="25:27" ht="23.25">
      <c r="Y398" s="9">
        <f>Table2[[#This Row],[CLASS]]</f>
        <v>9</v>
      </c>
      <c r="Z398" s="9" t="str">
        <f>Table2[[#This Row],[Name]]</f>
        <v>manjeet396</v>
      </c>
      <c r="AA398" s="9">
        <f>Table2[[#This Row],[Mobile No Student(Father/Mother/Guardian]]</f>
        <v>9828121092</v>
      </c>
    </row>
    <row r="399" spans="25:27" ht="23.25">
      <c r="Y399" s="9">
        <f>Table2[[#This Row],[CLASS]]</f>
        <v>9</v>
      </c>
      <c r="Z399" s="9" t="str">
        <f>Table2[[#This Row],[Name]]</f>
        <v>manjeet397</v>
      </c>
      <c r="AA399" s="9">
        <f>Table2[[#This Row],[Mobile No Student(Father/Mother/Guardian]]</f>
        <v>9828121093</v>
      </c>
    </row>
    <row r="400" spans="25:27" ht="23.25">
      <c r="Y400" s="9">
        <f>Table2[[#This Row],[CLASS]]</f>
        <v>9</v>
      </c>
      <c r="Z400" s="9" t="str">
        <f>Table2[[#This Row],[Name]]</f>
        <v>manjeet398</v>
      </c>
      <c r="AA400" s="9">
        <f>Table2[[#This Row],[Mobile No Student(Father/Mother/Guardian]]</f>
        <v>9828121094</v>
      </c>
    </row>
    <row r="401" spans="25:27" ht="23.25">
      <c r="Y401" s="9">
        <f>Table2[[#This Row],[CLASS]]</f>
        <v>9</v>
      </c>
      <c r="Z401" s="9" t="str">
        <f>Table2[[#This Row],[Name]]</f>
        <v>manjeet399</v>
      </c>
      <c r="AA401" s="9">
        <f>Table2[[#This Row],[Mobile No Student(Father/Mother/Guardian]]</f>
        <v>9828121095</v>
      </c>
    </row>
    <row r="402" spans="25:27" ht="23.25">
      <c r="Y402" s="9">
        <f>Table2[[#This Row],[CLASS]]</f>
        <v>9</v>
      </c>
      <c r="Z402" s="9" t="str">
        <f>Table2[[#This Row],[Name]]</f>
        <v>manjeet400</v>
      </c>
      <c r="AA402" s="9">
        <f>Table2[[#This Row],[Mobile No Student(Father/Mother/Guardian]]</f>
        <v>9828121096</v>
      </c>
    </row>
    <row r="403" spans="25:27" ht="23.25">
      <c r="Y403" s="9">
        <f>Table2[[#This Row],[CLASS]]</f>
        <v>9</v>
      </c>
      <c r="Z403" s="9" t="str">
        <f>Table2[[#This Row],[Name]]</f>
        <v>manjeet401</v>
      </c>
      <c r="AA403" s="9">
        <f>Table2[[#This Row],[Mobile No Student(Father/Mother/Guardian]]</f>
        <v>9828121097</v>
      </c>
    </row>
    <row r="404" spans="25:27" ht="23.25">
      <c r="Y404" s="9">
        <f>Table2[[#This Row],[CLASS]]</f>
        <v>9</v>
      </c>
      <c r="Z404" s="9" t="str">
        <f>Table2[[#This Row],[Name]]</f>
        <v>manjeet402</v>
      </c>
      <c r="AA404" s="9">
        <f>Table2[[#This Row],[Mobile No Student(Father/Mother/Guardian]]</f>
        <v>9828121098</v>
      </c>
    </row>
    <row r="405" spans="25:27" ht="23.25">
      <c r="Y405" s="9">
        <f>Table2[[#This Row],[CLASS]]</f>
        <v>9</v>
      </c>
      <c r="Z405" s="9" t="str">
        <f>Table2[[#This Row],[Name]]</f>
        <v>manjeet403</v>
      </c>
      <c r="AA405" s="9">
        <f>Table2[[#This Row],[Mobile No Student(Father/Mother/Guardian]]</f>
        <v>9828121099</v>
      </c>
    </row>
    <row r="406" spans="25:27" ht="23.25">
      <c r="Y406" s="9">
        <f>Table2[[#This Row],[CLASS]]</f>
        <v>9</v>
      </c>
      <c r="Z406" s="9" t="str">
        <f>Table2[[#This Row],[Name]]</f>
        <v>manjeet404</v>
      </c>
      <c r="AA406" s="9">
        <f>Table2[[#This Row],[Mobile No Student(Father/Mother/Guardian]]</f>
        <v>9828121100</v>
      </c>
    </row>
    <row r="407" spans="25:27" ht="23.25">
      <c r="Y407" s="9">
        <f>Table2[[#This Row],[CLASS]]</f>
        <v>9</v>
      </c>
      <c r="Z407" s="9" t="str">
        <f>Table2[[#This Row],[Name]]</f>
        <v>manjeet405</v>
      </c>
      <c r="AA407" s="9">
        <f>Table2[[#This Row],[Mobile No Student(Father/Mother/Guardian]]</f>
        <v>9828121101</v>
      </c>
    </row>
    <row r="408" spans="25:27" ht="23.25">
      <c r="Y408" s="9">
        <f>Table2[[#This Row],[CLASS]]</f>
        <v>9</v>
      </c>
      <c r="Z408" s="9" t="str">
        <f>Table2[[#This Row],[Name]]</f>
        <v>manjeet406</v>
      </c>
      <c r="AA408" s="9">
        <f>Table2[[#This Row],[Mobile No Student(Father/Mother/Guardian]]</f>
        <v>9828121102</v>
      </c>
    </row>
    <row r="409" spans="25:27" ht="23.25">
      <c r="Y409" s="9">
        <f>Table2[[#This Row],[CLASS]]</f>
        <v>9</v>
      </c>
      <c r="Z409" s="9" t="str">
        <f>Table2[[#This Row],[Name]]</f>
        <v>manjeet407</v>
      </c>
      <c r="AA409" s="9">
        <f>Table2[[#This Row],[Mobile No Student(Father/Mother/Guardian]]</f>
        <v>9828121103</v>
      </c>
    </row>
    <row r="410" spans="25:27" ht="23.25">
      <c r="Y410" s="9">
        <f>Table2[[#This Row],[CLASS]]</f>
        <v>9</v>
      </c>
      <c r="Z410" s="9" t="str">
        <f>Table2[[#This Row],[Name]]</f>
        <v>manjeet408</v>
      </c>
      <c r="AA410" s="9">
        <f>Table2[[#This Row],[Mobile No Student(Father/Mother/Guardian]]</f>
        <v>9828121104</v>
      </c>
    </row>
    <row r="411" spans="25:27" ht="23.25">
      <c r="Y411" s="9">
        <f>Table2[[#This Row],[CLASS]]</f>
        <v>9</v>
      </c>
      <c r="Z411" s="9" t="str">
        <f>Table2[[#This Row],[Name]]</f>
        <v>manjeet409</v>
      </c>
      <c r="AA411" s="9">
        <f>Table2[[#This Row],[Mobile No Student(Father/Mother/Guardian]]</f>
        <v>9828121105</v>
      </c>
    </row>
    <row r="412" spans="25:27" ht="23.25">
      <c r="Y412" s="9">
        <f>Table2[[#This Row],[CLASS]]</f>
        <v>9</v>
      </c>
      <c r="Z412" s="9" t="str">
        <f>Table2[[#This Row],[Name]]</f>
        <v>manjeet410</v>
      </c>
      <c r="AA412" s="9">
        <f>Table2[[#This Row],[Mobile No Student(Father/Mother/Guardian]]</f>
        <v>9828121106</v>
      </c>
    </row>
    <row r="413" spans="25:27" ht="23.25">
      <c r="Y413" s="9">
        <f>Table2[[#This Row],[CLASS]]</f>
        <v>9</v>
      </c>
      <c r="Z413" s="9" t="str">
        <f>Table2[[#This Row],[Name]]</f>
        <v>manjeet411</v>
      </c>
      <c r="AA413" s="9">
        <f>Table2[[#This Row],[Mobile No Student(Father/Mother/Guardian]]</f>
        <v>9828121107</v>
      </c>
    </row>
    <row r="414" spans="25:27" ht="23.25">
      <c r="Y414" s="9">
        <f>Table2[[#This Row],[CLASS]]</f>
        <v>9</v>
      </c>
      <c r="Z414" s="9" t="str">
        <f>Table2[[#This Row],[Name]]</f>
        <v>manjeet412</v>
      </c>
      <c r="AA414" s="9">
        <f>Table2[[#This Row],[Mobile No Student(Father/Mother/Guardian]]</f>
        <v>9828121108</v>
      </c>
    </row>
    <row r="415" spans="25:27" ht="23.25">
      <c r="Y415" s="9">
        <f>Table2[[#This Row],[CLASS]]</f>
        <v>9</v>
      </c>
      <c r="Z415" s="9" t="str">
        <f>Table2[[#This Row],[Name]]</f>
        <v>manjeet413</v>
      </c>
      <c r="AA415" s="9">
        <f>Table2[[#This Row],[Mobile No Student(Father/Mother/Guardian]]</f>
        <v>9828121109</v>
      </c>
    </row>
    <row r="416" spans="25:27" ht="23.25">
      <c r="Y416" s="9">
        <f>Table2[[#This Row],[CLASS]]</f>
        <v>9</v>
      </c>
      <c r="Z416" s="9" t="str">
        <f>Table2[[#This Row],[Name]]</f>
        <v>manjeet414</v>
      </c>
      <c r="AA416" s="9">
        <f>Table2[[#This Row],[Mobile No Student(Father/Mother/Guardian]]</f>
        <v>9828121110</v>
      </c>
    </row>
    <row r="417" spans="25:27" ht="23.25">
      <c r="Y417" s="9">
        <f>Table2[[#This Row],[CLASS]]</f>
        <v>9</v>
      </c>
      <c r="Z417" s="9" t="str">
        <f>Table2[[#This Row],[Name]]</f>
        <v>manjeet415</v>
      </c>
      <c r="AA417" s="9">
        <f>Table2[[#This Row],[Mobile No Student(Father/Mother/Guardian]]</f>
        <v>9828121111</v>
      </c>
    </row>
    <row r="418" spans="25:27" ht="23.25">
      <c r="Y418" s="9">
        <f>Table2[[#This Row],[CLASS]]</f>
        <v>9</v>
      </c>
      <c r="Z418" s="9" t="str">
        <f>Table2[[#This Row],[Name]]</f>
        <v>manjeet416</v>
      </c>
      <c r="AA418" s="9">
        <f>Table2[[#This Row],[Mobile No Student(Father/Mother/Guardian]]</f>
        <v>9828121112</v>
      </c>
    </row>
    <row r="419" spans="25:27" ht="23.25">
      <c r="Y419" s="9">
        <f>Table2[[#This Row],[CLASS]]</f>
        <v>9</v>
      </c>
      <c r="Z419" s="9" t="str">
        <f>Table2[[#This Row],[Name]]</f>
        <v>manjeet417</v>
      </c>
      <c r="AA419" s="9">
        <f>Table2[[#This Row],[Mobile No Student(Father/Mother/Guardian]]</f>
        <v>9828121113</v>
      </c>
    </row>
    <row r="420" spans="25:27" ht="23.25">
      <c r="Y420" s="9">
        <f>Table2[[#This Row],[CLASS]]</f>
        <v>9</v>
      </c>
      <c r="Z420" s="9" t="str">
        <f>Table2[[#This Row],[Name]]</f>
        <v>manjeet418</v>
      </c>
      <c r="AA420" s="9">
        <f>Table2[[#This Row],[Mobile No Student(Father/Mother/Guardian]]</f>
        <v>9828121114</v>
      </c>
    </row>
    <row r="421" spans="25:27" ht="23.25">
      <c r="Y421" s="9">
        <f>Table2[[#This Row],[CLASS]]</f>
        <v>9</v>
      </c>
      <c r="Z421" s="9" t="str">
        <f>Table2[[#This Row],[Name]]</f>
        <v>manjeet419</v>
      </c>
      <c r="AA421" s="9">
        <f>Table2[[#This Row],[Mobile No Student(Father/Mother/Guardian]]</f>
        <v>9828121115</v>
      </c>
    </row>
    <row r="422" spans="25:27" ht="23.25">
      <c r="Y422" s="9">
        <f>Table2[[#This Row],[CLASS]]</f>
        <v>10</v>
      </c>
      <c r="Z422" s="9" t="str">
        <f>Table2[[#This Row],[Name]]</f>
        <v>manjeet420</v>
      </c>
      <c r="AA422" s="9">
        <f>Table2[[#This Row],[Mobile No Student(Father/Mother/Guardian]]</f>
        <v>9828121116</v>
      </c>
    </row>
    <row r="423" spans="25:27" ht="23.25">
      <c r="Y423" s="9">
        <f>Table2[[#This Row],[CLASS]]</f>
        <v>10</v>
      </c>
      <c r="Z423" s="9" t="str">
        <f>Table2[[#This Row],[Name]]</f>
        <v>manjeet421</v>
      </c>
      <c r="AA423" s="9">
        <f>Table2[[#This Row],[Mobile No Student(Father/Mother/Guardian]]</f>
        <v>9828121117</v>
      </c>
    </row>
    <row r="424" spans="25:27" ht="23.25">
      <c r="Y424" s="9">
        <f>Table2[[#This Row],[CLASS]]</f>
        <v>10</v>
      </c>
      <c r="Z424" s="9" t="str">
        <f>Table2[[#This Row],[Name]]</f>
        <v>manjeet422</v>
      </c>
      <c r="AA424" s="9">
        <f>Table2[[#This Row],[Mobile No Student(Father/Mother/Guardian]]</f>
        <v>9828121118</v>
      </c>
    </row>
    <row r="425" spans="25:27" ht="23.25">
      <c r="Y425" s="9">
        <f>Table2[[#This Row],[CLASS]]</f>
        <v>10</v>
      </c>
      <c r="Z425" s="9" t="str">
        <f>Table2[[#This Row],[Name]]</f>
        <v>manjeet423</v>
      </c>
      <c r="AA425" s="9">
        <f>Table2[[#This Row],[Mobile No Student(Father/Mother/Guardian]]</f>
        <v>9828121119</v>
      </c>
    </row>
    <row r="426" spans="25:27" ht="23.25">
      <c r="Y426" s="9">
        <f>Table2[[#This Row],[CLASS]]</f>
        <v>10</v>
      </c>
      <c r="Z426" s="9" t="str">
        <f>Table2[[#This Row],[Name]]</f>
        <v>manjeet424</v>
      </c>
      <c r="AA426" s="9">
        <f>Table2[[#This Row],[Mobile No Student(Father/Mother/Guardian]]</f>
        <v>9828121120</v>
      </c>
    </row>
    <row r="427" spans="25:27" ht="23.25">
      <c r="Y427" s="9">
        <f>Table2[[#This Row],[CLASS]]</f>
        <v>10</v>
      </c>
      <c r="Z427" s="9" t="str">
        <f>Table2[[#This Row],[Name]]</f>
        <v>manjeet425</v>
      </c>
      <c r="AA427" s="9">
        <f>Table2[[#This Row],[Mobile No Student(Father/Mother/Guardian]]</f>
        <v>9828121121</v>
      </c>
    </row>
    <row r="428" spans="25:27" ht="23.25">
      <c r="Y428" s="9">
        <f>Table2[[#This Row],[CLASS]]</f>
        <v>10</v>
      </c>
      <c r="Z428" s="9" t="str">
        <f>Table2[[#This Row],[Name]]</f>
        <v>manjeet426</v>
      </c>
      <c r="AA428" s="9">
        <f>Table2[[#This Row],[Mobile No Student(Father/Mother/Guardian]]</f>
        <v>9828121122</v>
      </c>
    </row>
    <row r="429" spans="25:27" ht="23.25">
      <c r="Y429" s="9">
        <f>Table2[[#This Row],[CLASS]]</f>
        <v>10</v>
      </c>
      <c r="Z429" s="9" t="str">
        <f>Table2[[#This Row],[Name]]</f>
        <v>manjeet427</v>
      </c>
      <c r="AA429" s="9">
        <f>Table2[[#This Row],[Mobile No Student(Father/Mother/Guardian]]</f>
        <v>9828121123</v>
      </c>
    </row>
    <row r="430" spans="25:27" ht="23.25">
      <c r="Y430" s="9">
        <f>Table2[[#This Row],[CLASS]]</f>
        <v>10</v>
      </c>
      <c r="Z430" s="9" t="str">
        <f>Table2[[#This Row],[Name]]</f>
        <v>manjeet428</v>
      </c>
      <c r="AA430" s="9">
        <f>Table2[[#This Row],[Mobile No Student(Father/Mother/Guardian]]</f>
        <v>9828121124</v>
      </c>
    </row>
    <row r="431" spans="25:27" ht="23.25">
      <c r="Y431" s="9">
        <f>Table2[[#This Row],[CLASS]]</f>
        <v>10</v>
      </c>
      <c r="Z431" s="9" t="str">
        <f>Table2[[#This Row],[Name]]</f>
        <v>manjeet429</v>
      </c>
      <c r="AA431" s="9">
        <f>Table2[[#This Row],[Mobile No Student(Father/Mother/Guardian]]</f>
        <v>9828121125</v>
      </c>
    </row>
    <row r="432" spans="25:27" ht="23.25">
      <c r="Y432" s="9">
        <f>Table2[[#This Row],[CLASS]]</f>
        <v>10</v>
      </c>
      <c r="Z432" s="9" t="str">
        <f>Table2[[#This Row],[Name]]</f>
        <v>manjeet430</v>
      </c>
      <c r="AA432" s="9">
        <f>Table2[[#This Row],[Mobile No Student(Father/Mother/Guardian]]</f>
        <v>9828121126</v>
      </c>
    </row>
    <row r="433" spans="25:27" ht="23.25">
      <c r="Y433" s="9">
        <f>Table2[[#This Row],[CLASS]]</f>
        <v>10</v>
      </c>
      <c r="Z433" s="9" t="str">
        <f>Table2[[#This Row],[Name]]</f>
        <v>manjeet431</v>
      </c>
      <c r="AA433" s="9">
        <f>Table2[[#This Row],[Mobile No Student(Father/Mother/Guardian]]</f>
        <v>9828121127</v>
      </c>
    </row>
    <row r="434" spans="25:27" ht="23.25">
      <c r="Y434" s="9">
        <f>Table2[[#This Row],[CLASS]]</f>
        <v>10</v>
      </c>
      <c r="Z434" s="9" t="str">
        <f>Table2[[#This Row],[Name]]</f>
        <v>manjeet432</v>
      </c>
      <c r="AA434" s="9">
        <f>Table2[[#This Row],[Mobile No Student(Father/Mother/Guardian]]</f>
        <v>9828121128</v>
      </c>
    </row>
    <row r="435" spans="25:27" ht="23.25">
      <c r="Y435" s="9">
        <f>Table2[[#This Row],[CLASS]]</f>
        <v>10</v>
      </c>
      <c r="Z435" s="9" t="str">
        <f>Table2[[#This Row],[Name]]</f>
        <v>manjeet433</v>
      </c>
      <c r="AA435" s="9">
        <f>Table2[[#This Row],[Mobile No Student(Father/Mother/Guardian]]</f>
        <v>9828121129</v>
      </c>
    </row>
    <row r="436" spans="25:27" ht="23.25">
      <c r="Y436" s="9">
        <f>Table2[[#This Row],[CLASS]]</f>
        <v>10</v>
      </c>
      <c r="Z436" s="9" t="str">
        <f>Table2[[#This Row],[Name]]</f>
        <v>manjeet434</v>
      </c>
      <c r="AA436" s="9">
        <f>Table2[[#This Row],[Mobile No Student(Father/Mother/Guardian]]</f>
        <v>9828121130</v>
      </c>
    </row>
    <row r="437" spans="25:27" ht="23.25">
      <c r="Y437" s="9">
        <f>Table2[[#This Row],[CLASS]]</f>
        <v>10</v>
      </c>
      <c r="Z437" s="9" t="str">
        <f>Table2[[#This Row],[Name]]</f>
        <v>manjeet435</v>
      </c>
      <c r="AA437" s="9">
        <f>Table2[[#This Row],[Mobile No Student(Father/Mother/Guardian]]</f>
        <v>9828121131</v>
      </c>
    </row>
    <row r="438" spans="25:27" ht="23.25">
      <c r="Y438" s="9">
        <f>Table2[[#This Row],[CLASS]]</f>
        <v>10</v>
      </c>
      <c r="Z438" s="9" t="str">
        <f>Table2[[#This Row],[Name]]</f>
        <v>manjeet436</v>
      </c>
      <c r="AA438" s="9">
        <f>Table2[[#This Row],[Mobile No Student(Father/Mother/Guardian]]</f>
        <v>9828121132</v>
      </c>
    </row>
    <row r="439" spans="25:27" ht="23.25">
      <c r="Y439" s="9">
        <f>Table2[[#This Row],[CLASS]]</f>
        <v>10</v>
      </c>
      <c r="Z439" s="9" t="str">
        <f>Table2[[#This Row],[Name]]</f>
        <v>manjeet437</v>
      </c>
      <c r="AA439" s="9">
        <f>Table2[[#This Row],[Mobile No Student(Father/Mother/Guardian]]</f>
        <v>9828121133</v>
      </c>
    </row>
    <row r="440" spans="25:27" ht="23.25">
      <c r="Y440" s="9">
        <f>Table2[[#This Row],[CLASS]]</f>
        <v>10</v>
      </c>
      <c r="Z440" s="9" t="str">
        <f>Table2[[#This Row],[Name]]</f>
        <v>manjeet438</v>
      </c>
      <c r="AA440" s="9">
        <f>Table2[[#This Row],[Mobile No Student(Father/Mother/Guardian]]</f>
        <v>9828121134</v>
      </c>
    </row>
    <row r="441" spans="25:27" ht="23.25">
      <c r="Y441" s="9">
        <f>Table2[[#This Row],[CLASS]]</f>
        <v>10</v>
      </c>
      <c r="Z441" s="9" t="str">
        <f>Table2[[#This Row],[Name]]</f>
        <v>manjeet439</v>
      </c>
      <c r="AA441" s="9">
        <f>Table2[[#This Row],[Mobile No Student(Father/Mother/Guardian]]</f>
        <v>9828121135</v>
      </c>
    </row>
    <row r="442" spans="25:27" ht="23.25">
      <c r="Y442" s="9">
        <f>Table2[[#This Row],[CLASS]]</f>
        <v>10</v>
      </c>
      <c r="Z442" s="9" t="str">
        <f>Table2[[#This Row],[Name]]</f>
        <v>manjeet440</v>
      </c>
      <c r="AA442" s="9">
        <f>Table2[[#This Row],[Mobile No Student(Father/Mother/Guardian]]</f>
        <v>9828121136</v>
      </c>
    </row>
    <row r="443" spans="25:27" ht="23.25">
      <c r="Y443" s="9">
        <f>Table2[[#This Row],[CLASS]]</f>
        <v>10</v>
      </c>
      <c r="Z443" s="9" t="str">
        <f>Table2[[#This Row],[Name]]</f>
        <v>manjeet441</v>
      </c>
      <c r="AA443" s="9">
        <f>Table2[[#This Row],[Mobile No Student(Father/Mother/Guardian]]</f>
        <v>9828121137</v>
      </c>
    </row>
    <row r="444" spans="25:27" ht="23.25">
      <c r="Y444" s="9">
        <f>Table2[[#This Row],[CLASS]]</f>
        <v>10</v>
      </c>
      <c r="Z444" s="9" t="str">
        <f>Table2[[#This Row],[Name]]</f>
        <v>manjeet442</v>
      </c>
      <c r="AA444" s="9">
        <f>Table2[[#This Row],[Mobile No Student(Father/Mother/Guardian]]</f>
        <v>9828121138</v>
      </c>
    </row>
    <row r="445" spans="25:27" ht="23.25">
      <c r="Y445" s="9">
        <f>Table2[[#This Row],[CLASS]]</f>
        <v>10</v>
      </c>
      <c r="Z445" s="9" t="str">
        <f>Table2[[#This Row],[Name]]</f>
        <v>manjeet443</v>
      </c>
      <c r="AA445" s="9">
        <f>Table2[[#This Row],[Mobile No Student(Father/Mother/Guardian]]</f>
        <v>9828121139</v>
      </c>
    </row>
    <row r="446" spans="25:27" ht="23.25">
      <c r="Y446" s="9">
        <f>Table2[[#This Row],[CLASS]]</f>
        <v>10</v>
      </c>
      <c r="Z446" s="9" t="str">
        <f>Table2[[#This Row],[Name]]</f>
        <v>manjeet444</v>
      </c>
      <c r="AA446" s="9">
        <f>Table2[[#This Row],[Mobile No Student(Father/Mother/Guardian]]</f>
        <v>9828121140</v>
      </c>
    </row>
    <row r="447" spans="25:27" ht="23.25">
      <c r="Y447" s="9">
        <f>Table2[[#This Row],[CLASS]]</f>
        <v>10</v>
      </c>
      <c r="Z447" s="9" t="str">
        <f>Table2[[#This Row],[Name]]</f>
        <v>manjeet445</v>
      </c>
      <c r="AA447" s="9">
        <f>Table2[[#This Row],[Mobile No Student(Father/Mother/Guardian]]</f>
        <v>9828121141</v>
      </c>
    </row>
    <row r="448" spans="25:27" ht="23.25">
      <c r="Y448" s="9">
        <f>Table2[[#This Row],[CLASS]]</f>
        <v>10</v>
      </c>
      <c r="Z448" s="9" t="str">
        <f>Table2[[#This Row],[Name]]</f>
        <v>manjeet446</v>
      </c>
      <c r="AA448" s="9">
        <f>Table2[[#This Row],[Mobile No Student(Father/Mother/Guardian]]</f>
        <v>9828121142</v>
      </c>
    </row>
    <row r="449" spans="25:27" ht="23.25">
      <c r="Y449" s="9">
        <f>Table2[[#This Row],[CLASS]]</f>
        <v>10</v>
      </c>
      <c r="Z449" s="9" t="str">
        <f>Table2[[#This Row],[Name]]</f>
        <v>manjeet447</v>
      </c>
      <c r="AA449" s="9">
        <f>Table2[[#This Row],[Mobile No Student(Father/Mother/Guardian]]</f>
        <v>9828121143</v>
      </c>
    </row>
    <row r="450" spans="25:27" ht="23.25">
      <c r="Y450" s="9">
        <f>Table2[[#This Row],[CLASS]]</f>
        <v>10</v>
      </c>
      <c r="Z450" s="9" t="str">
        <f>Table2[[#This Row],[Name]]</f>
        <v>manjeet448</v>
      </c>
      <c r="AA450" s="9">
        <f>Table2[[#This Row],[Mobile No Student(Father/Mother/Guardian]]</f>
        <v>9828121144</v>
      </c>
    </row>
    <row r="451" spans="25:27" ht="23.25">
      <c r="Y451" s="9">
        <f>Table2[[#This Row],[CLASS]]</f>
        <v>10</v>
      </c>
      <c r="Z451" s="9" t="str">
        <f>Table2[[#This Row],[Name]]</f>
        <v>manjeet449</v>
      </c>
      <c r="AA451" s="9">
        <f>Table2[[#This Row],[Mobile No Student(Father/Mother/Guardian]]</f>
        <v>9828121145</v>
      </c>
    </row>
    <row r="452" spans="25:27" ht="23.25">
      <c r="Y452" s="9">
        <f>Table2[[#This Row],[CLASS]]</f>
        <v>10</v>
      </c>
      <c r="Z452" s="9" t="str">
        <f>Table2[[#This Row],[Name]]</f>
        <v>manjeet450</v>
      </c>
      <c r="AA452" s="9">
        <f>Table2[[#This Row],[Mobile No Student(Father/Mother/Guardian]]</f>
        <v>9828121146</v>
      </c>
    </row>
    <row r="453" spans="25:27" ht="23.25">
      <c r="Y453" s="9">
        <f>Table2[[#This Row],[CLASS]]</f>
        <v>10</v>
      </c>
      <c r="Z453" s="9" t="str">
        <f>Table2[[#This Row],[Name]]</f>
        <v>manjeet451</v>
      </c>
      <c r="AA453" s="9">
        <f>Table2[[#This Row],[Mobile No Student(Father/Mother/Guardian]]</f>
        <v>9828121147</v>
      </c>
    </row>
    <row r="454" spans="25:27" ht="23.25">
      <c r="Y454" s="9">
        <f>Table2[[#This Row],[CLASS]]</f>
        <v>10</v>
      </c>
      <c r="Z454" s="9" t="str">
        <f>Table2[[#This Row],[Name]]</f>
        <v>manjeet452</v>
      </c>
      <c r="AA454" s="9">
        <f>Table2[[#This Row],[Mobile No Student(Father/Mother/Guardian]]</f>
        <v>9828121148</v>
      </c>
    </row>
    <row r="455" spans="25:27" ht="23.25">
      <c r="Y455" s="9">
        <f>Table2[[#This Row],[CLASS]]</f>
        <v>10</v>
      </c>
      <c r="Z455" s="9" t="str">
        <f>Table2[[#This Row],[Name]]</f>
        <v>manjeet453</v>
      </c>
      <c r="AA455" s="9">
        <f>Table2[[#This Row],[Mobile No Student(Father/Mother/Guardian]]</f>
        <v>9828121149</v>
      </c>
    </row>
    <row r="456" spans="25:27" ht="23.25">
      <c r="Y456" s="9">
        <f>Table2[[#This Row],[CLASS]]</f>
        <v>10</v>
      </c>
      <c r="Z456" s="9" t="str">
        <f>Table2[[#This Row],[Name]]</f>
        <v>manjeet454</v>
      </c>
      <c r="AA456" s="9">
        <f>Table2[[#This Row],[Mobile No Student(Father/Mother/Guardian]]</f>
        <v>9828121150</v>
      </c>
    </row>
    <row r="457" spans="25:27" ht="23.25">
      <c r="Y457" s="9">
        <f>Table2[[#This Row],[CLASS]]</f>
        <v>10</v>
      </c>
      <c r="Z457" s="9" t="str">
        <f>Table2[[#This Row],[Name]]</f>
        <v>manjeet455</v>
      </c>
      <c r="AA457" s="9">
        <f>Table2[[#This Row],[Mobile No Student(Father/Mother/Guardian]]</f>
        <v>9828121151</v>
      </c>
    </row>
    <row r="458" spans="25:27" ht="23.25">
      <c r="Y458" s="9">
        <f>Table2[[#This Row],[CLASS]]</f>
        <v>10</v>
      </c>
      <c r="Z458" s="9" t="str">
        <f>Table2[[#This Row],[Name]]</f>
        <v>manjeet456</v>
      </c>
      <c r="AA458" s="9">
        <f>Table2[[#This Row],[Mobile No Student(Father/Mother/Guardian]]</f>
        <v>9828121152</v>
      </c>
    </row>
    <row r="459" spans="25:27" ht="23.25">
      <c r="Y459" s="9">
        <f>Table2[[#This Row],[CLASS]]</f>
        <v>10</v>
      </c>
      <c r="Z459" s="9" t="str">
        <f>Table2[[#This Row],[Name]]</f>
        <v>manjeet457</v>
      </c>
      <c r="AA459" s="9">
        <f>Table2[[#This Row],[Mobile No Student(Father/Mother/Guardian]]</f>
        <v>9828121153</v>
      </c>
    </row>
    <row r="460" spans="25:27" ht="23.25">
      <c r="Y460" s="9">
        <f>Table2[[#This Row],[CLASS]]</f>
        <v>10</v>
      </c>
      <c r="Z460" s="9" t="str">
        <f>Table2[[#This Row],[Name]]</f>
        <v>manjeet458</v>
      </c>
      <c r="AA460" s="9">
        <f>Table2[[#This Row],[Mobile No Student(Father/Mother/Guardian]]</f>
        <v>9828121154</v>
      </c>
    </row>
    <row r="461" spans="25:27" ht="23.25">
      <c r="Y461" s="9">
        <f>Table2[[#This Row],[CLASS]]</f>
        <v>10</v>
      </c>
      <c r="Z461" s="9" t="str">
        <f>Table2[[#This Row],[Name]]</f>
        <v>manjeet459</v>
      </c>
      <c r="AA461" s="9">
        <f>Table2[[#This Row],[Mobile No Student(Father/Mother/Guardian]]</f>
        <v>9828121155</v>
      </c>
    </row>
    <row r="462" spans="25:27" ht="23.25">
      <c r="Y462" s="9">
        <f>Table2[[#This Row],[CLASS]]</f>
        <v>10</v>
      </c>
      <c r="Z462" s="9" t="str">
        <f>Table2[[#This Row],[Name]]</f>
        <v>manjeet460</v>
      </c>
      <c r="AA462" s="9">
        <f>Table2[[#This Row],[Mobile No Student(Father/Mother/Guardian]]</f>
        <v>9828121156</v>
      </c>
    </row>
    <row r="463" spans="25:27" ht="23.25">
      <c r="Y463" s="9">
        <f>Table2[[#This Row],[CLASS]]</f>
        <v>10</v>
      </c>
      <c r="Z463" s="9" t="str">
        <f>Table2[[#This Row],[Name]]</f>
        <v>manjeet461</v>
      </c>
      <c r="AA463" s="9">
        <f>Table2[[#This Row],[Mobile No Student(Father/Mother/Guardian]]</f>
        <v>9828121157</v>
      </c>
    </row>
    <row r="464" spans="25:27" ht="23.25">
      <c r="Y464" s="9">
        <f>Table2[[#This Row],[CLASS]]</f>
        <v>10</v>
      </c>
      <c r="Z464" s="9" t="str">
        <f>Table2[[#This Row],[Name]]</f>
        <v>manjeet462</v>
      </c>
      <c r="AA464" s="9">
        <f>Table2[[#This Row],[Mobile No Student(Father/Mother/Guardian]]</f>
        <v>9828121158</v>
      </c>
    </row>
    <row r="465" spans="25:27" ht="23.25">
      <c r="Y465" s="9">
        <f>Table2[[#This Row],[CLASS]]</f>
        <v>10</v>
      </c>
      <c r="Z465" s="9" t="str">
        <f>Table2[[#This Row],[Name]]</f>
        <v>manjeet463</v>
      </c>
      <c r="AA465" s="9">
        <f>Table2[[#This Row],[Mobile No Student(Father/Mother/Guardian]]</f>
        <v>9828121159</v>
      </c>
    </row>
    <row r="466" spans="25:27" ht="23.25">
      <c r="Y466" s="9">
        <f>Table2[[#This Row],[CLASS]]</f>
        <v>10</v>
      </c>
      <c r="Z466" s="9" t="str">
        <f>Table2[[#This Row],[Name]]</f>
        <v>manjeet464</v>
      </c>
      <c r="AA466" s="9">
        <f>Table2[[#This Row],[Mobile No Student(Father/Mother/Guardian]]</f>
        <v>9828121160</v>
      </c>
    </row>
    <row r="467" spans="25:27" ht="23.25">
      <c r="Y467" s="9">
        <f>Table2[[#This Row],[CLASS]]</f>
        <v>10</v>
      </c>
      <c r="Z467" s="9" t="str">
        <f>Table2[[#This Row],[Name]]</f>
        <v>manjeet465</v>
      </c>
      <c r="AA467" s="9">
        <f>Table2[[#This Row],[Mobile No Student(Father/Mother/Guardian]]</f>
        <v>9828121161</v>
      </c>
    </row>
    <row r="468" spans="25:27" ht="23.25">
      <c r="Y468" s="9">
        <f>Table2[[#This Row],[CLASS]]</f>
        <v>10</v>
      </c>
      <c r="Z468" s="9" t="str">
        <f>Table2[[#This Row],[Name]]</f>
        <v>manjeet466</v>
      </c>
      <c r="AA468" s="9">
        <f>Table2[[#This Row],[Mobile No Student(Father/Mother/Guardian]]</f>
        <v>9828121162</v>
      </c>
    </row>
    <row r="469" spans="25:27" ht="23.25">
      <c r="Y469" s="9">
        <f>Table2[[#This Row],[CLASS]]</f>
        <v>10</v>
      </c>
      <c r="Z469" s="9" t="str">
        <f>Table2[[#This Row],[Name]]</f>
        <v>manjeet467</v>
      </c>
      <c r="AA469" s="9">
        <f>Table2[[#This Row],[Mobile No Student(Father/Mother/Guardian]]</f>
        <v>9828121163</v>
      </c>
    </row>
    <row r="470" spans="25:27" ht="23.25">
      <c r="Y470" s="9">
        <f>Table2[[#This Row],[CLASS]]</f>
        <v>10</v>
      </c>
      <c r="Z470" s="9" t="str">
        <f>Table2[[#This Row],[Name]]</f>
        <v>manjeet468</v>
      </c>
      <c r="AA470" s="9">
        <f>Table2[[#This Row],[Mobile No Student(Father/Mother/Guardian]]</f>
        <v>9828121164</v>
      </c>
    </row>
    <row r="471" spans="25:27" ht="23.25">
      <c r="Y471" s="9">
        <f>Table2[[#This Row],[CLASS]]</f>
        <v>10</v>
      </c>
      <c r="Z471" s="9" t="str">
        <f>Table2[[#This Row],[Name]]</f>
        <v>manjeet469</v>
      </c>
      <c r="AA471" s="9">
        <f>Table2[[#This Row],[Mobile No Student(Father/Mother/Guardian]]</f>
        <v>9828121165</v>
      </c>
    </row>
    <row r="472" spans="25:27" ht="23.25">
      <c r="Y472" s="9">
        <f>Table2[[#This Row],[CLASS]]</f>
        <v>10</v>
      </c>
      <c r="Z472" s="9" t="str">
        <f>Table2[[#This Row],[Name]]</f>
        <v>manjeet470</v>
      </c>
      <c r="AA472" s="9">
        <f>Table2[[#This Row],[Mobile No Student(Father/Mother/Guardian]]</f>
        <v>9828121166</v>
      </c>
    </row>
    <row r="473" spans="25:27" ht="23.25">
      <c r="Y473" s="9">
        <f>Table2[[#This Row],[CLASS]]</f>
        <v>10</v>
      </c>
      <c r="Z473" s="9" t="str">
        <f>Table2[[#This Row],[Name]]</f>
        <v>manjeet471</v>
      </c>
      <c r="AA473" s="9">
        <f>Table2[[#This Row],[Mobile No Student(Father/Mother/Guardian]]</f>
        <v>9828121167</v>
      </c>
    </row>
    <row r="474" spans="25:27" ht="23.25">
      <c r="Y474" s="9">
        <f>Table2[[#This Row],[CLASS]]</f>
        <v>10</v>
      </c>
      <c r="Z474" s="9" t="str">
        <f>Table2[[#This Row],[Name]]</f>
        <v>manjeet472</v>
      </c>
      <c r="AA474" s="9">
        <f>Table2[[#This Row],[Mobile No Student(Father/Mother/Guardian]]</f>
        <v>9828121168</v>
      </c>
    </row>
    <row r="475" spans="25:27" ht="23.25">
      <c r="Y475" s="9">
        <f>Table2[[#This Row],[CLASS]]</f>
        <v>10</v>
      </c>
      <c r="Z475" s="9" t="str">
        <f>Table2[[#This Row],[Name]]</f>
        <v>manjeet473</v>
      </c>
      <c r="AA475" s="9">
        <f>Table2[[#This Row],[Mobile No Student(Father/Mother/Guardian]]</f>
        <v>9828121169</v>
      </c>
    </row>
    <row r="476" spans="25:27" ht="23.25">
      <c r="Y476" s="9">
        <f>Table2[[#This Row],[CLASS]]</f>
        <v>10</v>
      </c>
      <c r="Z476" s="9" t="str">
        <f>Table2[[#This Row],[Name]]</f>
        <v>manjeet474</v>
      </c>
      <c r="AA476" s="9">
        <f>Table2[[#This Row],[Mobile No Student(Father/Mother/Guardian]]</f>
        <v>9828121170</v>
      </c>
    </row>
    <row r="477" spans="25:27" ht="23.25">
      <c r="Y477" s="9">
        <f>Table2[[#This Row],[CLASS]]</f>
        <v>10</v>
      </c>
      <c r="Z477" s="9" t="str">
        <f>Table2[[#This Row],[Name]]</f>
        <v>manjeet475</v>
      </c>
      <c r="AA477" s="9">
        <f>Table2[[#This Row],[Mobile No Student(Father/Mother/Guardian]]</f>
        <v>9828121171</v>
      </c>
    </row>
    <row r="478" spans="25:27" ht="23.25">
      <c r="Y478" s="9">
        <f>Table2[[#This Row],[CLASS]]</f>
        <v>10</v>
      </c>
      <c r="Z478" s="9" t="str">
        <f>Table2[[#This Row],[Name]]</f>
        <v>manjeet476</v>
      </c>
      <c r="AA478" s="9">
        <f>Table2[[#This Row],[Mobile No Student(Father/Mother/Guardian]]</f>
        <v>9828121172</v>
      </c>
    </row>
    <row r="479" spans="25:27" ht="23.25">
      <c r="Y479" s="9">
        <f>Table2[[#This Row],[CLASS]]</f>
        <v>10</v>
      </c>
      <c r="Z479" s="9" t="str">
        <f>Table2[[#This Row],[Name]]</f>
        <v>manjeet477</v>
      </c>
      <c r="AA479" s="9">
        <f>Table2[[#This Row],[Mobile No Student(Father/Mother/Guardian]]</f>
        <v>9828121173</v>
      </c>
    </row>
    <row r="480" spans="25:27" ht="23.25">
      <c r="Y480" s="9">
        <f>Table2[[#This Row],[CLASS]]</f>
        <v>10</v>
      </c>
      <c r="Z480" s="9" t="str">
        <f>Table2[[#This Row],[Name]]</f>
        <v>manjeet478</v>
      </c>
      <c r="AA480" s="9">
        <f>Table2[[#This Row],[Mobile No Student(Father/Mother/Guardian]]</f>
        <v>9828121174</v>
      </c>
    </row>
    <row r="481" spans="25:27" ht="23.25">
      <c r="Y481" s="9">
        <f>Table2[[#This Row],[CLASS]]</f>
        <v>10</v>
      </c>
      <c r="Z481" s="9" t="str">
        <f>Table2[[#This Row],[Name]]</f>
        <v>manjeet479</v>
      </c>
      <c r="AA481" s="9">
        <f>Table2[[#This Row],[Mobile No Student(Father/Mother/Guardian]]</f>
        <v>9828121175</v>
      </c>
    </row>
    <row r="482" spans="25:27" ht="23.25">
      <c r="Y482" s="9">
        <f>Table2[[#This Row],[CLASS]]</f>
        <v>10</v>
      </c>
      <c r="Z482" s="9" t="str">
        <f>Table2[[#This Row],[Name]]</f>
        <v>manjeet480</v>
      </c>
      <c r="AA482" s="9">
        <f>Table2[[#This Row],[Mobile No Student(Father/Mother/Guardian]]</f>
        <v>9828121176</v>
      </c>
    </row>
    <row r="483" spans="25:27" ht="23.25">
      <c r="Y483" s="9">
        <f>Table2[[#This Row],[CLASS]]</f>
        <v>10</v>
      </c>
      <c r="Z483" s="9" t="str">
        <f>Table2[[#This Row],[Name]]</f>
        <v>manjeet481</v>
      </c>
      <c r="AA483" s="9">
        <f>Table2[[#This Row],[Mobile No Student(Father/Mother/Guardian]]</f>
        <v>9828121177</v>
      </c>
    </row>
    <row r="484" spans="25:27" ht="23.25">
      <c r="Y484" s="9">
        <f>Table2[[#This Row],[CLASS]]</f>
        <v>10</v>
      </c>
      <c r="Z484" s="9" t="str">
        <f>Table2[[#This Row],[Name]]</f>
        <v>manjeet482</v>
      </c>
      <c r="AA484" s="9">
        <f>Table2[[#This Row],[Mobile No Student(Father/Mother/Guardian]]</f>
        <v>9828121178</v>
      </c>
    </row>
    <row r="485" spans="25:27" ht="23.25">
      <c r="Y485" s="9">
        <f>Table2[[#This Row],[CLASS]]</f>
        <v>10</v>
      </c>
      <c r="Z485" s="9" t="str">
        <f>Table2[[#This Row],[Name]]</f>
        <v>manjeet483</v>
      </c>
      <c r="AA485" s="9">
        <f>Table2[[#This Row],[Mobile No Student(Father/Mother/Guardian]]</f>
        <v>9828121179</v>
      </c>
    </row>
    <row r="486" spans="25:27" ht="23.25">
      <c r="Y486" s="9">
        <f>Table2[[#This Row],[CLASS]]</f>
        <v>10</v>
      </c>
      <c r="Z486" s="9" t="str">
        <f>Table2[[#This Row],[Name]]</f>
        <v>manjeet484</v>
      </c>
      <c r="AA486" s="9">
        <f>Table2[[#This Row],[Mobile No Student(Father/Mother/Guardian]]</f>
        <v>9828121180</v>
      </c>
    </row>
    <row r="487" spans="25:27" ht="23.25">
      <c r="Y487" s="9">
        <f>Table2[[#This Row],[CLASS]]</f>
        <v>10</v>
      </c>
      <c r="Z487" s="9" t="str">
        <f>Table2[[#This Row],[Name]]</f>
        <v>manjeet485</v>
      </c>
      <c r="AA487" s="9">
        <f>Table2[[#This Row],[Mobile No Student(Father/Mother/Guardian]]</f>
        <v>9828121181</v>
      </c>
    </row>
    <row r="488" spans="25:27" ht="23.25">
      <c r="Y488" s="9">
        <f>Table2[[#This Row],[CLASS]]</f>
        <v>10</v>
      </c>
      <c r="Z488" s="9" t="str">
        <f>Table2[[#This Row],[Name]]</f>
        <v>manjeet486</v>
      </c>
      <c r="AA488" s="9">
        <f>Table2[[#This Row],[Mobile No Student(Father/Mother/Guardian]]</f>
        <v>9828121182</v>
      </c>
    </row>
    <row r="489" spans="25:27" ht="23.25">
      <c r="Y489" s="9">
        <f>Table2[[#This Row],[CLASS]]</f>
        <v>10</v>
      </c>
      <c r="Z489" s="9" t="str">
        <f>Table2[[#This Row],[Name]]</f>
        <v>manjeet487</v>
      </c>
      <c r="AA489" s="9">
        <f>Table2[[#This Row],[Mobile No Student(Father/Mother/Guardian]]</f>
        <v>9828121183</v>
      </c>
    </row>
    <row r="490" spans="25:27" ht="23.25">
      <c r="Y490" s="9">
        <f>Table2[[#This Row],[CLASS]]</f>
        <v>10</v>
      </c>
      <c r="Z490" s="9" t="str">
        <f>Table2[[#This Row],[Name]]</f>
        <v>manjeet488</v>
      </c>
      <c r="AA490" s="9">
        <f>Table2[[#This Row],[Mobile No Student(Father/Mother/Guardian]]</f>
        <v>9828121184</v>
      </c>
    </row>
    <row r="491" spans="25:27" ht="23.25">
      <c r="Y491" s="9">
        <f>Table2[[#This Row],[CLASS]]</f>
        <v>10</v>
      </c>
      <c r="Z491" s="9" t="str">
        <f>Table2[[#This Row],[Name]]</f>
        <v>manjeet489</v>
      </c>
      <c r="AA491" s="9">
        <f>Table2[[#This Row],[Mobile No Student(Father/Mother/Guardian]]</f>
        <v>9828121185</v>
      </c>
    </row>
    <row r="492" spans="25:27" ht="23.25">
      <c r="Y492" s="9">
        <f>Table2[[#This Row],[CLASS]]</f>
        <v>10</v>
      </c>
      <c r="Z492" s="9" t="str">
        <f>Table2[[#This Row],[Name]]</f>
        <v>manjeet490</v>
      </c>
      <c r="AA492" s="9">
        <f>Table2[[#This Row],[Mobile No Student(Father/Mother/Guardian]]</f>
        <v>9828121186</v>
      </c>
    </row>
    <row r="493" spans="25:27" ht="23.25">
      <c r="Y493" s="9">
        <f>Table2[[#This Row],[CLASS]]</f>
        <v>10</v>
      </c>
      <c r="Z493" s="9" t="str">
        <f>Table2[[#This Row],[Name]]</f>
        <v>manjeet491</v>
      </c>
      <c r="AA493" s="9">
        <f>Table2[[#This Row],[Mobile No Student(Father/Mother/Guardian]]</f>
        <v>9828121187</v>
      </c>
    </row>
    <row r="494" spans="25:27" ht="23.25">
      <c r="Y494" s="9">
        <f>Table2[[#This Row],[CLASS]]</f>
        <v>10</v>
      </c>
      <c r="Z494" s="9" t="str">
        <f>Table2[[#This Row],[Name]]</f>
        <v>manjeet492</v>
      </c>
      <c r="AA494" s="9">
        <f>Table2[[#This Row],[Mobile No Student(Father/Mother/Guardian]]</f>
        <v>9828121188</v>
      </c>
    </row>
    <row r="495" spans="25:27" ht="23.25">
      <c r="Y495" s="9">
        <f>Table2[[#This Row],[CLASS]]</f>
        <v>10</v>
      </c>
      <c r="Z495" s="9" t="str">
        <f>Table2[[#This Row],[Name]]</f>
        <v>manjeet493</v>
      </c>
      <c r="AA495" s="9">
        <f>Table2[[#This Row],[Mobile No Student(Father/Mother/Guardian]]</f>
        <v>9828121189</v>
      </c>
    </row>
    <row r="496" spans="25:27" ht="23.25">
      <c r="Y496" s="9">
        <f>Table2[[#This Row],[CLASS]]</f>
        <v>10</v>
      </c>
      <c r="Z496" s="9" t="str">
        <f>Table2[[#This Row],[Name]]</f>
        <v>manjeet494</v>
      </c>
      <c r="AA496" s="9">
        <f>Table2[[#This Row],[Mobile No Student(Father/Mother/Guardian]]</f>
        <v>9828121190</v>
      </c>
    </row>
    <row r="497" spans="25:27" ht="23.25">
      <c r="Y497" s="9">
        <f>Table2[[#This Row],[CLASS]]</f>
        <v>10</v>
      </c>
      <c r="Z497" s="9" t="str">
        <f>Table2[[#This Row],[Name]]</f>
        <v>manjeet495</v>
      </c>
      <c r="AA497" s="9">
        <f>Table2[[#This Row],[Mobile No Student(Father/Mother/Guardian]]</f>
        <v>9828121191</v>
      </c>
    </row>
    <row r="498" spans="25:27" ht="23.25">
      <c r="Y498" s="9">
        <f>Table2[[#This Row],[CLASS]]</f>
        <v>10</v>
      </c>
      <c r="Z498" s="9" t="str">
        <f>Table2[[#This Row],[Name]]</f>
        <v>manjeet496</v>
      </c>
      <c r="AA498" s="9">
        <f>Table2[[#This Row],[Mobile No Student(Father/Mother/Guardian]]</f>
        <v>9828121192</v>
      </c>
    </row>
    <row r="499" spans="25:27" ht="23.25">
      <c r="Y499" s="9">
        <f>Table2[[#This Row],[CLASS]]</f>
        <v>10</v>
      </c>
      <c r="Z499" s="9" t="str">
        <f>Table2[[#This Row],[Name]]</f>
        <v>manjeet497</v>
      </c>
      <c r="AA499" s="9">
        <f>Table2[[#This Row],[Mobile No Student(Father/Mother/Guardian]]</f>
        <v>9828121193</v>
      </c>
    </row>
    <row r="500" spans="25:27" ht="23.25">
      <c r="Y500" s="9">
        <f>Table2[[#This Row],[CLASS]]</f>
        <v>10</v>
      </c>
      <c r="Z500" s="9" t="str">
        <f>Table2[[#This Row],[Name]]</f>
        <v>manjeet498</v>
      </c>
      <c r="AA500" s="9">
        <f>Table2[[#This Row],[Mobile No Student(Father/Mother/Guardian]]</f>
        <v>9828121194</v>
      </c>
    </row>
  </sheetData>
  <sheetProtection password="CFE7" sheet="1" objects="1" scenarios="1"/>
  <protectedRanges>
    <protectedRange password="CF99" sqref="O9:T14" name="Range1"/>
    <protectedRange password="CF99" sqref="O9:T14" name="Range3"/>
  </protectedRanges>
  <mergeCells count="41">
    <mergeCell ref="R8:T8"/>
    <mergeCell ref="A1:H1"/>
    <mergeCell ref="C2:E2"/>
    <mergeCell ref="A2:B2"/>
    <mergeCell ref="L6:S6"/>
    <mergeCell ref="O7:Q7"/>
    <mergeCell ref="R7:T7"/>
    <mergeCell ref="A5:A9"/>
    <mergeCell ref="B5:B9"/>
    <mergeCell ref="C5:C9"/>
    <mergeCell ref="E5:E9"/>
    <mergeCell ref="D5:D9"/>
    <mergeCell ref="O8:Q8"/>
    <mergeCell ref="D3:G3"/>
    <mergeCell ref="A10:A14"/>
    <mergeCell ref="B10:B14"/>
    <mergeCell ref="C10:C14"/>
    <mergeCell ref="E10:E14"/>
    <mergeCell ref="D30:D34"/>
    <mergeCell ref="A30:A34"/>
    <mergeCell ref="B30:B34"/>
    <mergeCell ref="C30:C34"/>
    <mergeCell ref="E15:E19"/>
    <mergeCell ref="D10:D14"/>
    <mergeCell ref="D15:D19"/>
    <mergeCell ref="E30:E34"/>
    <mergeCell ref="A15:A19"/>
    <mergeCell ref="B15:B19"/>
    <mergeCell ref="C15:C19"/>
    <mergeCell ref="A20:A24"/>
    <mergeCell ref="O14:Q14"/>
    <mergeCell ref="O13:Q13"/>
    <mergeCell ref="E20:E24"/>
    <mergeCell ref="E25:E29"/>
    <mergeCell ref="D20:D24"/>
    <mergeCell ref="D25:D29"/>
    <mergeCell ref="B20:B24"/>
    <mergeCell ref="C20:C24"/>
    <mergeCell ref="A25:A29"/>
    <mergeCell ref="B25:B29"/>
    <mergeCell ref="C25:C29"/>
  </mergeCells>
  <conditionalFormatting sqref="R9:R14 L9:O14">
    <cfRule type="cellIs" dxfId="9" priority="1" operator="between">
      <formula>"b13$B$13"</formula>
      <formula>"i18"</formula>
    </cfRule>
    <cfRule type="colorScale" priority="2">
      <colorScale>
        <cfvo type="min" val="0"/>
        <cfvo type="percentile" val="50"/>
        <cfvo type="max" val="0"/>
        <color rgb="FF63BE7B"/>
        <color rgb="FFFFEB84"/>
        <color rgb="FFF8696B"/>
      </colorScale>
    </cfRule>
  </conditionalFormatting>
  <dataValidations count="3">
    <dataValidation type="list" allowBlank="1" showInputMessage="1" showErrorMessage="1" sqref="F5:F34 C3">
      <formula1>$W$2:$W$10</formula1>
    </dataValidation>
    <dataValidation type="list" allowBlank="1" showInputMessage="1" showErrorMessage="1" sqref="G5:G34">
      <formula1>YYY</formula1>
    </dataValidation>
    <dataValidation type="list" allowBlank="1" showInputMessage="1" showErrorMessage="1" sqref="H3">
      <formula1>$L$2:$L$3</formula1>
    </dataValidation>
  </dataValidations>
  <pageMargins left="0.7" right="0.7" top="0.75" bottom="0.75" header="0.3" footer="0.3"/>
  <pageSetup paperSize="9" orientation="portrait" horizontalDpi="0" verticalDpi="0" r:id="rId1"/>
  <drawing r:id="rId2"/>
  <tableParts count="2">
    <tablePart r:id="rId3"/>
    <tablePart r:id="rId4"/>
  </tableParts>
</worksheet>
</file>

<file path=xl/worksheets/sheet9.xml><?xml version="1.0" encoding="utf-8"?>
<worksheet xmlns="http://schemas.openxmlformats.org/spreadsheetml/2006/main" xmlns:r="http://schemas.openxmlformats.org/officeDocument/2006/relationships">
  <dimension ref="A1:V27"/>
  <sheetViews>
    <sheetView workbookViewId="0">
      <selection activeCell="L12" sqref="L12"/>
    </sheetView>
  </sheetViews>
  <sheetFormatPr defaultRowHeight="15"/>
  <cols>
    <col min="1" max="1" width="3.42578125" customWidth="1"/>
    <col min="2" max="2" width="4.7109375" customWidth="1"/>
    <col min="3" max="3" width="5.42578125" customWidth="1"/>
    <col min="4" max="21" width="6.28515625" customWidth="1"/>
    <col min="22" max="22" width="4.28515625" customWidth="1"/>
  </cols>
  <sheetData>
    <row r="1" spans="1:22">
      <c r="A1" s="70"/>
      <c r="B1" s="70"/>
      <c r="C1" s="70"/>
      <c r="D1" s="70"/>
      <c r="E1" s="70"/>
      <c r="F1" s="70"/>
      <c r="G1" s="70"/>
      <c r="H1" s="70"/>
      <c r="I1" s="70"/>
      <c r="J1" s="70"/>
      <c r="K1" s="70"/>
      <c r="L1" s="70"/>
      <c r="M1" s="70"/>
      <c r="N1" s="70"/>
      <c r="O1" s="70"/>
      <c r="P1" s="70"/>
      <c r="Q1" s="70"/>
      <c r="R1" s="70"/>
      <c r="S1" s="70"/>
      <c r="T1" s="70"/>
      <c r="U1" s="70"/>
      <c r="V1" s="70"/>
    </row>
    <row r="2" spans="1:22" ht="25.5">
      <c r="A2" s="70"/>
      <c r="B2" s="418" t="str">
        <f>master!D5</f>
        <v>jktdh; mPp ek/;fed fo|ky; vkyfu;kokl</v>
      </c>
      <c r="C2" s="418"/>
      <c r="D2" s="418"/>
      <c r="E2" s="418"/>
      <c r="F2" s="418"/>
      <c r="G2" s="418"/>
      <c r="H2" s="418"/>
      <c r="I2" s="418"/>
      <c r="J2" s="418"/>
      <c r="K2" s="418"/>
      <c r="L2" s="418"/>
      <c r="M2" s="418"/>
      <c r="N2" s="418"/>
      <c r="O2" s="418"/>
      <c r="P2" s="418"/>
      <c r="Q2" s="418"/>
      <c r="R2" s="418"/>
      <c r="S2" s="418"/>
      <c r="T2" s="418"/>
      <c r="U2" s="418"/>
      <c r="V2" s="70"/>
    </row>
    <row r="3" spans="1:22">
      <c r="A3" s="70"/>
      <c r="V3" s="70"/>
    </row>
    <row r="4" spans="1:22" ht="37.5" customHeight="1">
      <c r="A4" s="70"/>
      <c r="V4" s="70"/>
    </row>
    <row r="5" spans="1:22" ht="18.95" customHeight="1">
      <c r="A5" s="70"/>
      <c r="B5" s="419" t="s">
        <v>416</v>
      </c>
      <c r="C5" s="421" t="s">
        <v>417</v>
      </c>
      <c r="D5" s="423" t="s">
        <v>418</v>
      </c>
      <c r="E5" s="423"/>
      <c r="F5" s="423"/>
      <c r="G5" s="423" t="s">
        <v>419</v>
      </c>
      <c r="H5" s="423"/>
      <c r="I5" s="423"/>
      <c r="J5" s="423" t="s">
        <v>69</v>
      </c>
      <c r="K5" s="423"/>
      <c r="L5" s="423"/>
      <c r="M5" s="423" t="s">
        <v>62</v>
      </c>
      <c r="N5" s="423"/>
      <c r="O5" s="423"/>
      <c r="P5" s="423" t="s">
        <v>74</v>
      </c>
      <c r="Q5" s="423"/>
      <c r="R5" s="423"/>
      <c r="S5" s="423" t="s">
        <v>420</v>
      </c>
      <c r="T5" s="423"/>
      <c r="U5" s="423"/>
      <c r="V5" s="70"/>
    </row>
    <row r="6" spans="1:22" ht="18.95" customHeight="1">
      <c r="A6" s="70"/>
      <c r="B6" s="420"/>
      <c r="C6" s="422"/>
      <c r="D6" s="41" t="s">
        <v>421</v>
      </c>
      <c r="E6" s="41" t="s">
        <v>422</v>
      </c>
      <c r="F6" s="41" t="s">
        <v>423</v>
      </c>
      <c r="G6" s="41" t="s">
        <v>421</v>
      </c>
      <c r="H6" s="41" t="s">
        <v>422</v>
      </c>
      <c r="I6" s="41" t="s">
        <v>423</v>
      </c>
      <c r="J6" s="41" t="s">
        <v>421</v>
      </c>
      <c r="K6" s="41" t="s">
        <v>422</v>
      </c>
      <c r="L6" s="41" t="s">
        <v>423</v>
      </c>
      <c r="M6" s="41" t="s">
        <v>421</v>
      </c>
      <c r="N6" s="41" t="s">
        <v>422</v>
      </c>
      <c r="O6" s="41" t="s">
        <v>423</v>
      </c>
      <c r="P6" s="41" t="s">
        <v>421</v>
      </c>
      <c r="Q6" s="41" t="s">
        <v>422</v>
      </c>
      <c r="R6" s="41" t="s">
        <v>423</v>
      </c>
      <c r="S6" s="41" t="s">
        <v>421</v>
      </c>
      <c r="T6" s="41" t="s">
        <v>422</v>
      </c>
      <c r="U6" s="41" t="s">
        <v>423</v>
      </c>
      <c r="V6" s="70"/>
    </row>
    <row r="7" spans="1:22" ht="18.600000000000001" customHeight="1">
      <c r="A7" s="70"/>
      <c r="B7" s="37">
        <v>1</v>
      </c>
      <c r="C7" s="37">
        <v>1</v>
      </c>
      <c r="D7" s="37">
        <f>COUNTIFS(Table2[CLASS],"1",Table2[Category],"gen",Table2[Gender],"m")</f>
        <v>2</v>
      </c>
      <c r="E7" s="37">
        <f>COUNTIFS(Table2[CLASS],"1",Table2[Category],"gen",Table2[Gender],"f")</f>
        <v>0</v>
      </c>
      <c r="F7" s="37">
        <f>D7+E7</f>
        <v>2</v>
      </c>
      <c r="G7" s="37">
        <f>COUNTIFS(Table2[CLASS],"1",Table2[Category],"st",Table2[Gender],"m")</f>
        <v>0</v>
      </c>
      <c r="H7" s="37">
        <f>COUNTIFS(Table2[CLASS],"1",Table2[Category],"st",Table2[Gender],"f")</f>
        <v>0</v>
      </c>
      <c r="I7" s="37">
        <f>G7+H7</f>
        <v>0</v>
      </c>
      <c r="J7" s="37">
        <f>COUNTIFS(Table2[CLASS],"1",Table2[Category],"sc",Table2[Gender],"m")</f>
        <v>2</v>
      </c>
      <c r="K7" s="37">
        <f>COUNTIFS(Table2[CLASS],"1",Table2[Category],"sc",Table2[Gender],"f")</f>
        <v>1</v>
      </c>
      <c r="L7" s="37">
        <f>J7+K7</f>
        <v>3</v>
      </c>
      <c r="M7" s="37">
        <f>COUNTIFS(Table2[CLASS],"1",Table2[Category],"obc",Table2[Gender],"m")</f>
        <v>7</v>
      </c>
      <c r="N7" s="37">
        <f>COUNTIFS(Table2[CLASS],"1",Table2[Category],"obc",Table2[Gender],"f")</f>
        <v>13</v>
      </c>
      <c r="O7" s="37">
        <f>M7+N7</f>
        <v>20</v>
      </c>
      <c r="P7" s="37">
        <f>COUNTIFS(Table2[CLASS],"1",Table2[Category],"sbc",Table2[Gender],"m")</f>
        <v>0</v>
      </c>
      <c r="Q7" s="37">
        <f>COUNTIFS(Table2[CLASS],"1",Table2[Category],"sbc",Table2[Gender],"f")</f>
        <v>1</v>
      </c>
      <c r="R7" s="37">
        <f>P7+Q7</f>
        <v>1</v>
      </c>
      <c r="S7" s="38">
        <f>D7+G7+J7+M7+P7</f>
        <v>11</v>
      </c>
      <c r="T7" s="38">
        <f>E7+H7+K7+N7+Q7</f>
        <v>15</v>
      </c>
      <c r="U7" s="38">
        <f>S7+T7</f>
        <v>26</v>
      </c>
      <c r="V7" s="70"/>
    </row>
    <row r="8" spans="1:22" ht="18.600000000000001" customHeight="1">
      <c r="A8" s="70"/>
      <c r="B8" s="37">
        <v>2</v>
      </c>
      <c r="C8" s="37">
        <v>2</v>
      </c>
      <c r="D8" s="37">
        <f>COUNTIFS(Table2[CLASS],"2",Table2[Category],"gen",Table2[Gender],"m")</f>
        <v>0</v>
      </c>
      <c r="E8" s="37">
        <f>COUNTIFS(Table2[CLASS],"2",Table2[Category],"gen",Table2[Gender],"f")</f>
        <v>1</v>
      </c>
      <c r="F8" s="37">
        <f t="shared" ref="F8:F18" si="0">D8+E8</f>
        <v>1</v>
      </c>
      <c r="G8" s="37">
        <f>COUNTIFS(Table2[CLASS],"2",Table2[Category],"st",Table2[Gender],"m")</f>
        <v>0</v>
      </c>
      <c r="H8" s="37">
        <f>COUNTIFS(Table2[CLASS],"2",Table2[Category],"st",Table2[Gender],"f")</f>
        <v>0</v>
      </c>
      <c r="I8" s="37">
        <f t="shared" ref="I8:I18" si="1">G8+H8</f>
        <v>0</v>
      </c>
      <c r="J8" s="37">
        <f>COUNTIFS(Table2[CLASS],"2",Table2[Category],"sc",Table2[Gender],"m")</f>
        <v>1</v>
      </c>
      <c r="K8" s="37">
        <f>COUNTIFS(Table2[CLASS],"2",Table2[Category],"sc",Table2[Gender],"f")</f>
        <v>4</v>
      </c>
      <c r="L8" s="37">
        <f t="shared" ref="L8:L18" si="2">J8+K8</f>
        <v>5</v>
      </c>
      <c r="M8" s="37">
        <f>COUNTIFS(Table2[CLASS],"2",Table2[Category],"obc",Table2[Gender],"m")</f>
        <v>5</v>
      </c>
      <c r="N8" s="37">
        <f>COUNTIFS(Table2[CLASS],"2",Table2[Category],"obc",Table2[Gender],"f")</f>
        <v>9</v>
      </c>
      <c r="O8" s="37">
        <f t="shared" ref="O8:O18" si="3">M8+N8</f>
        <v>14</v>
      </c>
      <c r="P8" s="37">
        <f>COUNTIFS(Table2[CLASS],"2",Table2[Category],"sbc",Table2[Gender],"m")</f>
        <v>0</v>
      </c>
      <c r="Q8" s="37">
        <f>COUNTIFS(Table2[CLASS],"2",Table2[Category],"sbc",Table2[Gender],"f")</f>
        <v>0</v>
      </c>
      <c r="R8" s="37">
        <f t="shared" ref="R8:R18" si="4">P8+Q8</f>
        <v>0</v>
      </c>
      <c r="S8" s="38">
        <f t="shared" ref="S8:S18" si="5">D8+G8+J8+M8+P8</f>
        <v>6</v>
      </c>
      <c r="T8" s="38">
        <f t="shared" ref="T8:T18" si="6">E8+H8+K8+N8+Q8</f>
        <v>14</v>
      </c>
      <c r="U8" s="38">
        <f t="shared" ref="U8:U18" si="7">S8+T8</f>
        <v>20</v>
      </c>
      <c r="V8" s="70"/>
    </row>
    <row r="9" spans="1:22" ht="18.600000000000001" customHeight="1">
      <c r="A9" s="70"/>
      <c r="B9" s="37">
        <v>3</v>
      </c>
      <c r="C9" s="37">
        <v>3</v>
      </c>
      <c r="D9" s="37">
        <f>COUNTIFS(Table2[CLASS],"3",Table2[Category],"gen",Table2[Gender],"m")</f>
        <v>1</v>
      </c>
      <c r="E9" s="37">
        <f>COUNTIFS(Table2[CLASS],"3",Table2[Category],"gen",Table2[Gender],"f")</f>
        <v>0</v>
      </c>
      <c r="F9" s="37">
        <f t="shared" si="0"/>
        <v>1</v>
      </c>
      <c r="G9" s="37">
        <f>COUNTIFS(Table2[CLASS],"3",Table2[Category],"st",Table2[Gender],"m")</f>
        <v>0</v>
      </c>
      <c r="H9" s="37">
        <f>COUNTIFS(Table2[CLASS],"3",Table2[Category],"st",Table2[Gender],"f")</f>
        <v>0</v>
      </c>
      <c r="I9" s="37">
        <f t="shared" si="1"/>
        <v>0</v>
      </c>
      <c r="J9" s="37">
        <f>COUNTIFS(Table2[CLASS],"3",Table2[Category],"sc",Table2[Gender],"m")</f>
        <v>4</v>
      </c>
      <c r="K9" s="37">
        <f>COUNTIFS(Table2[CLASS],"3",Table2[Category],"sc",Table2[Gender],"f")</f>
        <v>3</v>
      </c>
      <c r="L9" s="37">
        <f t="shared" si="2"/>
        <v>7</v>
      </c>
      <c r="M9" s="37">
        <f>COUNTIFS(Table2[CLASS],"3",Table2[Category],"obc",Table2[Gender],"m")</f>
        <v>10</v>
      </c>
      <c r="N9" s="37">
        <f>COUNTIFS(Table2[CLASS],"3",Table2[Category],"obc",Table2[Gender],"f")</f>
        <v>13</v>
      </c>
      <c r="O9" s="37">
        <f t="shared" si="3"/>
        <v>23</v>
      </c>
      <c r="P9" s="37">
        <f>COUNTIFS(Table2[CLASS],"3",Table2[Category],"sbc",Table2[Gender],"m")</f>
        <v>0</v>
      </c>
      <c r="Q9" s="37">
        <f>COUNTIFS(Table2[CLASS],"3",Table2[Category],"sbc",Table2[Gender],"f")</f>
        <v>1</v>
      </c>
      <c r="R9" s="37">
        <f t="shared" si="4"/>
        <v>1</v>
      </c>
      <c r="S9" s="38">
        <f t="shared" si="5"/>
        <v>15</v>
      </c>
      <c r="T9" s="38">
        <f t="shared" si="6"/>
        <v>17</v>
      </c>
      <c r="U9" s="38">
        <f t="shared" si="7"/>
        <v>32</v>
      </c>
      <c r="V9" s="70"/>
    </row>
    <row r="10" spans="1:22" ht="18.600000000000001" customHeight="1">
      <c r="A10" s="70"/>
      <c r="B10" s="37">
        <v>4</v>
      </c>
      <c r="C10" s="37">
        <v>4</v>
      </c>
      <c r="D10" s="37">
        <f>COUNTIFS(Table2[CLASS],"4",Table2[Category],"gen",Table2[Gender],"m")</f>
        <v>0</v>
      </c>
      <c r="E10" s="37">
        <f>COUNTIFS(Table2[CLASS],"4",Table2[Category],"gen",Table2[Gender],"f")</f>
        <v>0</v>
      </c>
      <c r="F10" s="37">
        <f t="shared" si="0"/>
        <v>0</v>
      </c>
      <c r="G10" s="37">
        <f>COUNTIFS(Table2[CLASS],"4",Table2[Category],"st",Table2[Gender],"m")</f>
        <v>0</v>
      </c>
      <c r="H10" s="37">
        <f>COUNTIFS(Table2[CLASS],"4",Table2[Category],"st",Table2[Gender],"f")</f>
        <v>0</v>
      </c>
      <c r="I10" s="37">
        <f t="shared" si="1"/>
        <v>0</v>
      </c>
      <c r="J10" s="37">
        <f>COUNTIFS(Table2[CLASS],"4",Table2[Category],"sc",Table2[Gender],"m")</f>
        <v>4</v>
      </c>
      <c r="K10" s="37">
        <f>COUNTIFS(Table2[CLASS],"4",Table2[Category],"sc",Table2[Gender],"f")</f>
        <v>1</v>
      </c>
      <c r="L10" s="37">
        <f t="shared" si="2"/>
        <v>5</v>
      </c>
      <c r="M10" s="37">
        <f>COUNTIFS(Table2[CLASS],"4",Table2[Category],"obc",Table2[Gender],"m")</f>
        <v>10</v>
      </c>
      <c r="N10" s="37">
        <f>COUNTIFS(Table2[CLASS],"4",Table2[Category],"obc",Table2[Gender],"f")</f>
        <v>19</v>
      </c>
      <c r="O10" s="37">
        <f t="shared" si="3"/>
        <v>29</v>
      </c>
      <c r="P10" s="37">
        <f>COUNTIFS(Table2[CLASS],"4",Table2[Category],"sbc",Table2[Gender],"m")</f>
        <v>0</v>
      </c>
      <c r="Q10" s="37">
        <f>COUNTIFS(Table2[CLASS],"4",Table2[Category],"sbc",Table2[Gender],"f")</f>
        <v>0</v>
      </c>
      <c r="R10" s="37">
        <f t="shared" si="4"/>
        <v>0</v>
      </c>
      <c r="S10" s="38">
        <f t="shared" si="5"/>
        <v>14</v>
      </c>
      <c r="T10" s="38">
        <f t="shared" si="6"/>
        <v>20</v>
      </c>
      <c r="U10" s="38">
        <f t="shared" si="7"/>
        <v>34</v>
      </c>
      <c r="V10" s="70"/>
    </row>
    <row r="11" spans="1:22" ht="18.600000000000001" customHeight="1">
      <c r="A11" s="70"/>
      <c r="B11" s="37">
        <v>5</v>
      </c>
      <c r="C11" s="37">
        <v>5</v>
      </c>
      <c r="D11" s="37">
        <f>COUNTIFS(Table2[CLASS],"5",Table2[Category],"gen",Table2[Gender],"m")</f>
        <v>1</v>
      </c>
      <c r="E11" s="37">
        <f>COUNTIFS(Table2[CLASS],"5",Table2[Category],"gen",Table2[Gender],"f")</f>
        <v>0</v>
      </c>
      <c r="F11" s="37">
        <f t="shared" si="0"/>
        <v>1</v>
      </c>
      <c r="G11" s="37">
        <f>COUNTIFS(Table2[CLASS],"5",Table2[Category],"st",Table2[Gender],"m")</f>
        <v>0</v>
      </c>
      <c r="H11" s="37">
        <f>COUNTIFS(Table2[CLASS],"5",Table2[Category],"st",Table2[Gender],"f")</f>
        <v>0</v>
      </c>
      <c r="I11" s="37">
        <f t="shared" si="1"/>
        <v>0</v>
      </c>
      <c r="J11" s="37">
        <f>COUNTIFS(Table2[CLASS],"5",Table2[Category],"sc",Table2[Gender],"m")</f>
        <v>3</v>
      </c>
      <c r="K11" s="37">
        <f>COUNTIFS(Table2[CLASS],"5",Table2[Category],"sc",Table2[Gender],"f")</f>
        <v>2</v>
      </c>
      <c r="L11" s="37">
        <f t="shared" si="2"/>
        <v>5</v>
      </c>
      <c r="M11" s="37">
        <f>COUNTIFS(Table2[CLASS],"5",Table2[Category],"obc",Table2[Gender],"m")</f>
        <v>20</v>
      </c>
      <c r="N11" s="37">
        <f>COUNTIFS(Table2[CLASS],"5",Table2[Category],"obc",Table2[Gender],"f")</f>
        <v>15</v>
      </c>
      <c r="O11" s="37">
        <f t="shared" si="3"/>
        <v>35</v>
      </c>
      <c r="P11" s="37">
        <f>COUNTIFS(Table2[CLASS],"5",Table2[Category],"sbc",Table2[Gender],"m")</f>
        <v>1</v>
      </c>
      <c r="Q11" s="37">
        <f>COUNTIFS(Table2[CLASS],"5",Table2[Category],"sbc",Table2[Gender],"f")</f>
        <v>0</v>
      </c>
      <c r="R11" s="37">
        <f t="shared" si="4"/>
        <v>1</v>
      </c>
      <c r="S11" s="38">
        <f t="shared" si="5"/>
        <v>25</v>
      </c>
      <c r="T11" s="38">
        <f t="shared" si="6"/>
        <v>17</v>
      </c>
      <c r="U11" s="38">
        <f t="shared" si="7"/>
        <v>42</v>
      </c>
      <c r="V11" s="70"/>
    </row>
    <row r="12" spans="1:22" ht="18.600000000000001" customHeight="1">
      <c r="A12" s="70"/>
      <c r="B12" s="37">
        <v>6</v>
      </c>
      <c r="C12" s="37">
        <v>6</v>
      </c>
      <c r="D12" s="37">
        <f>COUNTIFS(Table2[CLASS],"6",Table2[Category],"gen",Table2[Gender],"m")</f>
        <v>0</v>
      </c>
      <c r="E12" s="37">
        <f>COUNTIFS(Table2[CLASS],"6",Table2[Category],"gen",Table2[Gender],"f")</f>
        <v>1</v>
      </c>
      <c r="F12" s="37">
        <f t="shared" si="0"/>
        <v>1</v>
      </c>
      <c r="G12" s="37">
        <f>COUNTIFS(Table2[CLASS],"6",Table2[Category],"st",Table2[Gender],"m")</f>
        <v>0</v>
      </c>
      <c r="H12" s="37">
        <f>COUNTIFS(Table2[CLASS],"6",Table2[Category],"st",Table2[Gender],"f")</f>
        <v>0</v>
      </c>
      <c r="I12" s="37">
        <f t="shared" si="1"/>
        <v>0</v>
      </c>
      <c r="J12" s="37">
        <f>COUNTIFS(Table2[CLASS],"6",Table2[Category],"sc",Table2[Gender],"m")</f>
        <v>5</v>
      </c>
      <c r="K12" s="37">
        <f>COUNTIFS(Table2[CLASS],"6",Table2[Category],"sc",Table2[Gender],"f")</f>
        <v>2</v>
      </c>
      <c r="L12" s="37">
        <f t="shared" si="2"/>
        <v>7</v>
      </c>
      <c r="M12" s="37">
        <f>COUNTIFS(Table2[CLASS],"6",Table2[Category],"obc",Table2[Gender],"m")</f>
        <v>15</v>
      </c>
      <c r="N12" s="37">
        <f>COUNTIFS(Table2[CLASS],"6",Table2[Category],"obc",Table2[Gender],"f")</f>
        <v>16</v>
      </c>
      <c r="O12" s="37">
        <f t="shared" si="3"/>
        <v>31</v>
      </c>
      <c r="P12" s="37">
        <f>COUNTIFS(Table2[CLASS],"6",Table2[Category],"sbc",Table2[Gender],"m")</f>
        <v>0</v>
      </c>
      <c r="Q12" s="37">
        <f>COUNTIFS(Table2[CLASS],"6",Table2[Category],"sbc",Table2[Gender],"f")</f>
        <v>0</v>
      </c>
      <c r="R12" s="37">
        <f t="shared" si="4"/>
        <v>0</v>
      </c>
      <c r="S12" s="38">
        <f t="shared" si="5"/>
        <v>20</v>
      </c>
      <c r="T12" s="38">
        <f t="shared" si="6"/>
        <v>19</v>
      </c>
      <c r="U12" s="38">
        <f t="shared" si="7"/>
        <v>39</v>
      </c>
      <c r="V12" s="70"/>
    </row>
    <row r="13" spans="1:22" ht="18.600000000000001" customHeight="1">
      <c r="A13" s="70"/>
      <c r="B13" s="37">
        <v>7</v>
      </c>
      <c r="C13" s="37">
        <v>7</v>
      </c>
      <c r="D13" s="37">
        <f>COUNTIFS(Table2[CLASS],"7",Table2[Category],"gen",Table2[Gender],"m")</f>
        <v>1</v>
      </c>
      <c r="E13" s="37">
        <f>COUNTIFS(Table2[CLASS],"7",Table2[Category],"gen",Table2[Gender],"f")</f>
        <v>3</v>
      </c>
      <c r="F13" s="37">
        <f t="shared" si="0"/>
        <v>4</v>
      </c>
      <c r="G13" s="37">
        <f>COUNTIFS(Table2[CLASS],"7",Table2[Category],"st",Table2[Gender],"m")</f>
        <v>0</v>
      </c>
      <c r="H13" s="37">
        <f>COUNTIFS(Table2[CLASS],"7",Table2[Category],"st",Table2[Gender],"f")</f>
        <v>0</v>
      </c>
      <c r="I13" s="37">
        <f t="shared" si="1"/>
        <v>0</v>
      </c>
      <c r="J13" s="37">
        <f>COUNTIFS(Table2[CLASS],"7",Table2[Category],"sc",Table2[Gender],"m")</f>
        <v>11</v>
      </c>
      <c r="K13" s="37">
        <f>COUNTIFS(Table2[CLASS],"7",Table2[Category],"sc",Table2[Gender],"f")</f>
        <v>6</v>
      </c>
      <c r="L13" s="37">
        <f t="shared" si="2"/>
        <v>17</v>
      </c>
      <c r="M13" s="37">
        <f>COUNTIFS(Table2[CLASS],"7",Table2[Category],"obc",Table2[Gender],"m")</f>
        <v>18</v>
      </c>
      <c r="N13" s="37">
        <f>COUNTIFS(Table2[CLASS],"7",Table2[Category],"obc",Table2[Gender],"f")</f>
        <v>18</v>
      </c>
      <c r="O13" s="37">
        <f t="shared" si="3"/>
        <v>36</v>
      </c>
      <c r="P13" s="37">
        <f>COUNTIFS(Table2[CLASS],"7",Table2[Category],"sbc",Table2[Gender],"m")</f>
        <v>0</v>
      </c>
      <c r="Q13" s="37">
        <f>COUNTIFS(Table2[CLASS],"7",Table2[Category],"sbc",Table2[Gender],"f")</f>
        <v>1</v>
      </c>
      <c r="R13" s="37">
        <f t="shared" si="4"/>
        <v>1</v>
      </c>
      <c r="S13" s="38">
        <f t="shared" si="5"/>
        <v>30</v>
      </c>
      <c r="T13" s="38">
        <f t="shared" si="6"/>
        <v>28</v>
      </c>
      <c r="U13" s="38">
        <f t="shared" si="7"/>
        <v>58</v>
      </c>
      <c r="V13" s="70"/>
    </row>
    <row r="14" spans="1:22" ht="18.600000000000001" customHeight="1">
      <c r="A14" s="70"/>
      <c r="B14" s="37">
        <v>8</v>
      </c>
      <c r="C14" s="37">
        <v>8</v>
      </c>
      <c r="D14" s="37">
        <f>COUNTIFS(Table2[CLASS],"8",Table2[Category],"gen",Table2[Gender],"m")</f>
        <v>5</v>
      </c>
      <c r="E14" s="37">
        <f>COUNTIFS(Table2[CLASS],"8",Table2[Category],"gen",Table2[Gender],"f")</f>
        <v>5</v>
      </c>
      <c r="F14" s="37">
        <f t="shared" si="0"/>
        <v>10</v>
      </c>
      <c r="G14" s="37">
        <f>COUNTIFS(Table2[CLASS],"8",Table2[Category],"st",Table2[Gender],"m")</f>
        <v>0</v>
      </c>
      <c r="H14" s="37">
        <f>COUNTIFS(Table2[CLASS],"8",Table2[Category],"st",Table2[Gender],"f")</f>
        <v>0</v>
      </c>
      <c r="I14" s="37">
        <f t="shared" si="1"/>
        <v>0</v>
      </c>
      <c r="J14" s="37">
        <f>COUNTIFS(Table2[CLASS],"8",Table2[Category],"sc",Table2[Gender],"m")</f>
        <v>18</v>
      </c>
      <c r="K14" s="37">
        <f>COUNTIFS(Table2[CLASS],"8",Table2[Category],"sc",Table2[Gender],"f")</f>
        <v>2</v>
      </c>
      <c r="L14" s="37">
        <f t="shared" si="2"/>
        <v>20</v>
      </c>
      <c r="M14" s="37">
        <f>COUNTIFS(Table2[CLASS],"8",Table2[Category],"obc",Table2[Gender],"m")</f>
        <v>13</v>
      </c>
      <c r="N14" s="37">
        <f>COUNTIFS(Table2[CLASS],"8",Table2[Category],"obc",Table2[Gender],"f")</f>
        <v>19</v>
      </c>
      <c r="O14" s="37">
        <f t="shared" si="3"/>
        <v>32</v>
      </c>
      <c r="P14" s="37">
        <f>COUNTIFS(Table2[CLASS],"8",Table2[Category],"sbc",Table2[Gender],"m")</f>
        <v>2</v>
      </c>
      <c r="Q14" s="37">
        <f>COUNTIFS(Table2[CLASS],"8",Table2[Category],"sbc",Table2[Gender],"f")</f>
        <v>1</v>
      </c>
      <c r="R14" s="37">
        <f t="shared" si="4"/>
        <v>3</v>
      </c>
      <c r="S14" s="38">
        <f t="shared" si="5"/>
        <v>38</v>
      </c>
      <c r="T14" s="38">
        <f t="shared" si="6"/>
        <v>27</v>
      </c>
      <c r="U14" s="38">
        <f t="shared" si="7"/>
        <v>65</v>
      </c>
      <c r="V14" s="70"/>
    </row>
    <row r="15" spans="1:22" ht="18.600000000000001" customHeight="1">
      <c r="A15" s="70"/>
      <c r="B15" s="37">
        <v>9</v>
      </c>
      <c r="C15" s="37">
        <v>9</v>
      </c>
      <c r="D15" s="37">
        <f>COUNTIFS(Table2[CLASS],"9",Table2[Category],"gen",Table2[Gender],"m")</f>
        <v>7</v>
      </c>
      <c r="E15" s="37">
        <f>COUNTIFS(Table2[CLASS],"9",Table2[Category],"gen",Table2[Gender],"f")</f>
        <v>4</v>
      </c>
      <c r="F15" s="37">
        <f t="shared" si="0"/>
        <v>11</v>
      </c>
      <c r="G15" s="37">
        <f>COUNTIFS(Table2[CLASS],"9",Table2[Category],"st",Table2[Gender],"m")</f>
        <v>0</v>
      </c>
      <c r="H15" s="37">
        <f>COUNTIFS(Table2[CLASS],"9",Table2[Category],"st",Table2[Gender],"f")</f>
        <v>0</v>
      </c>
      <c r="I15" s="37">
        <f t="shared" si="1"/>
        <v>0</v>
      </c>
      <c r="J15" s="37">
        <f>COUNTIFS(Table2[CLASS],"9",Table2[Category],"sc",Table2[Gender],"m")</f>
        <v>6</v>
      </c>
      <c r="K15" s="37">
        <f>COUNTIFS(Table2[CLASS],"9",Table2[Category],"sc",Table2[Gender],"f")</f>
        <v>10</v>
      </c>
      <c r="L15" s="37">
        <f t="shared" si="2"/>
        <v>16</v>
      </c>
      <c r="M15" s="37">
        <f>COUNTIFS(Table2[CLASS],"9",Table2[Category],"obc",Table2[Gender],"m")</f>
        <v>37</v>
      </c>
      <c r="N15" s="37">
        <f>COUNTIFS(Table2[CLASS],"9",Table2[Category],"obc",Table2[Gender],"f")</f>
        <v>37</v>
      </c>
      <c r="O15" s="37">
        <f t="shared" si="3"/>
        <v>74</v>
      </c>
      <c r="P15" s="37">
        <f>COUNTIFS(Table2[CLASS],"9",Table2[Category],"sbc",Table2[Gender],"m")</f>
        <v>1</v>
      </c>
      <c r="Q15" s="37">
        <f>COUNTIFS(Table2[CLASS],"9",Table2[Category],"sbc",Table2[Gender],"f")</f>
        <v>1</v>
      </c>
      <c r="R15" s="37">
        <f t="shared" si="4"/>
        <v>2</v>
      </c>
      <c r="S15" s="38">
        <f t="shared" si="5"/>
        <v>51</v>
      </c>
      <c r="T15" s="38">
        <f t="shared" si="6"/>
        <v>52</v>
      </c>
      <c r="U15" s="38">
        <f t="shared" si="7"/>
        <v>103</v>
      </c>
      <c r="V15" s="70"/>
    </row>
    <row r="16" spans="1:22" ht="18.600000000000001" customHeight="1">
      <c r="A16" s="70"/>
      <c r="B16" s="37">
        <v>10</v>
      </c>
      <c r="C16" s="37">
        <v>10</v>
      </c>
      <c r="D16" s="37">
        <f>COUNTIFS(Table2[CLASS],"10",Table2[Category],"gen",Table2[Gender],"m")</f>
        <v>14</v>
      </c>
      <c r="E16" s="37">
        <f>COUNTIFS(Table2[CLASS],"10",Table2[Category],"gen",Table2[Gender],"f")</f>
        <v>5</v>
      </c>
      <c r="F16" s="37">
        <f t="shared" si="0"/>
        <v>19</v>
      </c>
      <c r="G16" s="37">
        <f>COUNTIFS(Table2[CLASS],"10",Table2[Category],"st",Table2[Gender],"m")</f>
        <v>0</v>
      </c>
      <c r="H16" s="37">
        <f>COUNTIFS(Table2[CLASS],"10",Table2[Category],"st",Table2[Gender],"f")</f>
        <v>0</v>
      </c>
      <c r="I16" s="37">
        <f t="shared" si="1"/>
        <v>0</v>
      </c>
      <c r="J16" s="37">
        <f>COUNTIFS(Table2[CLASS],"10",Table2[Category],"sc",Table2[Gender],"m")</f>
        <v>13</v>
      </c>
      <c r="K16" s="37">
        <f>COUNTIFS(Table2[CLASS],"10",Table2[Category],"sc",Table2[Gender],"f")</f>
        <v>18</v>
      </c>
      <c r="L16" s="37">
        <f t="shared" si="2"/>
        <v>31</v>
      </c>
      <c r="M16" s="37">
        <f>COUNTIFS(Table2[CLASS],"10",Table2[Category],"obc",Table2[Gender],"m")</f>
        <v>51</v>
      </c>
      <c r="N16" s="37">
        <f>COUNTIFS(Table2[CLASS],"10",Table2[Category],"obc",Table2[Gender],"f")</f>
        <v>35</v>
      </c>
      <c r="O16" s="37">
        <f t="shared" si="3"/>
        <v>86</v>
      </c>
      <c r="P16" s="37">
        <f>COUNTIFS(Table2[CLASS],"10",Table2[Category],"sbc",Table2[Gender],"m")</f>
        <v>3</v>
      </c>
      <c r="Q16" s="37">
        <f>COUNTIFS(Table2[CLASS],"10",Table2[Category],"sbc",Table2[Gender],"f")</f>
        <v>4</v>
      </c>
      <c r="R16" s="37">
        <f t="shared" si="4"/>
        <v>7</v>
      </c>
      <c r="S16" s="38">
        <f t="shared" si="5"/>
        <v>81</v>
      </c>
      <c r="T16" s="38">
        <f t="shared" si="6"/>
        <v>62</v>
      </c>
      <c r="U16" s="38">
        <f t="shared" si="7"/>
        <v>143</v>
      </c>
      <c r="V16" s="70"/>
    </row>
    <row r="17" spans="1:22" ht="18.600000000000001" customHeight="1">
      <c r="A17" s="70"/>
      <c r="B17" s="37">
        <v>11</v>
      </c>
      <c r="C17" s="37">
        <v>11</v>
      </c>
      <c r="D17" s="37">
        <f>COUNTIFS(Table2[CLASS],"11",Table2[Category],"gen",Table2[Gender],"m")</f>
        <v>2</v>
      </c>
      <c r="E17" s="37">
        <f>COUNTIFS(Table2[CLASS],"11",Table2[Category],"gen",Table2[Gender],"f")</f>
        <v>2</v>
      </c>
      <c r="F17" s="37">
        <f t="shared" si="0"/>
        <v>4</v>
      </c>
      <c r="G17" s="37">
        <f>COUNTIFS(Table2[CLASS],"11",Table2[Category],"st",Table2[Gender],"m")</f>
        <v>0</v>
      </c>
      <c r="H17" s="37">
        <f>COUNTIFS(Table2[CLASS],"11",Table2[Category],"st",Table2[Gender],"f")</f>
        <v>0</v>
      </c>
      <c r="I17" s="37">
        <f t="shared" si="1"/>
        <v>0</v>
      </c>
      <c r="J17" s="37">
        <f>COUNTIFS(Table2[CLASS],"11",Table2[Category],"sc",Table2[Gender],"m")</f>
        <v>11</v>
      </c>
      <c r="K17" s="37">
        <f>COUNTIFS(Table2[CLASS],"11",Table2[Category],"sc",Table2[Gender],"f")</f>
        <v>10</v>
      </c>
      <c r="L17" s="37">
        <f t="shared" si="2"/>
        <v>21</v>
      </c>
      <c r="M17" s="37">
        <f>COUNTIFS(Table2[CLASS],"11",Table2[Category],"obc",Table2[Gender],"m")</f>
        <v>33</v>
      </c>
      <c r="N17" s="37">
        <f>COUNTIFS(Table2[CLASS],"11",Table2[Category],"obc",Table2[Gender],"f")</f>
        <v>28</v>
      </c>
      <c r="O17" s="37">
        <f t="shared" si="3"/>
        <v>61</v>
      </c>
      <c r="P17" s="37">
        <f>COUNTIFS(Table2[CLASS],"11",Table2[Category],"sbc",Table2[Gender],"m")</f>
        <v>2</v>
      </c>
      <c r="Q17" s="37">
        <f>COUNTIFS(Table2[CLASS],"11",Table2[Category],"sbc",Table2[Gender],"f")</f>
        <v>2</v>
      </c>
      <c r="R17" s="37">
        <f t="shared" si="4"/>
        <v>4</v>
      </c>
      <c r="S17" s="38">
        <f t="shared" si="5"/>
        <v>48</v>
      </c>
      <c r="T17" s="38">
        <f t="shared" si="6"/>
        <v>42</v>
      </c>
      <c r="U17" s="38">
        <f t="shared" si="7"/>
        <v>90</v>
      </c>
      <c r="V17" s="70"/>
    </row>
    <row r="18" spans="1:22" ht="18.600000000000001" customHeight="1">
      <c r="A18" s="70"/>
      <c r="B18" s="37">
        <v>12</v>
      </c>
      <c r="C18" s="37">
        <v>12</v>
      </c>
      <c r="D18" s="37">
        <f>COUNTIFS(Table2[CLASS],"12",Table2[Category],"gen",Table2[Gender],"m")</f>
        <v>5</v>
      </c>
      <c r="E18" s="37">
        <f>COUNTIFS(Table2[CLASS],"12",Table2[Category],"gen",Table2[Gender],"f")</f>
        <v>4</v>
      </c>
      <c r="F18" s="37">
        <f t="shared" si="0"/>
        <v>9</v>
      </c>
      <c r="G18" s="37">
        <f>COUNTIFS(Table2[CLASS],"12",Table2[Category],"st",Table2[Gender],"m")</f>
        <v>1</v>
      </c>
      <c r="H18" s="37">
        <f>COUNTIFS(Table2[CLASS],"12",Table2[Category],"st",Table2[Gender],"f")</f>
        <v>0</v>
      </c>
      <c r="I18" s="37">
        <f t="shared" si="1"/>
        <v>1</v>
      </c>
      <c r="J18" s="37">
        <f>COUNTIFS(Table2[CLASS],"12",Table2[Category],"sc",Table2[Gender],"m")</f>
        <v>11</v>
      </c>
      <c r="K18" s="37">
        <f>COUNTIFS(Table2[CLASS],"12",Table2[Category],"sc",Table2[Gender],"f")</f>
        <v>4</v>
      </c>
      <c r="L18" s="37">
        <f t="shared" si="2"/>
        <v>15</v>
      </c>
      <c r="M18" s="37">
        <f>COUNTIFS(Table2[CLASS],"12",Table2[Category],"obc",Table2[Gender],"m")</f>
        <v>24</v>
      </c>
      <c r="N18" s="37">
        <f>COUNTIFS(Table2[CLASS],"12",Table2[Category],"obc",Table2[Gender],"f")</f>
        <v>23</v>
      </c>
      <c r="O18" s="37">
        <f t="shared" si="3"/>
        <v>47</v>
      </c>
      <c r="P18" s="37">
        <f>COUNTIFS(Table2[CLASS],"12",Table2[Category],"sbc",Table2[Gender],"m")</f>
        <v>3</v>
      </c>
      <c r="Q18" s="37">
        <f>COUNTIFS(Table2[CLASS],"12",Table2[Category],"sbc",Table2[Gender],"f")</f>
        <v>1</v>
      </c>
      <c r="R18" s="37">
        <f t="shared" si="4"/>
        <v>4</v>
      </c>
      <c r="S18" s="38">
        <f t="shared" si="5"/>
        <v>44</v>
      </c>
      <c r="T18" s="38">
        <f t="shared" si="6"/>
        <v>32</v>
      </c>
      <c r="U18" s="38">
        <f t="shared" si="7"/>
        <v>76</v>
      </c>
      <c r="V18" s="70"/>
    </row>
    <row r="19" spans="1:22" s="40" customFormat="1" ht="27.6" customHeight="1">
      <c r="A19" s="70"/>
      <c r="B19" s="417" t="s">
        <v>424</v>
      </c>
      <c r="C19" s="417"/>
      <c r="D19" s="39">
        <f>SUM(D7:D18)</f>
        <v>38</v>
      </c>
      <c r="E19" s="39">
        <f t="shared" ref="E19:U19" si="8">SUM(E7:E18)</f>
        <v>25</v>
      </c>
      <c r="F19" s="39">
        <f t="shared" si="8"/>
        <v>63</v>
      </c>
      <c r="G19" s="39">
        <f t="shared" si="8"/>
        <v>1</v>
      </c>
      <c r="H19" s="39">
        <f t="shared" si="8"/>
        <v>0</v>
      </c>
      <c r="I19" s="39">
        <f t="shared" si="8"/>
        <v>1</v>
      </c>
      <c r="J19" s="39">
        <f t="shared" si="8"/>
        <v>89</v>
      </c>
      <c r="K19" s="39">
        <f t="shared" si="8"/>
        <v>63</v>
      </c>
      <c r="L19" s="39">
        <f t="shared" si="8"/>
        <v>152</v>
      </c>
      <c r="M19" s="39">
        <f t="shared" si="8"/>
        <v>243</v>
      </c>
      <c r="N19" s="39">
        <f t="shared" si="8"/>
        <v>245</v>
      </c>
      <c r="O19" s="39">
        <f t="shared" si="8"/>
        <v>488</v>
      </c>
      <c r="P19" s="39">
        <f t="shared" si="8"/>
        <v>12</v>
      </c>
      <c r="Q19" s="39">
        <f t="shared" si="8"/>
        <v>12</v>
      </c>
      <c r="R19" s="39">
        <f t="shared" si="8"/>
        <v>24</v>
      </c>
      <c r="S19" s="39">
        <f t="shared" si="8"/>
        <v>383</v>
      </c>
      <c r="T19" s="39">
        <f t="shared" si="8"/>
        <v>345</v>
      </c>
      <c r="U19" s="39">
        <f t="shared" si="8"/>
        <v>728</v>
      </c>
      <c r="V19" s="70"/>
    </row>
    <row r="20" spans="1:22">
      <c r="A20" s="70"/>
      <c r="B20" s="70"/>
      <c r="C20" s="70"/>
      <c r="D20" s="70"/>
      <c r="E20" s="70"/>
      <c r="F20" s="70"/>
      <c r="G20" s="70"/>
      <c r="H20" s="70"/>
      <c r="I20" s="70"/>
      <c r="J20" s="70"/>
      <c r="K20" s="70"/>
      <c r="L20" s="70"/>
      <c r="M20" s="70"/>
      <c r="N20" s="70"/>
      <c r="O20" s="70"/>
      <c r="P20" s="70"/>
      <c r="Q20" s="70"/>
      <c r="R20" s="70"/>
      <c r="S20" s="70"/>
      <c r="T20" s="70"/>
      <c r="U20" s="70"/>
      <c r="V20" s="70"/>
    </row>
    <row r="25" spans="1:22">
      <c r="R25" s="416" t="s">
        <v>20</v>
      </c>
      <c r="S25" s="416"/>
      <c r="T25" s="416"/>
    </row>
    <row r="26" spans="1:22">
      <c r="R26" s="103" t="str">
        <f>master!E6</f>
        <v>Jh fnus'k dqekj vks&gt;k</v>
      </c>
      <c r="S26" s="103"/>
    </row>
    <row r="27" spans="1:22">
      <c r="R27" s="416" t="s">
        <v>398</v>
      </c>
      <c r="S27" s="416"/>
      <c r="T27" s="416"/>
    </row>
  </sheetData>
  <sheetProtection password="CFE7" sheet="1" objects="1" scenarios="1"/>
  <mergeCells count="12">
    <mergeCell ref="R25:T25"/>
    <mergeCell ref="R27:T27"/>
    <mergeCell ref="B19:C19"/>
    <mergeCell ref="B2:U2"/>
    <mergeCell ref="B5:B6"/>
    <mergeCell ref="C5:C6"/>
    <mergeCell ref="D5:F5"/>
    <mergeCell ref="G5:I5"/>
    <mergeCell ref="J5:L5"/>
    <mergeCell ref="M5:O5"/>
    <mergeCell ref="P5:R5"/>
    <mergeCell ref="S5:U5"/>
  </mergeCells>
  <pageMargins left="0.7" right="0.7" top="0.75" bottom="0.75" header="0.3" footer="0.3"/>
  <pageSetup paperSize="9"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info</vt:lpstr>
      <vt:lpstr>master</vt:lpstr>
      <vt:lpstr>shaladarpan </vt:lpstr>
      <vt:lpstr>SD LOCKED</vt:lpstr>
      <vt:lpstr>portfolio1-5</vt:lpstr>
      <vt:lpstr>PORTFOLIO 6-8</vt:lpstr>
      <vt:lpstr>ON OFF LINE LIST</vt:lpstr>
      <vt:lpstr>calling form</vt:lpstr>
      <vt:lpstr>ENROLLMENT</vt:lpstr>
      <vt:lpstr>PRAPATRA A</vt:lpstr>
      <vt:lpstr>PRAPATRA B</vt:lpstr>
      <vt:lpstr>MONITERING DATA</vt:lpstr>
      <vt:lpstr>9-12 REPORT</vt:lpstr>
      <vt:lpstr>HW RECORD</vt:lpstr>
      <vt:lpstr>QUIZ RECORD2</vt:lpstr>
      <vt:lpstr>HW CLASSWISE</vt:lpstr>
      <vt:lpstr>HW school</vt:lpstr>
      <vt:lpstr>WEEKLY HW </vt:lpstr>
      <vt:lpstr>daily sanklan</vt:lpstr>
      <vt:lpstr>'9-12 REPORT'!Criteria</vt:lpstr>
      <vt:lpstr>'ON OFF LINE LIST'!Criteria</vt:lpstr>
      <vt:lpstr>'9-12 REPORT'!Extract</vt:lpstr>
      <vt:lpstr>'ON OFF LINE LIST'!Extract</vt:lpstr>
      <vt:lpstr>ff</vt:lpstr>
      <vt:lpstr>HH</vt:lpstr>
      <vt:lpstr>HHH</vt:lpstr>
      <vt:lpstr>hhhhh</vt:lpstr>
      <vt:lpstr>mm</vt:lpstr>
      <vt:lpstr>'daily sanklan'!Print_Area</vt:lpstr>
      <vt:lpstr>'PORTFOLIO 6-8'!Print_Area</vt:lpstr>
      <vt:lpstr>'portfolio1-5'!Print_Area</vt:lpstr>
      <vt:lpstr>sdlocked</vt:lpstr>
      <vt:lpstr>sdtable</vt:lpstr>
      <vt:lpstr>srn</vt:lpstr>
      <vt:lpstr>ss</vt:lpstr>
      <vt:lpstr>ssss</vt:lpstr>
      <vt:lpstr>st</vt:lpstr>
      <vt:lpstr>stt</vt:lpstr>
      <vt:lpstr>TTTT</vt:lpstr>
      <vt:lpstr>vvvvv</vt:lpstr>
      <vt:lpstr>YYY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2021-07-13T12:05:31Z</dcterms:modified>
</cp:coreProperties>
</file>