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40" windowHeight="7970" tabRatio="780" activeTab="0"/>
  </bookViews>
  <sheets>
    <sheet name="NPS EMPLOYEE" sheetId="1" r:id="rId1"/>
  </sheets>
  <definedNames>
    <definedName name="_xlnm._FilterDatabase" localSheetId="0" hidden="1">'NPS EMPLOYEE'!$B$4:$B$56</definedName>
    <definedName name="_xlnm.Print_Area" localSheetId="0">'NPS EMPLOYEE'!$A$1:$X$58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B4" authorId="0">
      <text>
        <r>
          <rPr>
            <b/>
            <sz val="11"/>
            <rFont val="Tahoma"/>
            <family val="2"/>
          </rPr>
          <t xml:space="preserve">SELECT YOUR MONTH &amp; YEAR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<sst xmlns="http://schemas.openxmlformats.org/spreadsheetml/2006/main" count="31" uniqueCount="20">
  <si>
    <t>Due</t>
  </si>
  <si>
    <t>BASIC</t>
  </si>
  <si>
    <t>DA</t>
  </si>
  <si>
    <t>HRA</t>
  </si>
  <si>
    <t>TOTAL</t>
  </si>
  <si>
    <t>DRAWN</t>
  </si>
  <si>
    <t>DIFFERENCE</t>
  </si>
  <si>
    <t>Month</t>
  </si>
  <si>
    <t>S.No.</t>
  </si>
  <si>
    <t>TOTAL DEDUCTION</t>
  </si>
  <si>
    <t>NET AMMOUNT</t>
  </si>
  <si>
    <t>TV NUMBER           &amp; DATE</t>
  </si>
  <si>
    <t>ITAX</t>
  </si>
  <si>
    <t>Jh ijekuUn es?koky ofj"B v/;kid</t>
  </si>
  <si>
    <t>dk;kZy; jktdh; mPp ek/;fed fo|ky; fnyksn gkFkh ia-l- vV# ftyk ckjka</t>
  </si>
  <si>
    <t xml:space="preserve"> AREAR 01-1-2017 TO 28-02-2021</t>
  </si>
  <si>
    <t>EMP NPS</t>
  </si>
  <si>
    <t>GOVT NPS</t>
  </si>
  <si>
    <t>S.I.</t>
  </si>
  <si>
    <t>OTHER DEDUCTION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</si>
</sst>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\,\ yyyy"/>
  </numFmts>
  <fonts count="51">
    <font>
      <sz val="10"/>
      <name val="Arial"/>
      <family val="0"/>
    </font>
    <font>
      <b/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9"/>
      <name val="Arial"/>
      <family val="2"/>
    </font>
    <font>
      <sz val="18"/>
      <name val="Goudy Old Style"/>
      <family val="1"/>
    </font>
    <font>
      <b/>
      <sz val="20"/>
      <name val="Goudy Old Style"/>
      <family val="1"/>
    </font>
    <font>
      <b/>
      <sz val="9"/>
      <name val="Arial"/>
      <family val="2"/>
    </font>
    <font>
      <sz val="36"/>
      <name val="DevLys 010"/>
      <family val="0"/>
    </font>
    <font>
      <b/>
      <sz val="20"/>
      <name val="DevLys 010"/>
      <family val="0"/>
    </font>
    <font>
      <b/>
      <sz val="28"/>
      <name val="DevLys 010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Tahoma"/>
      <family val="2"/>
    </font>
    <font>
      <b/>
      <sz val="1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1" fontId="4" fillId="33" borderId="0" xfId="0" applyNumberFormat="1" applyFont="1" applyFill="1" applyBorder="1" applyAlignment="1" applyProtection="1">
      <alignment vertical="center"/>
      <protection hidden="1"/>
    </xf>
    <xf numFmtId="1" fontId="7" fillId="33" borderId="0" xfId="0" applyNumberFormat="1" applyFont="1" applyFill="1" applyBorder="1" applyAlignment="1" applyProtection="1">
      <alignment horizontal="center" vertical="center" textRotation="90"/>
      <protection hidden="1"/>
    </xf>
    <xf numFmtId="0" fontId="0" fillId="33" borderId="0" xfId="0" applyFont="1" applyFill="1" applyAlignment="1" applyProtection="1">
      <alignment horizontal="left" vertical="center"/>
      <protection hidden="1"/>
    </xf>
    <xf numFmtId="0" fontId="10" fillId="33" borderId="10" xfId="0" applyFont="1" applyFill="1" applyBorder="1" applyAlignment="1" applyProtection="1">
      <alignment horizontal="center" vertical="center"/>
      <protection hidden="1" locked="0"/>
    </xf>
    <xf numFmtId="0" fontId="10" fillId="33" borderId="11" xfId="0" applyFont="1" applyFill="1" applyBorder="1" applyAlignment="1" applyProtection="1">
      <alignment horizontal="center" vertical="center"/>
      <protection hidden="1" locked="0"/>
    </xf>
    <xf numFmtId="0" fontId="10" fillId="33" borderId="12" xfId="0" applyFont="1" applyFill="1" applyBorder="1" applyAlignment="1" applyProtection="1">
      <alignment horizontal="center" vertical="center"/>
      <protection hidden="1"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left" vertical="center"/>
      <protection hidden="1" locked="0"/>
    </xf>
    <xf numFmtId="0" fontId="9" fillId="33" borderId="14" xfId="0" applyFont="1" applyFill="1" applyBorder="1" applyAlignment="1" applyProtection="1">
      <alignment horizontal="left" vertical="center"/>
      <protection hidden="1" locked="0"/>
    </xf>
    <xf numFmtId="0" fontId="9" fillId="33" borderId="15" xfId="0" applyFont="1" applyFill="1" applyBorder="1" applyAlignment="1" applyProtection="1">
      <alignment horizontal="left" vertical="center"/>
      <protection hidden="1" locked="0"/>
    </xf>
    <xf numFmtId="0" fontId="11" fillId="33" borderId="16" xfId="0" applyFont="1" applyFill="1" applyBorder="1" applyAlignment="1" applyProtection="1">
      <alignment horizontal="center" vertical="center" textRotation="90"/>
      <protection hidden="1" locked="0"/>
    </xf>
    <xf numFmtId="0" fontId="11" fillId="6" borderId="16" xfId="0" applyFont="1" applyFill="1" applyBorder="1" applyAlignment="1" applyProtection="1">
      <alignment horizontal="center" vertical="center"/>
      <protection hidden="1" locked="0"/>
    </xf>
    <xf numFmtId="0" fontId="31" fillId="33" borderId="16" xfId="0" applyFont="1" applyFill="1" applyBorder="1" applyAlignment="1" applyProtection="1">
      <alignment horizontal="center" vertical="center"/>
      <protection hidden="1" locked="0"/>
    </xf>
    <xf numFmtId="0" fontId="31" fillId="33" borderId="16" xfId="0" applyFont="1" applyFill="1" applyBorder="1" applyAlignment="1" applyProtection="1">
      <alignment horizontal="center" vertical="top" wrapText="1"/>
      <protection hidden="1" locked="0"/>
    </xf>
    <xf numFmtId="0" fontId="31" fillId="33" borderId="16" xfId="0" applyFont="1" applyFill="1" applyBorder="1" applyAlignment="1" applyProtection="1">
      <alignment horizontal="center" vertical="center" wrapText="1"/>
      <protection hidden="1" locked="0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17" fontId="4" fillId="33" borderId="16" xfId="0" applyNumberFormat="1" applyFont="1" applyFill="1" applyBorder="1" applyAlignment="1" applyProtection="1">
      <alignment horizontal="left" vertical="center"/>
      <protection hidden="1"/>
    </xf>
    <xf numFmtId="0" fontId="4" fillId="34" borderId="16" xfId="0" applyFont="1" applyFill="1" applyBorder="1" applyAlignment="1" applyProtection="1">
      <alignment horizontal="center" vertical="center"/>
      <protection hidden="1"/>
    </xf>
    <xf numFmtId="1" fontId="4" fillId="33" borderId="16" xfId="0" applyNumberFormat="1" applyFont="1" applyFill="1" applyBorder="1" applyAlignment="1" applyProtection="1">
      <alignment horizontal="center" vertical="center"/>
      <protection hidden="1"/>
    </xf>
    <xf numFmtId="1" fontId="4" fillId="33" borderId="16" xfId="0" applyNumberFormat="1" applyFont="1" applyFill="1" applyBorder="1" applyAlignment="1" applyProtection="1">
      <alignment horizontal="left" vertical="center"/>
      <protection hidden="1"/>
    </xf>
    <xf numFmtId="0" fontId="12" fillId="33" borderId="16" xfId="0" applyFont="1" applyFill="1" applyBorder="1" applyAlignment="1" applyProtection="1">
      <alignment horizontal="center" vertical="center"/>
      <protection hidden="1"/>
    </xf>
    <xf numFmtId="0" fontId="7" fillId="33" borderId="16" xfId="0" applyFont="1" applyFill="1" applyBorder="1" applyAlignment="1" applyProtection="1">
      <alignment horizontal="center" vertical="center" textRotation="90"/>
      <protection hidden="1"/>
    </xf>
    <xf numFmtId="0" fontId="7" fillId="33" borderId="16" xfId="0" applyFont="1" applyFill="1" applyBorder="1" applyAlignment="1" applyProtection="1">
      <alignment horizontal="left" vertical="center" textRotation="90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266700</xdr:colOff>
      <xdr:row>56</xdr:row>
      <xdr:rowOff>0</xdr:rowOff>
    </xdr:from>
    <xdr:ext cx="171450" cy="247650"/>
    <xdr:sp>
      <xdr:nvSpPr>
        <xdr:cNvPr id="1" name="TextBox 1"/>
        <xdr:cNvSpPr txBox="1">
          <a:spLocks noChangeArrowheads="1"/>
        </xdr:cNvSpPr>
      </xdr:nvSpPr>
      <xdr:spPr>
        <a:xfrm>
          <a:off x="1647825" y="21288375"/>
          <a:ext cx="17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A46"/>
  </sheetPr>
  <dimension ref="A1:Z5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X1"/>
    </sheetView>
  </sheetViews>
  <sheetFormatPr defaultColWidth="9.140625" defaultRowHeight="12.75"/>
  <cols>
    <col min="1" max="1" width="4.140625" style="2" customWidth="1"/>
    <col min="2" max="2" width="9.421875" style="8" customWidth="1"/>
    <col min="3" max="17" width="7.140625" style="2" customWidth="1"/>
    <col min="18" max="20" width="7.421875" style="2" customWidth="1"/>
    <col min="21" max="21" width="12.7109375" style="2" customWidth="1"/>
    <col min="22" max="22" width="14.57421875" style="2" customWidth="1"/>
    <col min="23" max="23" width="12.421875" style="2" customWidth="1"/>
    <col min="24" max="24" width="13.8515625" style="2" customWidth="1"/>
    <col min="25" max="26" width="10.140625" style="2" customWidth="1"/>
    <col min="27" max="16384" width="9.140625" style="2" customWidth="1"/>
  </cols>
  <sheetData>
    <row r="1" spans="1:26" ht="43.5" customHeight="1">
      <c r="A1" s="9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1"/>
      <c r="Y1" s="1"/>
      <c r="Z1" s="1"/>
    </row>
    <row r="2" spans="1:26" ht="23.25">
      <c r="A2" s="12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  <c r="Y2" s="3"/>
      <c r="Z2" s="3"/>
    </row>
    <row r="3" spans="1:26" ht="34.5" customHeight="1">
      <c r="A3" s="15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7"/>
      <c r="Y3" s="4"/>
      <c r="Z3" s="4"/>
    </row>
    <row r="4" spans="1:26" ht="19.5" customHeight="1">
      <c r="A4" s="18" t="s">
        <v>8</v>
      </c>
      <c r="B4" s="19" t="s">
        <v>7</v>
      </c>
      <c r="C4" s="20" t="s">
        <v>0</v>
      </c>
      <c r="D4" s="20"/>
      <c r="E4" s="20"/>
      <c r="F4" s="20"/>
      <c r="G4" s="20"/>
      <c r="H4" s="20" t="s">
        <v>5</v>
      </c>
      <c r="I4" s="20"/>
      <c r="J4" s="20"/>
      <c r="K4" s="20"/>
      <c r="L4" s="20"/>
      <c r="M4" s="20" t="s">
        <v>6</v>
      </c>
      <c r="N4" s="20"/>
      <c r="O4" s="20"/>
      <c r="P4" s="20"/>
      <c r="Q4" s="21" t="s">
        <v>16</v>
      </c>
      <c r="R4" s="21" t="s">
        <v>17</v>
      </c>
      <c r="S4" s="21" t="s">
        <v>18</v>
      </c>
      <c r="T4" s="21" t="s">
        <v>12</v>
      </c>
      <c r="U4" s="21" t="s">
        <v>19</v>
      </c>
      <c r="V4" s="21" t="s">
        <v>9</v>
      </c>
      <c r="W4" s="21" t="s">
        <v>10</v>
      </c>
      <c r="X4" s="21" t="s">
        <v>11</v>
      </c>
      <c r="Y4" s="5"/>
      <c r="Z4" s="5"/>
    </row>
    <row r="5" spans="1:26" ht="36" customHeight="1">
      <c r="A5" s="18"/>
      <c r="B5" s="19"/>
      <c r="C5" s="22" t="s">
        <v>1</v>
      </c>
      <c r="D5" s="22" t="s">
        <v>2</v>
      </c>
      <c r="E5" s="22" t="s">
        <v>3</v>
      </c>
      <c r="F5" s="22" t="s">
        <v>16</v>
      </c>
      <c r="G5" s="22" t="s">
        <v>4</v>
      </c>
      <c r="H5" s="22" t="s">
        <v>1</v>
      </c>
      <c r="I5" s="22" t="s">
        <v>2</v>
      </c>
      <c r="J5" s="22" t="s">
        <v>3</v>
      </c>
      <c r="K5" s="22" t="s">
        <v>16</v>
      </c>
      <c r="L5" s="22" t="s">
        <v>4</v>
      </c>
      <c r="M5" s="22" t="s">
        <v>1</v>
      </c>
      <c r="N5" s="22" t="s">
        <v>2</v>
      </c>
      <c r="O5" s="22" t="s">
        <v>3</v>
      </c>
      <c r="P5" s="22" t="s">
        <v>4</v>
      </c>
      <c r="Q5" s="21"/>
      <c r="R5" s="21"/>
      <c r="S5" s="21"/>
      <c r="T5" s="21"/>
      <c r="U5" s="21"/>
      <c r="V5" s="21"/>
      <c r="W5" s="21"/>
      <c r="X5" s="21"/>
      <c r="Y5" s="5"/>
      <c r="Z5" s="5"/>
    </row>
    <row r="6" spans="1:26" ht="19.5" customHeight="1">
      <c r="A6" s="23">
        <f>SUBTOTAL(3,$B$6:B6)</f>
        <v>1</v>
      </c>
      <c r="B6" s="24">
        <v>42736</v>
      </c>
      <c r="C6" s="25">
        <v>59500</v>
      </c>
      <c r="D6" s="26">
        <f aca="true" t="shared" si="0" ref="D6:D11">ROUND(C6*4/100,0)</f>
        <v>2380</v>
      </c>
      <c r="E6" s="23">
        <f>ROUND((C6*8/100),0)</f>
        <v>4760</v>
      </c>
      <c r="F6" s="23">
        <f>ROUND((C6+D6)*10/100,0)</f>
        <v>6188</v>
      </c>
      <c r="G6" s="23">
        <f aca="true" t="shared" si="1" ref="G6:G45">SUM(C6:E6)</f>
        <v>66640</v>
      </c>
      <c r="H6" s="25">
        <v>56100</v>
      </c>
      <c r="I6" s="26">
        <f aca="true" t="shared" si="2" ref="I6:I11">ROUND(H6*4/100,0)</f>
        <v>2244</v>
      </c>
      <c r="J6" s="23">
        <f>ROUND((H6*8/100),0)</f>
        <v>4488</v>
      </c>
      <c r="K6" s="23">
        <f>ROUND((H6+I6)*10/100,0)</f>
        <v>5834</v>
      </c>
      <c r="L6" s="23">
        <f aca="true" t="shared" si="3" ref="L6:L45">SUM(H6:J6)</f>
        <v>62832</v>
      </c>
      <c r="M6" s="23">
        <f>C6-H6</f>
        <v>3400</v>
      </c>
      <c r="N6" s="26">
        <f>D6-I6</f>
        <v>136</v>
      </c>
      <c r="O6" s="23">
        <f>E6-J6</f>
        <v>272</v>
      </c>
      <c r="P6" s="23">
        <f aca="true" t="shared" si="4" ref="P6:P45">SUM(M6:O6)</f>
        <v>3808</v>
      </c>
      <c r="Q6" s="23">
        <f>F6-K6</f>
        <v>354</v>
      </c>
      <c r="R6" s="23">
        <f>F6-K6</f>
        <v>354</v>
      </c>
      <c r="S6" s="23"/>
      <c r="T6" s="23">
        <f aca="true" t="shared" si="5" ref="T6:T45">ROUND((M6+N6-R6)*10/100,0)</f>
        <v>318</v>
      </c>
      <c r="U6" s="23"/>
      <c r="V6" s="26">
        <f>SUM(Q6:U6)</f>
        <v>1026</v>
      </c>
      <c r="W6" s="26">
        <f aca="true" t="shared" si="6" ref="W6:W45">P6-V6</f>
        <v>2782</v>
      </c>
      <c r="X6" s="27"/>
      <c r="Y6" s="6"/>
      <c r="Z6" s="6"/>
    </row>
    <row r="7" spans="1:26" ht="29.25" customHeight="1">
      <c r="A7" s="23">
        <f>SUBTOTAL(3,$B$6:B7)</f>
        <v>2</v>
      </c>
      <c r="B7" s="24">
        <v>42767</v>
      </c>
      <c r="C7" s="23">
        <f>C6</f>
        <v>59500</v>
      </c>
      <c r="D7" s="26">
        <f t="shared" si="0"/>
        <v>2380</v>
      </c>
      <c r="E7" s="23">
        <f aca="true" t="shared" si="7" ref="E7:E15">ROUND((C7*8/100),0)</f>
        <v>4760</v>
      </c>
      <c r="F7" s="23">
        <f aca="true" t="shared" si="8" ref="F7:F55">ROUND((C7+D7)*10/100,0)</f>
        <v>6188</v>
      </c>
      <c r="G7" s="23">
        <f>SUM(C7:E7)</f>
        <v>66640</v>
      </c>
      <c r="H7" s="23">
        <f>H6</f>
        <v>56100</v>
      </c>
      <c r="I7" s="26">
        <f t="shared" si="2"/>
        <v>2244</v>
      </c>
      <c r="J7" s="23">
        <f aca="true" t="shared" si="9" ref="J7:J15">ROUND((H7*8/100),0)</f>
        <v>4488</v>
      </c>
      <c r="K7" s="23">
        <f aca="true" t="shared" si="10" ref="K7:K55">ROUND((H7+I7)*10/100,0)</f>
        <v>5834</v>
      </c>
      <c r="L7" s="23">
        <f aca="true" t="shared" si="11" ref="L7:L15">SUM(H7:J7)</f>
        <v>62832</v>
      </c>
      <c r="M7" s="23">
        <f aca="true" t="shared" si="12" ref="M7:M15">C7-H7</f>
        <v>3400</v>
      </c>
      <c r="N7" s="26">
        <f aca="true" t="shared" si="13" ref="N7:N15">D7-I7</f>
        <v>136</v>
      </c>
      <c r="O7" s="23">
        <f aca="true" t="shared" si="14" ref="O7:O15">E7-J7</f>
        <v>272</v>
      </c>
      <c r="P7" s="23">
        <f aca="true" t="shared" si="15" ref="P7:P15">SUM(M7:O7)</f>
        <v>3808</v>
      </c>
      <c r="Q7" s="23">
        <f aca="true" t="shared" si="16" ref="Q7:Q55">F7-K7</f>
        <v>354</v>
      </c>
      <c r="R7" s="23">
        <f aca="true" t="shared" si="17" ref="R7:R55">F7-K7</f>
        <v>354</v>
      </c>
      <c r="S7" s="23"/>
      <c r="T7" s="23">
        <f aca="true" t="shared" si="18" ref="T7:T15">ROUND((M7+N7-R7)*10/100,0)</f>
        <v>318</v>
      </c>
      <c r="U7" s="23"/>
      <c r="V7" s="26">
        <f aca="true" t="shared" si="19" ref="V7:V55">SUM(Q7:U7)</f>
        <v>1026</v>
      </c>
      <c r="W7" s="26">
        <f aca="true" t="shared" si="20" ref="W7:W15">P7-V7</f>
        <v>2782</v>
      </c>
      <c r="X7" s="27"/>
      <c r="Y7" s="6"/>
      <c r="Z7" s="6"/>
    </row>
    <row r="8" spans="1:26" ht="29.25" customHeight="1">
      <c r="A8" s="23">
        <f>SUBTOTAL(3,$B$6:B8)</f>
        <v>3</v>
      </c>
      <c r="B8" s="24">
        <v>42795</v>
      </c>
      <c r="C8" s="23">
        <f>C7</f>
        <v>59500</v>
      </c>
      <c r="D8" s="26">
        <f t="shared" si="0"/>
        <v>2380</v>
      </c>
      <c r="E8" s="23">
        <f t="shared" si="7"/>
        <v>4760</v>
      </c>
      <c r="F8" s="23">
        <f t="shared" si="8"/>
        <v>6188</v>
      </c>
      <c r="G8" s="23">
        <f>SUM(C8:E8)</f>
        <v>66640</v>
      </c>
      <c r="H8" s="23">
        <f>H7</f>
        <v>56100</v>
      </c>
      <c r="I8" s="26">
        <f t="shared" si="2"/>
        <v>2244</v>
      </c>
      <c r="J8" s="23">
        <f t="shared" si="9"/>
        <v>4488</v>
      </c>
      <c r="K8" s="23">
        <f t="shared" si="10"/>
        <v>5834</v>
      </c>
      <c r="L8" s="23">
        <f t="shared" si="11"/>
        <v>62832</v>
      </c>
      <c r="M8" s="23">
        <f t="shared" si="12"/>
        <v>3400</v>
      </c>
      <c r="N8" s="26">
        <f t="shared" si="13"/>
        <v>136</v>
      </c>
      <c r="O8" s="23">
        <f t="shared" si="14"/>
        <v>272</v>
      </c>
      <c r="P8" s="23">
        <f t="shared" si="15"/>
        <v>3808</v>
      </c>
      <c r="Q8" s="23">
        <f t="shared" si="16"/>
        <v>354</v>
      </c>
      <c r="R8" s="23">
        <f t="shared" si="17"/>
        <v>354</v>
      </c>
      <c r="S8" s="23"/>
      <c r="T8" s="23">
        <f t="shared" si="18"/>
        <v>318</v>
      </c>
      <c r="U8" s="23"/>
      <c r="V8" s="26">
        <f t="shared" si="19"/>
        <v>1026</v>
      </c>
      <c r="W8" s="26">
        <f t="shared" si="20"/>
        <v>2782</v>
      </c>
      <c r="X8" s="27"/>
      <c r="Y8" s="6"/>
      <c r="Z8" s="6"/>
    </row>
    <row r="9" spans="1:26" ht="29.25" customHeight="1">
      <c r="A9" s="23">
        <f>SUBTOTAL(3,$B$6:B9)</f>
        <v>4</v>
      </c>
      <c r="B9" s="24">
        <v>42826</v>
      </c>
      <c r="C9" s="23">
        <f>C8</f>
        <v>59500</v>
      </c>
      <c r="D9" s="26">
        <f t="shared" si="0"/>
        <v>2380</v>
      </c>
      <c r="E9" s="23">
        <f t="shared" si="7"/>
        <v>4760</v>
      </c>
      <c r="F9" s="23">
        <f t="shared" si="8"/>
        <v>6188</v>
      </c>
      <c r="G9" s="23">
        <f>SUM(C9:E9)</f>
        <v>66640</v>
      </c>
      <c r="H9" s="23">
        <f>H8</f>
        <v>56100</v>
      </c>
      <c r="I9" s="26">
        <f t="shared" si="2"/>
        <v>2244</v>
      </c>
      <c r="J9" s="23">
        <f t="shared" si="9"/>
        <v>4488</v>
      </c>
      <c r="K9" s="23">
        <f t="shared" si="10"/>
        <v>5834</v>
      </c>
      <c r="L9" s="23">
        <f t="shared" si="11"/>
        <v>62832</v>
      </c>
      <c r="M9" s="23">
        <f t="shared" si="12"/>
        <v>3400</v>
      </c>
      <c r="N9" s="26">
        <f t="shared" si="13"/>
        <v>136</v>
      </c>
      <c r="O9" s="23">
        <f t="shared" si="14"/>
        <v>272</v>
      </c>
      <c r="P9" s="23">
        <f t="shared" si="15"/>
        <v>3808</v>
      </c>
      <c r="Q9" s="23">
        <f t="shared" si="16"/>
        <v>354</v>
      </c>
      <c r="R9" s="23">
        <f t="shared" si="17"/>
        <v>354</v>
      </c>
      <c r="S9" s="23"/>
      <c r="T9" s="23">
        <f t="shared" si="18"/>
        <v>318</v>
      </c>
      <c r="U9" s="23"/>
      <c r="V9" s="26">
        <f t="shared" si="19"/>
        <v>1026</v>
      </c>
      <c r="W9" s="26">
        <f t="shared" si="20"/>
        <v>2782</v>
      </c>
      <c r="X9" s="27"/>
      <c r="Y9" s="6"/>
      <c r="Z9" s="6"/>
    </row>
    <row r="10" spans="1:26" ht="29.25" customHeight="1">
      <c r="A10" s="23">
        <f>SUBTOTAL(3,$B$6:B10)</f>
        <v>5</v>
      </c>
      <c r="B10" s="24">
        <v>42856</v>
      </c>
      <c r="C10" s="23">
        <f>C9</f>
        <v>59500</v>
      </c>
      <c r="D10" s="26">
        <f t="shared" si="0"/>
        <v>2380</v>
      </c>
      <c r="E10" s="23">
        <f t="shared" si="7"/>
        <v>4760</v>
      </c>
      <c r="F10" s="23">
        <f t="shared" si="8"/>
        <v>6188</v>
      </c>
      <c r="G10" s="23">
        <f>SUM(C10:E10)</f>
        <v>66640</v>
      </c>
      <c r="H10" s="23">
        <f>H9</f>
        <v>56100</v>
      </c>
      <c r="I10" s="26">
        <f t="shared" si="2"/>
        <v>2244</v>
      </c>
      <c r="J10" s="23">
        <f t="shared" si="9"/>
        <v>4488</v>
      </c>
      <c r="K10" s="23">
        <f t="shared" si="10"/>
        <v>5834</v>
      </c>
      <c r="L10" s="23">
        <f t="shared" si="11"/>
        <v>62832</v>
      </c>
      <c r="M10" s="23">
        <f t="shared" si="12"/>
        <v>3400</v>
      </c>
      <c r="N10" s="26">
        <f t="shared" si="13"/>
        <v>136</v>
      </c>
      <c r="O10" s="23">
        <f t="shared" si="14"/>
        <v>272</v>
      </c>
      <c r="P10" s="23">
        <f t="shared" si="15"/>
        <v>3808</v>
      </c>
      <c r="Q10" s="23">
        <f t="shared" si="16"/>
        <v>354</v>
      </c>
      <c r="R10" s="23">
        <f t="shared" si="17"/>
        <v>354</v>
      </c>
      <c r="S10" s="23"/>
      <c r="T10" s="23">
        <f t="shared" si="18"/>
        <v>318</v>
      </c>
      <c r="U10" s="23"/>
      <c r="V10" s="26">
        <f t="shared" si="19"/>
        <v>1026</v>
      </c>
      <c r="W10" s="26">
        <f t="shared" si="20"/>
        <v>2782</v>
      </c>
      <c r="X10" s="27"/>
      <c r="Y10" s="6"/>
      <c r="Z10" s="6"/>
    </row>
    <row r="11" spans="1:26" ht="29.25" customHeight="1">
      <c r="A11" s="23">
        <f>SUBTOTAL(3,$B$6:B11)</f>
        <v>6</v>
      </c>
      <c r="B11" s="24">
        <v>42887</v>
      </c>
      <c r="C11" s="23">
        <f>C10</f>
        <v>59500</v>
      </c>
      <c r="D11" s="26">
        <f t="shared" si="0"/>
        <v>2380</v>
      </c>
      <c r="E11" s="23">
        <f t="shared" si="7"/>
        <v>4760</v>
      </c>
      <c r="F11" s="23">
        <f t="shared" si="8"/>
        <v>6188</v>
      </c>
      <c r="G11" s="23">
        <f>SUM(C11:E11)</f>
        <v>66640</v>
      </c>
      <c r="H11" s="23">
        <f>H10</f>
        <v>56100</v>
      </c>
      <c r="I11" s="26">
        <f t="shared" si="2"/>
        <v>2244</v>
      </c>
      <c r="J11" s="23">
        <f t="shared" si="9"/>
        <v>4488</v>
      </c>
      <c r="K11" s="23">
        <f t="shared" si="10"/>
        <v>5834</v>
      </c>
      <c r="L11" s="23">
        <f t="shared" si="11"/>
        <v>62832</v>
      </c>
      <c r="M11" s="23">
        <f t="shared" si="12"/>
        <v>3400</v>
      </c>
      <c r="N11" s="26">
        <f t="shared" si="13"/>
        <v>136</v>
      </c>
      <c r="O11" s="23">
        <f t="shared" si="14"/>
        <v>272</v>
      </c>
      <c r="P11" s="23">
        <f t="shared" si="15"/>
        <v>3808</v>
      </c>
      <c r="Q11" s="23">
        <f t="shared" si="16"/>
        <v>354</v>
      </c>
      <c r="R11" s="23">
        <f t="shared" si="17"/>
        <v>354</v>
      </c>
      <c r="S11" s="23"/>
      <c r="T11" s="23">
        <f t="shared" si="18"/>
        <v>318</v>
      </c>
      <c r="U11" s="23"/>
      <c r="V11" s="26">
        <f t="shared" si="19"/>
        <v>1026</v>
      </c>
      <c r="W11" s="26">
        <f t="shared" si="20"/>
        <v>2782</v>
      </c>
      <c r="X11" s="27"/>
      <c r="Y11" s="6"/>
      <c r="Z11" s="6"/>
    </row>
    <row r="12" spans="1:26" ht="29.25" customHeight="1">
      <c r="A12" s="23">
        <f>SUBTOTAL(3,$B$6:B12)</f>
        <v>7</v>
      </c>
      <c r="B12" s="24">
        <v>42917</v>
      </c>
      <c r="C12" s="23">
        <f>ROUND(C11*103%,-2)</f>
        <v>61300</v>
      </c>
      <c r="D12" s="26">
        <f aca="true" t="shared" si="21" ref="D12:D17">ROUND(C12*5/100,0)</f>
        <v>3065</v>
      </c>
      <c r="E12" s="23">
        <f t="shared" si="7"/>
        <v>4904</v>
      </c>
      <c r="F12" s="23">
        <f t="shared" si="8"/>
        <v>6437</v>
      </c>
      <c r="G12" s="23">
        <f>SUM(C12:E12)</f>
        <v>69269</v>
      </c>
      <c r="H12" s="23">
        <f>ROUND(H11*103%,-2)</f>
        <v>57800</v>
      </c>
      <c r="I12" s="26">
        <f aca="true" t="shared" si="22" ref="I12:I17">ROUND(H12*5/100,0)</f>
        <v>2890</v>
      </c>
      <c r="J12" s="23">
        <f t="shared" si="9"/>
        <v>4624</v>
      </c>
      <c r="K12" s="23">
        <f t="shared" si="10"/>
        <v>6069</v>
      </c>
      <c r="L12" s="23">
        <f t="shared" si="11"/>
        <v>65314</v>
      </c>
      <c r="M12" s="23">
        <f t="shared" si="12"/>
        <v>3500</v>
      </c>
      <c r="N12" s="26">
        <f t="shared" si="13"/>
        <v>175</v>
      </c>
      <c r="O12" s="23">
        <f t="shared" si="14"/>
        <v>280</v>
      </c>
      <c r="P12" s="23">
        <f t="shared" si="15"/>
        <v>3955</v>
      </c>
      <c r="Q12" s="23">
        <f t="shared" si="16"/>
        <v>368</v>
      </c>
      <c r="R12" s="23">
        <f t="shared" si="17"/>
        <v>368</v>
      </c>
      <c r="S12" s="23"/>
      <c r="T12" s="23">
        <f t="shared" si="18"/>
        <v>331</v>
      </c>
      <c r="U12" s="23"/>
      <c r="V12" s="26">
        <f t="shared" si="19"/>
        <v>1067</v>
      </c>
      <c r="W12" s="26">
        <f t="shared" si="20"/>
        <v>2888</v>
      </c>
      <c r="X12" s="27"/>
      <c r="Y12" s="6"/>
      <c r="Z12" s="6"/>
    </row>
    <row r="13" spans="1:26" ht="29.25" customHeight="1">
      <c r="A13" s="23">
        <f>SUBTOTAL(3,$B$6:B13)</f>
        <v>8</v>
      </c>
      <c r="B13" s="24">
        <v>42948</v>
      </c>
      <c r="C13" s="23">
        <f>C12</f>
        <v>61300</v>
      </c>
      <c r="D13" s="26">
        <f t="shared" si="21"/>
        <v>3065</v>
      </c>
      <c r="E13" s="23">
        <f t="shared" si="7"/>
        <v>4904</v>
      </c>
      <c r="F13" s="23">
        <f t="shared" si="8"/>
        <v>6437</v>
      </c>
      <c r="G13" s="23">
        <f>SUM(C13:E13)</f>
        <v>69269</v>
      </c>
      <c r="H13" s="23">
        <f>H12</f>
        <v>57800</v>
      </c>
      <c r="I13" s="26">
        <f t="shared" si="22"/>
        <v>2890</v>
      </c>
      <c r="J13" s="23">
        <f t="shared" si="9"/>
        <v>4624</v>
      </c>
      <c r="K13" s="23">
        <f t="shared" si="10"/>
        <v>6069</v>
      </c>
      <c r="L13" s="23">
        <f t="shared" si="11"/>
        <v>65314</v>
      </c>
      <c r="M13" s="23">
        <f t="shared" si="12"/>
        <v>3500</v>
      </c>
      <c r="N13" s="26">
        <f t="shared" si="13"/>
        <v>175</v>
      </c>
      <c r="O13" s="23">
        <f t="shared" si="14"/>
        <v>280</v>
      </c>
      <c r="P13" s="23">
        <f t="shared" si="15"/>
        <v>3955</v>
      </c>
      <c r="Q13" s="23">
        <f t="shared" si="16"/>
        <v>368</v>
      </c>
      <c r="R13" s="23">
        <f t="shared" si="17"/>
        <v>368</v>
      </c>
      <c r="S13" s="23"/>
      <c r="T13" s="23">
        <f t="shared" si="18"/>
        <v>331</v>
      </c>
      <c r="U13" s="23"/>
      <c r="V13" s="26">
        <f t="shared" si="19"/>
        <v>1067</v>
      </c>
      <c r="W13" s="26">
        <f t="shared" si="20"/>
        <v>2888</v>
      </c>
      <c r="X13" s="27"/>
      <c r="Y13" s="6"/>
      <c r="Z13" s="6"/>
    </row>
    <row r="14" spans="1:26" ht="29.25" customHeight="1">
      <c r="A14" s="23">
        <f>SUBTOTAL(3,$B$6:B14)</f>
        <v>9</v>
      </c>
      <c r="B14" s="24">
        <v>42979</v>
      </c>
      <c r="C14" s="23">
        <f aca="true" t="shared" si="23" ref="C14:C23">C13</f>
        <v>61300</v>
      </c>
      <c r="D14" s="26">
        <f t="shared" si="21"/>
        <v>3065</v>
      </c>
      <c r="E14" s="23">
        <f t="shared" si="7"/>
        <v>4904</v>
      </c>
      <c r="F14" s="23">
        <f t="shared" si="8"/>
        <v>6437</v>
      </c>
      <c r="G14" s="23">
        <f>SUM(C14:E14)</f>
        <v>69269</v>
      </c>
      <c r="H14" s="23">
        <f aca="true" t="shared" si="24" ref="H14:H23">H13</f>
        <v>57800</v>
      </c>
      <c r="I14" s="26">
        <f t="shared" si="22"/>
        <v>2890</v>
      </c>
      <c r="J14" s="23">
        <f t="shared" si="9"/>
        <v>4624</v>
      </c>
      <c r="K14" s="23">
        <f t="shared" si="10"/>
        <v>6069</v>
      </c>
      <c r="L14" s="23">
        <f t="shared" si="11"/>
        <v>65314</v>
      </c>
      <c r="M14" s="23">
        <f t="shared" si="12"/>
        <v>3500</v>
      </c>
      <c r="N14" s="26">
        <f t="shared" si="13"/>
        <v>175</v>
      </c>
      <c r="O14" s="23">
        <f t="shared" si="14"/>
        <v>280</v>
      </c>
      <c r="P14" s="23">
        <f t="shared" si="15"/>
        <v>3955</v>
      </c>
      <c r="Q14" s="23">
        <f t="shared" si="16"/>
        <v>368</v>
      </c>
      <c r="R14" s="23">
        <f t="shared" si="17"/>
        <v>368</v>
      </c>
      <c r="S14" s="23"/>
      <c r="T14" s="23">
        <f t="shared" si="18"/>
        <v>331</v>
      </c>
      <c r="U14" s="23"/>
      <c r="V14" s="26">
        <f t="shared" si="19"/>
        <v>1067</v>
      </c>
      <c r="W14" s="26">
        <f t="shared" si="20"/>
        <v>2888</v>
      </c>
      <c r="X14" s="27"/>
      <c r="Y14" s="6"/>
      <c r="Z14" s="6"/>
    </row>
    <row r="15" spans="1:26" ht="29.25" customHeight="1">
      <c r="A15" s="23">
        <f>SUBTOTAL(3,$B$6:B15)</f>
        <v>10</v>
      </c>
      <c r="B15" s="24">
        <v>43009</v>
      </c>
      <c r="C15" s="23">
        <f t="shared" si="23"/>
        <v>61300</v>
      </c>
      <c r="D15" s="26">
        <f t="shared" si="21"/>
        <v>3065</v>
      </c>
      <c r="E15" s="23">
        <f t="shared" si="7"/>
        <v>4904</v>
      </c>
      <c r="F15" s="23">
        <f t="shared" si="8"/>
        <v>6437</v>
      </c>
      <c r="G15" s="23">
        <f>SUM(C15:E15)</f>
        <v>69269</v>
      </c>
      <c r="H15" s="23">
        <f t="shared" si="24"/>
        <v>57800</v>
      </c>
      <c r="I15" s="26">
        <f t="shared" si="22"/>
        <v>2890</v>
      </c>
      <c r="J15" s="23">
        <f t="shared" si="9"/>
        <v>4624</v>
      </c>
      <c r="K15" s="23">
        <f t="shared" si="10"/>
        <v>6069</v>
      </c>
      <c r="L15" s="23">
        <f t="shared" si="11"/>
        <v>65314</v>
      </c>
      <c r="M15" s="23">
        <f t="shared" si="12"/>
        <v>3500</v>
      </c>
      <c r="N15" s="26">
        <f t="shared" si="13"/>
        <v>175</v>
      </c>
      <c r="O15" s="23">
        <f t="shared" si="14"/>
        <v>280</v>
      </c>
      <c r="P15" s="23">
        <f t="shared" si="15"/>
        <v>3955</v>
      </c>
      <c r="Q15" s="23">
        <f t="shared" si="16"/>
        <v>368</v>
      </c>
      <c r="R15" s="23">
        <f t="shared" si="17"/>
        <v>368</v>
      </c>
      <c r="S15" s="23"/>
      <c r="T15" s="23">
        <f t="shared" si="18"/>
        <v>331</v>
      </c>
      <c r="U15" s="23"/>
      <c r="V15" s="26">
        <f t="shared" si="19"/>
        <v>1067</v>
      </c>
      <c r="W15" s="26">
        <f t="shared" si="20"/>
        <v>2888</v>
      </c>
      <c r="X15" s="27"/>
      <c r="Y15" s="6"/>
      <c r="Z15" s="6"/>
    </row>
    <row r="16" spans="1:26" ht="29.25" customHeight="1">
      <c r="A16" s="23">
        <f>SUBTOTAL(3,$B$6:B16)</f>
        <v>11</v>
      </c>
      <c r="B16" s="24">
        <v>43056</v>
      </c>
      <c r="C16" s="23">
        <f t="shared" si="23"/>
        <v>61300</v>
      </c>
      <c r="D16" s="26">
        <f t="shared" si="21"/>
        <v>3065</v>
      </c>
      <c r="E16" s="23">
        <f aca="true" t="shared" si="25" ref="E16:E45">ROUND((C16*8/100),0)</f>
        <v>4904</v>
      </c>
      <c r="F16" s="23">
        <f t="shared" si="8"/>
        <v>6437</v>
      </c>
      <c r="G16" s="23">
        <f t="shared" si="1"/>
        <v>69269</v>
      </c>
      <c r="H16" s="23">
        <f t="shared" si="24"/>
        <v>57800</v>
      </c>
      <c r="I16" s="26">
        <f t="shared" si="22"/>
        <v>2890</v>
      </c>
      <c r="J16" s="23">
        <f aca="true" t="shared" si="26" ref="J16:J45">ROUND((H16*8/100),0)</f>
        <v>4624</v>
      </c>
      <c r="K16" s="23">
        <f t="shared" si="10"/>
        <v>6069</v>
      </c>
      <c r="L16" s="23">
        <f t="shared" si="3"/>
        <v>65314</v>
      </c>
      <c r="M16" s="23">
        <f>C16-H16</f>
        <v>3500</v>
      </c>
      <c r="N16" s="26">
        <f>D16-I16</f>
        <v>175</v>
      </c>
      <c r="O16" s="23">
        <f>E16-J16</f>
        <v>280</v>
      </c>
      <c r="P16" s="23">
        <f t="shared" si="4"/>
        <v>3955</v>
      </c>
      <c r="Q16" s="23">
        <f t="shared" si="16"/>
        <v>368</v>
      </c>
      <c r="R16" s="23">
        <f t="shared" si="17"/>
        <v>368</v>
      </c>
      <c r="S16" s="23"/>
      <c r="T16" s="23">
        <f t="shared" si="5"/>
        <v>331</v>
      </c>
      <c r="U16" s="23"/>
      <c r="V16" s="26">
        <f t="shared" si="19"/>
        <v>1067</v>
      </c>
      <c r="W16" s="26">
        <f t="shared" si="6"/>
        <v>2888</v>
      </c>
      <c r="X16" s="27"/>
      <c r="Y16" s="6"/>
      <c r="Z16" s="6"/>
    </row>
    <row r="17" spans="1:26" ht="29.25" customHeight="1">
      <c r="A17" s="23">
        <f>SUBTOTAL(3,$B$6:B17)</f>
        <v>12</v>
      </c>
      <c r="B17" s="24">
        <v>43086</v>
      </c>
      <c r="C17" s="23">
        <f t="shared" si="23"/>
        <v>61300</v>
      </c>
      <c r="D17" s="26">
        <f t="shared" si="21"/>
        <v>3065</v>
      </c>
      <c r="E17" s="23">
        <f t="shared" si="25"/>
        <v>4904</v>
      </c>
      <c r="F17" s="23">
        <f t="shared" si="8"/>
        <v>6437</v>
      </c>
      <c r="G17" s="23">
        <f t="shared" si="1"/>
        <v>69269</v>
      </c>
      <c r="H17" s="23">
        <f t="shared" si="24"/>
        <v>57800</v>
      </c>
      <c r="I17" s="26">
        <f t="shared" si="22"/>
        <v>2890</v>
      </c>
      <c r="J17" s="23">
        <f t="shared" si="26"/>
        <v>4624</v>
      </c>
      <c r="K17" s="23">
        <f t="shared" si="10"/>
        <v>6069</v>
      </c>
      <c r="L17" s="23">
        <f t="shared" si="3"/>
        <v>65314</v>
      </c>
      <c r="M17" s="23">
        <f>C17-H17</f>
        <v>3500</v>
      </c>
      <c r="N17" s="26">
        <f>D17-I17</f>
        <v>175</v>
      </c>
      <c r="O17" s="23">
        <f>E17-J17</f>
        <v>280</v>
      </c>
      <c r="P17" s="23">
        <f t="shared" si="4"/>
        <v>3955</v>
      </c>
      <c r="Q17" s="23">
        <f t="shared" si="16"/>
        <v>368</v>
      </c>
      <c r="R17" s="23">
        <f t="shared" si="17"/>
        <v>368</v>
      </c>
      <c r="S17" s="23"/>
      <c r="T17" s="23">
        <f t="shared" si="5"/>
        <v>331</v>
      </c>
      <c r="U17" s="23"/>
      <c r="V17" s="26">
        <f t="shared" si="19"/>
        <v>1067</v>
      </c>
      <c r="W17" s="26">
        <f t="shared" si="6"/>
        <v>2888</v>
      </c>
      <c r="X17" s="27"/>
      <c r="Y17" s="6"/>
      <c r="Z17" s="6"/>
    </row>
    <row r="18" spans="1:26" ht="29.25" customHeight="1">
      <c r="A18" s="23">
        <f>SUBTOTAL(3,$B$6:B18)</f>
        <v>13</v>
      </c>
      <c r="B18" s="24">
        <v>43117</v>
      </c>
      <c r="C18" s="23">
        <f t="shared" si="23"/>
        <v>61300</v>
      </c>
      <c r="D18" s="26">
        <f aca="true" t="shared" si="27" ref="D18:D23">ROUND(C18*7/100,0)</f>
        <v>4291</v>
      </c>
      <c r="E18" s="23">
        <f t="shared" si="25"/>
        <v>4904</v>
      </c>
      <c r="F18" s="23">
        <f t="shared" si="8"/>
        <v>6559</v>
      </c>
      <c r="G18" s="23">
        <f t="shared" si="1"/>
        <v>70495</v>
      </c>
      <c r="H18" s="23">
        <f t="shared" si="24"/>
        <v>57800</v>
      </c>
      <c r="I18" s="26">
        <f aca="true" t="shared" si="28" ref="I18:I23">ROUND(H18*7/100,0)</f>
        <v>4046</v>
      </c>
      <c r="J18" s="23">
        <f t="shared" si="26"/>
        <v>4624</v>
      </c>
      <c r="K18" s="23">
        <f t="shared" si="10"/>
        <v>6185</v>
      </c>
      <c r="L18" s="23">
        <f t="shared" si="3"/>
        <v>66470</v>
      </c>
      <c r="M18" s="23">
        <f>C18-H18</f>
        <v>3500</v>
      </c>
      <c r="N18" s="26">
        <f>D18-I18</f>
        <v>245</v>
      </c>
      <c r="O18" s="23">
        <f>E18-J18</f>
        <v>280</v>
      </c>
      <c r="P18" s="23">
        <f t="shared" si="4"/>
        <v>4025</v>
      </c>
      <c r="Q18" s="23">
        <f t="shared" si="16"/>
        <v>374</v>
      </c>
      <c r="R18" s="23">
        <f t="shared" si="17"/>
        <v>374</v>
      </c>
      <c r="S18" s="23"/>
      <c r="T18" s="23">
        <f t="shared" si="5"/>
        <v>337</v>
      </c>
      <c r="U18" s="23"/>
      <c r="V18" s="26">
        <f t="shared" si="19"/>
        <v>1085</v>
      </c>
      <c r="W18" s="26">
        <f t="shared" si="6"/>
        <v>2940</v>
      </c>
      <c r="X18" s="27"/>
      <c r="Y18" s="6"/>
      <c r="Z18" s="6"/>
    </row>
    <row r="19" spans="1:26" ht="29.25" customHeight="1">
      <c r="A19" s="23">
        <f>SUBTOTAL(3,$B$6:B19)</f>
        <v>14</v>
      </c>
      <c r="B19" s="24">
        <v>43148</v>
      </c>
      <c r="C19" s="23">
        <f t="shared" si="23"/>
        <v>61300</v>
      </c>
      <c r="D19" s="26">
        <f t="shared" si="27"/>
        <v>4291</v>
      </c>
      <c r="E19" s="23">
        <f t="shared" si="25"/>
        <v>4904</v>
      </c>
      <c r="F19" s="23">
        <f t="shared" si="8"/>
        <v>6559</v>
      </c>
      <c r="G19" s="23">
        <f t="shared" si="1"/>
        <v>70495</v>
      </c>
      <c r="H19" s="23">
        <f t="shared" si="24"/>
        <v>57800</v>
      </c>
      <c r="I19" s="26">
        <f t="shared" si="28"/>
        <v>4046</v>
      </c>
      <c r="J19" s="23">
        <f t="shared" si="26"/>
        <v>4624</v>
      </c>
      <c r="K19" s="23">
        <f t="shared" si="10"/>
        <v>6185</v>
      </c>
      <c r="L19" s="23">
        <f t="shared" si="3"/>
        <v>66470</v>
      </c>
      <c r="M19" s="23">
        <f>C19-H19</f>
        <v>3500</v>
      </c>
      <c r="N19" s="26">
        <f>D19-I19</f>
        <v>245</v>
      </c>
      <c r="O19" s="23">
        <f>E19-J19</f>
        <v>280</v>
      </c>
      <c r="P19" s="23">
        <f t="shared" si="4"/>
        <v>4025</v>
      </c>
      <c r="Q19" s="23">
        <f t="shared" si="16"/>
        <v>374</v>
      </c>
      <c r="R19" s="23">
        <f t="shared" si="17"/>
        <v>374</v>
      </c>
      <c r="S19" s="23"/>
      <c r="T19" s="23">
        <f t="shared" si="5"/>
        <v>337</v>
      </c>
      <c r="U19" s="23"/>
      <c r="V19" s="26">
        <f t="shared" si="19"/>
        <v>1085</v>
      </c>
      <c r="W19" s="26">
        <f t="shared" si="6"/>
        <v>2940</v>
      </c>
      <c r="X19" s="27"/>
      <c r="Y19" s="6"/>
      <c r="Z19" s="6"/>
    </row>
    <row r="20" spans="1:26" ht="29.25" customHeight="1">
      <c r="A20" s="23">
        <f>SUBTOTAL(3,$B$6:B20)</f>
        <v>15</v>
      </c>
      <c r="B20" s="24">
        <v>43176</v>
      </c>
      <c r="C20" s="23">
        <f t="shared" si="23"/>
        <v>61300</v>
      </c>
      <c r="D20" s="26">
        <f t="shared" si="27"/>
        <v>4291</v>
      </c>
      <c r="E20" s="23">
        <f t="shared" si="25"/>
        <v>4904</v>
      </c>
      <c r="F20" s="23">
        <f t="shared" si="8"/>
        <v>6559</v>
      </c>
      <c r="G20" s="23">
        <f t="shared" si="1"/>
        <v>70495</v>
      </c>
      <c r="H20" s="23">
        <f t="shared" si="24"/>
        <v>57800</v>
      </c>
      <c r="I20" s="26">
        <f t="shared" si="28"/>
        <v>4046</v>
      </c>
      <c r="J20" s="23">
        <f t="shared" si="26"/>
        <v>4624</v>
      </c>
      <c r="K20" s="23">
        <f t="shared" si="10"/>
        <v>6185</v>
      </c>
      <c r="L20" s="23">
        <f t="shared" si="3"/>
        <v>66470</v>
      </c>
      <c r="M20" s="23">
        <f>C20-H20</f>
        <v>3500</v>
      </c>
      <c r="N20" s="26">
        <f>D20-I20</f>
        <v>245</v>
      </c>
      <c r="O20" s="23">
        <f>E20-J20</f>
        <v>280</v>
      </c>
      <c r="P20" s="23">
        <f t="shared" si="4"/>
        <v>4025</v>
      </c>
      <c r="Q20" s="23">
        <f t="shared" si="16"/>
        <v>374</v>
      </c>
      <c r="R20" s="23">
        <f t="shared" si="17"/>
        <v>374</v>
      </c>
      <c r="S20" s="23"/>
      <c r="T20" s="23">
        <f t="shared" si="5"/>
        <v>337</v>
      </c>
      <c r="U20" s="23"/>
      <c r="V20" s="26">
        <f t="shared" si="19"/>
        <v>1085</v>
      </c>
      <c r="W20" s="26">
        <f t="shared" si="6"/>
        <v>2940</v>
      </c>
      <c r="X20" s="27"/>
      <c r="Y20" s="6"/>
      <c r="Z20" s="6"/>
    </row>
    <row r="21" spans="1:26" ht="29.25" customHeight="1">
      <c r="A21" s="23">
        <f>SUBTOTAL(3,$B$6:B21)</f>
        <v>16</v>
      </c>
      <c r="B21" s="24">
        <v>43207</v>
      </c>
      <c r="C21" s="23">
        <f t="shared" si="23"/>
        <v>61300</v>
      </c>
      <c r="D21" s="26">
        <f t="shared" si="27"/>
        <v>4291</v>
      </c>
      <c r="E21" s="23">
        <f t="shared" si="25"/>
        <v>4904</v>
      </c>
      <c r="F21" s="23">
        <f t="shared" si="8"/>
        <v>6559</v>
      </c>
      <c r="G21" s="23">
        <f t="shared" si="1"/>
        <v>70495</v>
      </c>
      <c r="H21" s="23">
        <f t="shared" si="24"/>
        <v>57800</v>
      </c>
      <c r="I21" s="26">
        <f t="shared" si="28"/>
        <v>4046</v>
      </c>
      <c r="J21" s="23">
        <f t="shared" si="26"/>
        <v>4624</v>
      </c>
      <c r="K21" s="23">
        <f t="shared" si="10"/>
        <v>6185</v>
      </c>
      <c r="L21" s="23">
        <f t="shared" si="3"/>
        <v>66470</v>
      </c>
      <c r="M21" s="23">
        <f>C21-H21</f>
        <v>3500</v>
      </c>
      <c r="N21" s="26">
        <f>D21-I21</f>
        <v>245</v>
      </c>
      <c r="O21" s="23">
        <f>E21-J21</f>
        <v>280</v>
      </c>
      <c r="P21" s="23">
        <f t="shared" si="4"/>
        <v>4025</v>
      </c>
      <c r="Q21" s="23">
        <f t="shared" si="16"/>
        <v>374</v>
      </c>
      <c r="R21" s="23">
        <f t="shared" si="17"/>
        <v>374</v>
      </c>
      <c r="S21" s="23"/>
      <c r="T21" s="23">
        <f t="shared" si="5"/>
        <v>337</v>
      </c>
      <c r="U21" s="23"/>
      <c r="V21" s="26">
        <f t="shared" si="19"/>
        <v>1085</v>
      </c>
      <c r="W21" s="26">
        <f t="shared" si="6"/>
        <v>2940</v>
      </c>
      <c r="X21" s="27"/>
      <c r="Y21" s="6"/>
      <c r="Z21" s="6"/>
    </row>
    <row r="22" spans="1:26" ht="29.25" customHeight="1">
      <c r="A22" s="23">
        <f>SUBTOTAL(3,$B$6:B22)</f>
        <v>17</v>
      </c>
      <c r="B22" s="24">
        <v>43237</v>
      </c>
      <c r="C22" s="23">
        <f t="shared" si="23"/>
        <v>61300</v>
      </c>
      <c r="D22" s="26">
        <f t="shared" si="27"/>
        <v>4291</v>
      </c>
      <c r="E22" s="23">
        <f t="shared" si="25"/>
        <v>4904</v>
      </c>
      <c r="F22" s="23">
        <f t="shared" si="8"/>
        <v>6559</v>
      </c>
      <c r="G22" s="23">
        <f t="shared" si="1"/>
        <v>70495</v>
      </c>
      <c r="H22" s="23">
        <f t="shared" si="24"/>
        <v>57800</v>
      </c>
      <c r="I22" s="26">
        <f t="shared" si="28"/>
        <v>4046</v>
      </c>
      <c r="J22" s="23">
        <f t="shared" si="26"/>
        <v>4624</v>
      </c>
      <c r="K22" s="23">
        <f t="shared" si="10"/>
        <v>6185</v>
      </c>
      <c r="L22" s="23">
        <f t="shared" si="3"/>
        <v>66470</v>
      </c>
      <c r="M22" s="23">
        <f>C22-H22</f>
        <v>3500</v>
      </c>
      <c r="N22" s="26">
        <f>D22-I22</f>
        <v>245</v>
      </c>
      <c r="O22" s="23">
        <f>E22-J22</f>
        <v>280</v>
      </c>
      <c r="P22" s="23">
        <f t="shared" si="4"/>
        <v>4025</v>
      </c>
      <c r="Q22" s="23">
        <f t="shared" si="16"/>
        <v>374</v>
      </c>
      <c r="R22" s="23">
        <f t="shared" si="17"/>
        <v>374</v>
      </c>
      <c r="S22" s="23"/>
      <c r="T22" s="23">
        <f t="shared" si="5"/>
        <v>337</v>
      </c>
      <c r="U22" s="23"/>
      <c r="V22" s="26">
        <f t="shared" si="19"/>
        <v>1085</v>
      </c>
      <c r="W22" s="26">
        <f t="shared" si="6"/>
        <v>2940</v>
      </c>
      <c r="X22" s="27"/>
      <c r="Y22" s="6"/>
      <c r="Z22" s="6"/>
    </row>
    <row r="23" spans="1:26" ht="29.25" customHeight="1">
      <c r="A23" s="23">
        <f>SUBTOTAL(3,$B$6:B23)</f>
        <v>18</v>
      </c>
      <c r="B23" s="24">
        <v>43268</v>
      </c>
      <c r="C23" s="23">
        <f t="shared" si="23"/>
        <v>61300</v>
      </c>
      <c r="D23" s="26">
        <f t="shared" si="27"/>
        <v>4291</v>
      </c>
      <c r="E23" s="23">
        <f t="shared" si="25"/>
        <v>4904</v>
      </c>
      <c r="F23" s="23">
        <f t="shared" si="8"/>
        <v>6559</v>
      </c>
      <c r="G23" s="23">
        <f t="shared" si="1"/>
        <v>70495</v>
      </c>
      <c r="H23" s="23">
        <f t="shared" si="24"/>
        <v>57800</v>
      </c>
      <c r="I23" s="26">
        <f t="shared" si="28"/>
        <v>4046</v>
      </c>
      <c r="J23" s="23">
        <f t="shared" si="26"/>
        <v>4624</v>
      </c>
      <c r="K23" s="23">
        <f t="shared" si="10"/>
        <v>6185</v>
      </c>
      <c r="L23" s="23">
        <f t="shared" si="3"/>
        <v>66470</v>
      </c>
      <c r="M23" s="23">
        <f>C23-H23</f>
        <v>3500</v>
      </c>
      <c r="N23" s="26">
        <f>D23-I23</f>
        <v>245</v>
      </c>
      <c r="O23" s="23">
        <f>E23-J23</f>
        <v>280</v>
      </c>
      <c r="P23" s="23">
        <f t="shared" si="4"/>
        <v>4025</v>
      </c>
      <c r="Q23" s="23">
        <f t="shared" si="16"/>
        <v>374</v>
      </c>
      <c r="R23" s="23">
        <f t="shared" si="17"/>
        <v>374</v>
      </c>
      <c r="S23" s="23"/>
      <c r="T23" s="23">
        <f t="shared" si="5"/>
        <v>337</v>
      </c>
      <c r="U23" s="23"/>
      <c r="V23" s="26">
        <f t="shared" si="19"/>
        <v>1085</v>
      </c>
      <c r="W23" s="26">
        <f t="shared" si="6"/>
        <v>2940</v>
      </c>
      <c r="X23" s="27"/>
      <c r="Y23" s="6"/>
      <c r="Z23" s="6"/>
    </row>
    <row r="24" spans="1:26" ht="29.25" customHeight="1">
      <c r="A24" s="23">
        <f>SUBTOTAL(3,$B$6:B24)</f>
        <v>19</v>
      </c>
      <c r="B24" s="24">
        <v>43298</v>
      </c>
      <c r="C24" s="23">
        <f>ROUND(C23*103%,-2)</f>
        <v>63100</v>
      </c>
      <c r="D24" s="26">
        <f aca="true" t="shared" si="29" ref="D24:D29">ROUND(C24*9/100,0)</f>
        <v>5679</v>
      </c>
      <c r="E24" s="23">
        <f t="shared" si="25"/>
        <v>5048</v>
      </c>
      <c r="F24" s="23">
        <f t="shared" si="8"/>
        <v>6878</v>
      </c>
      <c r="G24" s="23">
        <f t="shared" si="1"/>
        <v>73827</v>
      </c>
      <c r="H24" s="23">
        <f>ROUND(H23*103%,-2)</f>
        <v>59500</v>
      </c>
      <c r="I24" s="26">
        <f aca="true" t="shared" si="30" ref="I24:I29">ROUND(H24*9/100,0)</f>
        <v>5355</v>
      </c>
      <c r="J24" s="23">
        <f t="shared" si="26"/>
        <v>4760</v>
      </c>
      <c r="K24" s="23">
        <f t="shared" si="10"/>
        <v>6486</v>
      </c>
      <c r="L24" s="23">
        <f t="shared" si="3"/>
        <v>69615</v>
      </c>
      <c r="M24" s="23">
        <f>C24-H24</f>
        <v>3600</v>
      </c>
      <c r="N24" s="26">
        <f>D24-I24</f>
        <v>324</v>
      </c>
      <c r="O24" s="23">
        <f>E24-J24</f>
        <v>288</v>
      </c>
      <c r="P24" s="23">
        <f t="shared" si="4"/>
        <v>4212</v>
      </c>
      <c r="Q24" s="23">
        <f t="shared" si="16"/>
        <v>392</v>
      </c>
      <c r="R24" s="23">
        <f t="shared" si="17"/>
        <v>392</v>
      </c>
      <c r="S24" s="23"/>
      <c r="T24" s="23">
        <f t="shared" si="5"/>
        <v>353</v>
      </c>
      <c r="U24" s="23"/>
      <c r="V24" s="26">
        <f t="shared" si="19"/>
        <v>1137</v>
      </c>
      <c r="W24" s="26">
        <f t="shared" si="6"/>
        <v>3075</v>
      </c>
      <c r="X24" s="27"/>
      <c r="Y24" s="6"/>
      <c r="Z24" s="6"/>
    </row>
    <row r="25" spans="1:26" ht="29.25" customHeight="1">
      <c r="A25" s="23">
        <f>SUBTOTAL(3,$B$6:B25)</f>
        <v>20</v>
      </c>
      <c r="B25" s="24">
        <v>43329</v>
      </c>
      <c r="C25" s="23">
        <f>C24</f>
        <v>63100</v>
      </c>
      <c r="D25" s="26">
        <f t="shared" si="29"/>
        <v>5679</v>
      </c>
      <c r="E25" s="23">
        <f t="shared" si="25"/>
        <v>5048</v>
      </c>
      <c r="F25" s="23">
        <f t="shared" si="8"/>
        <v>6878</v>
      </c>
      <c r="G25" s="23">
        <f t="shared" si="1"/>
        <v>73827</v>
      </c>
      <c r="H25" s="23">
        <f>H24</f>
        <v>59500</v>
      </c>
      <c r="I25" s="26">
        <f t="shared" si="30"/>
        <v>5355</v>
      </c>
      <c r="J25" s="23">
        <f t="shared" si="26"/>
        <v>4760</v>
      </c>
      <c r="K25" s="23">
        <f t="shared" si="10"/>
        <v>6486</v>
      </c>
      <c r="L25" s="23">
        <f t="shared" si="3"/>
        <v>69615</v>
      </c>
      <c r="M25" s="23">
        <f>C25-H25</f>
        <v>3600</v>
      </c>
      <c r="N25" s="26">
        <f>D25-I25</f>
        <v>324</v>
      </c>
      <c r="O25" s="23">
        <f>E25-J25</f>
        <v>288</v>
      </c>
      <c r="P25" s="23">
        <f t="shared" si="4"/>
        <v>4212</v>
      </c>
      <c r="Q25" s="23">
        <f t="shared" si="16"/>
        <v>392</v>
      </c>
      <c r="R25" s="23">
        <f t="shared" si="17"/>
        <v>392</v>
      </c>
      <c r="S25" s="23"/>
      <c r="T25" s="23">
        <f t="shared" si="5"/>
        <v>353</v>
      </c>
      <c r="U25" s="23"/>
      <c r="V25" s="26">
        <f t="shared" si="19"/>
        <v>1137</v>
      </c>
      <c r="W25" s="26">
        <f t="shared" si="6"/>
        <v>3075</v>
      </c>
      <c r="X25" s="27"/>
      <c r="Y25" s="6"/>
      <c r="Z25" s="6"/>
    </row>
    <row r="26" spans="1:26" ht="29.25" customHeight="1">
      <c r="A26" s="23">
        <f>SUBTOTAL(3,$B$6:B26)</f>
        <v>21</v>
      </c>
      <c r="B26" s="24">
        <v>43360</v>
      </c>
      <c r="C26" s="23">
        <f aca="true" t="shared" si="31" ref="C26:C35">C25</f>
        <v>63100</v>
      </c>
      <c r="D26" s="26">
        <f t="shared" si="29"/>
        <v>5679</v>
      </c>
      <c r="E26" s="23">
        <f t="shared" si="25"/>
        <v>5048</v>
      </c>
      <c r="F26" s="23">
        <f t="shared" si="8"/>
        <v>6878</v>
      </c>
      <c r="G26" s="23">
        <f t="shared" si="1"/>
        <v>73827</v>
      </c>
      <c r="H26" s="23">
        <f aca="true" t="shared" si="32" ref="H26:H35">H25</f>
        <v>59500</v>
      </c>
      <c r="I26" s="26">
        <f t="shared" si="30"/>
        <v>5355</v>
      </c>
      <c r="J26" s="23">
        <f t="shared" si="26"/>
        <v>4760</v>
      </c>
      <c r="K26" s="23">
        <f t="shared" si="10"/>
        <v>6486</v>
      </c>
      <c r="L26" s="23">
        <f t="shared" si="3"/>
        <v>69615</v>
      </c>
      <c r="M26" s="23">
        <f>C26-H26</f>
        <v>3600</v>
      </c>
      <c r="N26" s="26">
        <f>D26-I26</f>
        <v>324</v>
      </c>
      <c r="O26" s="23">
        <f>E26-J26</f>
        <v>288</v>
      </c>
      <c r="P26" s="23">
        <f t="shared" si="4"/>
        <v>4212</v>
      </c>
      <c r="Q26" s="23">
        <f t="shared" si="16"/>
        <v>392</v>
      </c>
      <c r="R26" s="23">
        <f t="shared" si="17"/>
        <v>392</v>
      </c>
      <c r="S26" s="23"/>
      <c r="T26" s="23">
        <f t="shared" si="5"/>
        <v>353</v>
      </c>
      <c r="U26" s="23"/>
      <c r="V26" s="26">
        <f t="shared" si="19"/>
        <v>1137</v>
      </c>
      <c r="W26" s="26">
        <f t="shared" si="6"/>
        <v>3075</v>
      </c>
      <c r="X26" s="27"/>
      <c r="Y26" s="6"/>
      <c r="Z26" s="6"/>
    </row>
    <row r="27" spans="1:26" ht="29.25" customHeight="1">
      <c r="A27" s="23">
        <f>SUBTOTAL(3,$B$6:B27)</f>
        <v>22</v>
      </c>
      <c r="B27" s="24">
        <v>43390</v>
      </c>
      <c r="C27" s="23">
        <f t="shared" si="31"/>
        <v>63100</v>
      </c>
      <c r="D27" s="26">
        <f t="shared" si="29"/>
        <v>5679</v>
      </c>
      <c r="E27" s="23">
        <f t="shared" si="25"/>
        <v>5048</v>
      </c>
      <c r="F27" s="23">
        <f t="shared" si="8"/>
        <v>6878</v>
      </c>
      <c r="G27" s="23">
        <f t="shared" si="1"/>
        <v>73827</v>
      </c>
      <c r="H27" s="23">
        <f t="shared" si="32"/>
        <v>59500</v>
      </c>
      <c r="I27" s="26">
        <f t="shared" si="30"/>
        <v>5355</v>
      </c>
      <c r="J27" s="23">
        <f t="shared" si="26"/>
        <v>4760</v>
      </c>
      <c r="K27" s="23">
        <f t="shared" si="10"/>
        <v>6486</v>
      </c>
      <c r="L27" s="23">
        <f t="shared" si="3"/>
        <v>69615</v>
      </c>
      <c r="M27" s="23">
        <f>C27-H27</f>
        <v>3600</v>
      </c>
      <c r="N27" s="26">
        <f>D27-I27</f>
        <v>324</v>
      </c>
      <c r="O27" s="23">
        <f>E27-J27</f>
        <v>288</v>
      </c>
      <c r="P27" s="23">
        <f t="shared" si="4"/>
        <v>4212</v>
      </c>
      <c r="Q27" s="23">
        <f t="shared" si="16"/>
        <v>392</v>
      </c>
      <c r="R27" s="23">
        <f t="shared" si="17"/>
        <v>392</v>
      </c>
      <c r="S27" s="23"/>
      <c r="T27" s="23">
        <f t="shared" si="5"/>
        <v>353</v>
      </c>
      <c r="U27" s="23"/>
      <c r="V27" s="26">
        <f t="shared" si="19"/>
        <v>1137</v>
      </c>
      <c r="W27" s="26">
        <f t="shared" si="6"/>
        <v>3075</v>
      </c>
      <c r="X27" s="27"/>
      <c r="Y27" s="6"/>
      <c r="Z27" s="6"/>
    </row>
    <row r="28" spans="1:26" ht="29.25" customHeight="1">
      <c r="A28" s="23">
        <f>SUBTOTAL(3,$B$6:B28)</f>
        <v>23</v>
      </c>
      <c r="B28" s="24">
        <v>43421</v>
      </c>
      <c r="C28" s="23">
        <f t="shared" si="31"/>
        <v>63100</v>
      </c>
      <c r="D28" s="26">
        <f t="shared" si="29"/>
        <v>5679</v>
      </c>
      <c r="E28" s="23">
        <f t="shared" si="25"/>
        <v>5048</v>
      </c>
      <c r="F28" s="23">
        <f t="shared" si="8"/>
        <v>6878</v>
      </c>
      <c r="G28" s="23">
        <f t="shared" si="1"/>
        <v>73827</v>
      </c>
      <c r="H28" s="23">
        <f t="shared" si="32"/>
        <v>59500</v>
      </c>
      <c r="I28" s="26">
        <f t="shared" si="30"/>
        <v>5355</v>
      </c>
      <c r="J28" s="23">
        <f t="shared" si="26"/>
        <v>4760</v>
      </c>
      <c r="K28" s="23">
        <f t="shared" si="10"/>
        <v>6486</v>
      </c>
      <c r="L28" s="23">
        <f t="shared" si="3"/>
        <v>69615</v>
      </c>
      <c r="M28" s="23">
        <f>C28-H28</f>
        <v>3600</v>
      </c>
      <c r="N28" s="26">
        <f>D28-I28</f>
        <v>324</v>
      </c>
      <c r="O28" s="23">
        <f>E28-J28</f>
        <v>288</v>
      </c>
      <c r="P28" s="23">
        <f t="shared" si="4"/>
        <v>4212</v>
      </c>
      <c r="Q28" s="23">
        <f t="shared" si="16"/>
        <v>392</v>
      </c>
      <c r="R28" s="23">
        <f t="shared" si="17"/>
        <v>392</v>
      </c>
      <c r="S28" s="23"/>
      <c r="T28" s="23">
        <f t="shared" si="5"/>
        <v>353</v>
      </c>
      <c r="U28" s="23"/>
      <c r="V28" s="26">
        <f t="shared" si="19"/>
        <v>1137</v>
      </c>
      <c r="W28" s="26">
        <f t="shared" si="6"/>
        <v>3075</v>
      </c>
      <c r="X28" s="27"/>
      <c r="Y28" s="6"/>
      <c r="Z28" s="6"/>
    </row>
    <row r="29" spans="1:26" ht="29.25" customHeight="1">
      <c r="A29" s="23">
        <f>SUBTOTAL(3,$B$6:B29)</f>
        <v>24</v>
      </c>
      <c r="B29" s="24">
        <v>43451</v>
      </c>
      <c r="C29" s="23">
        <f t="shared" si="31"/>
        <v>63100</v>
      </c>
      <c r="D29" s="26">
        <f t="shared" si="29"/>
        <v>5679</v>
      </c>
      <c r="E29" s="23">
        <f t="shared" si="25"/>
        <v>5048</v>
      </c>
      <c r="F29" s="23">
        <f t="shared" si="8"/>
        <v>6878</v>
      </c>
      <c r="G29" s="23">
        <f t="shared" si="1"/>
        <v>73827</v>
      </c>
      <c r="H29" s="23">
        <f t="shared" si="32"/>
        <v>59500</v>
      </c>
      <c r="I29" s="26">
        <f t="shared" si="30"/>
        <v>5355</v>
      </c>
      <c r="J29" s="23">
        <f t="shared" si="26"/>
        <v>4760</v>
      </c>
      <c r="K29" s="23">
        <f t="shared" si="10"/>
        <v>6486</v>
      </c>
      <c r="L29" s="23">
        <f t="shared" si="3"/>
        <v>69615</v>
      </c>
      <c r="M29" s="23">
        <f>C29-H29</f>
        <v>3600</v>
      </c>
      <c r="N29" s="26">
        <f>D29-I29</f>
        <v>324</v>
      </c>
      <c r="O29" s="23">
        <f>E29-J29</f>
        <v>288</v>
      </c>
      <c r="P29" s="23">
        <f t="shared" si="4"/>
        <v>4212</v>
      </c>
      <c r="Q29" s="23">
        <f t="shared" si="16"/>
        <v>392</v>
      </c>
      <c r="R29" s="23">
        <f t="shared" si="17"/>
        <v>392</v>
      </c>
      <c r="S29" s="23"/>
      <c r="T29" s="23">
        <f t="shared" si="5"/>
        <v>353</v>
      </c>
      <c r="U29" s="23"/>
      <c r="V29" s="26">
        <f t="shared" si="19"/>
        <v>1137</v>
      </c>
      <c r="W29" s="26">
        <f t="shared" si="6"/>
        <v>3075</v>
      </c>
      <c r="X29" s="27"/>
      <c r="Y29" s="6"/>
      <c r="Z29" s="6"/>
    </row>
    <row r="30" spans="1:26" ht="29.25" customHeight="1">
      <c r="A30" s="23">
        <f>SUBTOTAL(3,$B$6:B30)</f>
        <v>25</v>
      </c>
      <c r="B30" s="24">
        <v>43482</v>
      </c>
      <c r="C30" s="23">
        <f t="shared" si="31"/>
        <v>63100</v>
      </c>
      <c r="D30" s="26">
        <f aca="true" t="shared" si="33" ref="D30:D35">ROUND(C30*12/100,0)</f>
        <v>7572</v>
      </c>
      <c r="E30" s="23">
        <f t="shared" si="25"/>
        <v>5048</v>
      </c>
      <c r="F30" s="23">
        <f t="shared" si="8"/>
        <v>7067</v>
      </c>
      <c r="G30" s="23">
        <f t="shared" si="1"/>
        <v>75720</v>
      </c>
      <c r="H30" s="23">
        <f t="shared" si="32"/>
        <v>59500</v>
      </c>
      <c r="I30" s="26">
        <f aca="true" t="shared" si="34" ref="I30:I35">ROUND(H30*12/100,0)</f>
        <v>7140</v>
      </c>
      <c r="J30" s="23">
        <f t="shared" si="26"/>
        <v>4760</v>
      </c>
      <c r="K30" s="23">
        <f t="shared" si="10"/>
        <v>6664</v>
      </c>
      <c r="L30" s="23">
        <f t="shared" si="3"/>
        <v>71400</v>
      </c>
      <c r="M30" s="23">
        <f>C30-H30</f>
        <v>3600</v>
      </c>
      <c r="N30" s="26">
        <f>D30-I30</f>
        <v>432</v>
      </c>
      <c r="O30" s="23">
        <f>E30-J30</f>
        <v>288</v>
      </c>
      <c r="P30" s="23">
        <f t="shared" si="4"/>
        <v>4320</v>
      </c>
      <c r="Q30" s="23">
        <f t="shared" si="16"/>
        <v>403</v>
      </c>
      <c r="R30" s="23">
        <f t="shared" si="17"/>
        <v>403</v>
      </c>
      <c r="S30" s="23"/>
      <c r="T30" s="23">
        <f t="shared" si="5"/>
        <v>363</v>
      </c>
      <c r="U30" s="23"/>
      <c r="V30" s="26">
        <f t="shared" si="19"/>
        <v>1169</v>
      </c>
      <c r="W30" s="26">
        <f t="shared" si="6"/>
        <v>3151</v>
      </c>
      <c r="X30" s="27"/>
      <c r="Y30" s="6"/>
      <c r="Z30" s="6"/>
    </row>
    <row r="31" spans="1:26" ht="29.25" customHeight="1">
      <c r="A31" s="23">
        <f>SUBTOTAL(3,$B$6:B31)</f>
        <v>26</v>
      </c>
      <c r="B31" s="24">
        <v>43513</v>
      </c>
      <c r="C31" s="23">
        <f t="shared" si="31"/>
        <v>63100</v>
      </c>
      <c r="D31" s="26">
        <f t="shared" si="33"/>
        <v>7572</v>
      </c>
      <c r="E31" s="23">
        <f t="shared" si="25"/>
        <v>5048</v>
      </c>
      <c r="F31" s="23">
        <f t="shared" si="8"/>
        <v>7067</v>
      </c>
      <c r="G31" s="23">
        <f t="shared" si="1"/>
        <v>75720</v>
      </c>
      <c r="H31" s="23">
        <f t="shared" si="32"/>
        <v>59500</v>
      </c>
      <c r="I31" s="26">
        <f t="shared" si="34"/>
        <v>7140</v>
      </c>
      <c r="J31" s="23">
        <f t="shared" si="26"/>
        <v>4760</v>
      </c>
      <c r="K31" s="23">
        <f t="shared" si="10"/>
        <v>6664</v>
      </c>
      <c r="L31" s="23">
        <f t="shared" si="3"/>
        <v>71400</v>
      </c>
      <c r="M31" s="23">
        <f>C31-H31</f>
        <v>3600</v>
      </c>
      <c r="N31" s="26">
        <f>D31-I31</f>
        <v>432</v>
      </c>
      <c r="O31" s="23">
        <f>E31-J31</f>
        <v>288</v>
      </c>
      <c r="P31" s="23">
        <f t="shared" si="4"/>
        <v>4320</v>
      </c>
      <c r="Q31" s="23">
        <f t="shared" si="16"/>
        <v>403</v>
      </c>
      <c r="R31" s="23">
        <f t="shared" si="17"/>
        <v>403</v>
      </c>
      <c r="S31" s="23"/>
      <c r="T31" s="23">
        <f t="shared" si="5"/>
        <v>363</v>
      </c>
      <c r="U31" s="23"/>
      <c r="V31" s="26">
        <f t="shared" si="19"/>
        <v>1169</v>
      </c>
      <c r="W31" s="26">
        <f t="shared" si="6"/>
        <v>3151</v>
      </c>
      <c r="X31" s="27"/>
      <c r="Y31" s="6"/>
      <c r="Z31" s="6"/>
    </row>
    <row r="32" spans="1:26" ht="29.25" customHeight="1">
      <c r="A32" s="23">
        <f>SUBTOTAL(3,$B$6:B32)</f>
        <v>27</v>
      </c>
      <c r="B32" s="24">
        <v>43541</v>
      </c>
      <c r="C32" s="23">
        <f t="shared" si="31"/>
        <v>63100</v>
      </c>
      <c r="D32" s="26">
        <f t="shared" si="33"/>
        <v>7572</v>
      </c>
      <c r="E32" s="23">
        <f t="shared" si="25"/>
        <v>5048</v>
      </c>
      <c r="F32" s="23">
        <f t="shared" si="8"/>
        <v>7067</v>
      </c>
      <c r="G32" s="23">
        <f t="shared" si="1"/>
        <v>75720</v>
      </c>
      <c r="H32" s="23">
        <f t="shared" si="32"/>
        <v>59500</v>
      </c>
      <c r="I32" s="26">
        <f t="shared" si="34"/>
        <v>7140</v>
      </c>
      <c r="J32" s="23">
        <f t="shared" si="26"/>
        <v>4760</v>
      </c>
      <c r="K32" s="23">
        <f t="shared" si="10"/>
        <v>6664</v>
      </c>
      <c r="L32" s="23">
        <f t="shared" si="3"/>
        <v>71400</v>
      </c>
      <c r="M32" s="23">
        <f>C32-H32</f>
        <v>3600</v>
      </c>
      <c r="N32" s="26">
        <f>D32-I32</f>
        <v>432</v>
      </c>
      <c r="O32" s="23">
        <f>E32-J32</f>
        <v>288</v>
      </c>
      <c r="P32" s="23">
        <f t="shared" si="4"/>
        <v>4320</v>
      </c>
      <c r="Q32" s="23">
        <f t="shared" si="16"/>
        <v>403</v>
      </c>
      <c r="R32" s="23">
        <f t="shared" si="17"/>
        <v>403</v>
      </c>
      <c r="S32" s="23"/>
      <c r="T32" s="23">
        <f t="shared" si="5"/>
        <v>363</v>
      </c>
      <c r="U32" s="23"/>
      <c r="V32" s="26">
        <f t="shared" si="19"/>
        <v>1169</v>
      </c>
      <c r="W32" s="26">
        <f t="shared" si="6"/>
        <v>3151</v>
      </c>
      <c r="X32" s="27"/>
      <c r="Y32" s="6"/>
      <c r="Z32" s="6"/>
    </row>
    <row r="33" spans="1:26" ht="29.25" customHeight="1">
      <c r="A33" s="23">
        <f>SUBTOTAL(3,$B$6:B33)</f>
        <v>28</v>
      </c>
      <c r="B33" s="24">
        <v>43572</v>
      </c>
      <c r="C33" s="23">
        <f t="shared" si="31"/>
        <v>63100</v>
      </c>
      <c r="D33" s="26">
        <f t="shared" si="33"/>
        <v>7572</v>
      </c>
      <c r="E33" s="23">
        <f t="shared" si="25"/>
        <v>5048</v>
      </c>
      <c r="F33" s="23">
        <f t="shared" si="8"/>
        <v>7067</v>
      </c>
      <c r="G33" s="23">
        <f t="shared" si="1"/>
        <v>75720</v>
      </c>
      <c r="H33" s="23">
        <f t="shared" si="32"/>
        <v>59500</v>
      </c>
      <c r="I33" s="26">
        <f t="shared" si="34"/>
        <v>7140</v>
      </c>
      <c r="J33" s="23">
        <f t="shared" si="26"/>
        <v>4760</v>
      </c>
      <c r="K33" s="23">
        <f t="shared" si="10"/>
        <v>6664</v>
      </c>
      <c r="L33" s="23">
        <f t="shared" si="3"/>
        <v>71400</v>
      </c>
      <c r="M33" s="23">
        <f>C33-H33</f>
        <v>3600</v>
      </c>
      <c r="N33" s="26">
        <f>D33-I33</f>
        <v>432</v>
      </c>
      <c r="O33" s="23">
        <f>E33-J33</f>
        <v>288</v>
      </c>
      <c r="P33" s="23">
        <f t="shared" si="4"/>
        <v>4320</v>
      </c>
      <c r="Q33" s="23">
        <f t="shared" si="16"/>
        <v>403</v>
      </c>
      <c r="R33" s="23">
        <f t="shared" si="17"/>
        <v>403</v>
      </c>
      <c r="S33" s="23"/>
      <c r="T33" s="23">
        <f t="shared" si="5"/>
        <v>363</v>
      </c>
      <c r="U33" s="23"/>
      <c r="V33" s="26">
        <f t="shared" si="19"/>
        <v>1169</v>
      </c>
      <c r="W33" s="26">
        <f t="shared" si="6"/>
        <v>3151</v>
      </c>
      <c r="X33" s="27"/>
      <c r="Y33" s="6"/>
      <c r="Z33" s="6"/>
    </row>
    <row r="34" spans="1:26" ht="29.25" customHeight="1">
      <c r="A34" s="23">
        <f>SUBTOTAL(3,$B$6:B34)</f>
        <v>29</v>
      </c>
      <c r="B34" s="24">
        <v>43602</v>
      </c>
      <c r="C34" s="23">
        <f t="shared" si="31"/>
        <v>63100</v>
      </c>
      <c r="D34" s="26">
        <f t="shared" si="33"/>
        <v>7572</v>
      </c>
      <c r="E34" s="23">
        <f t="shared" si="25"/>
        <v>5048</v>
      </c>
      <c r="F34" s="23">
        <f t="shared" si="8"/>
        <v>7067</v>
      </c>
      <c r="G34" s="23">
        <f t="shared" si="1"/>
        <v>75720</v>
      </c>
      <c r="H34" s="23">
        <f t="shared" si="32"/>
        <v>59500</v>
      </c>
      <c r="I34" s="26">
        <f t="shared" si="34"/>
        <v>7140</v>
      </c>
      <c r="J34" s="23">
        <f t="shared" si="26"/>
        <v>4760</v>
      </c>
      <c r="K34" s="23">
        <f t="shared" si="10"/>
        <v>6664</v>
      </c>
      <c r="L34" s="23">
        <f t="shared" si="3"/>
        <v>71400</v>
      </c>
      <c r="M34" s="23">
        <f>C34-H34</f>
        <v>3600</v>
      </c>
      <c r="N34" s="26">
        <f>D34-I34</f>
        <v>432</v>
      </c>
      <c r="O34" s="23">
        <f>E34-J34</f>
        <v>288</v>
      </c>
      <c r="P34" s="23">
        <f t="shared" si="4"/>
        <v>4320</v>
      </c>
      <c r="Q34" s="23">
        <f t="shared" si="16"/>
        <v>403</v>
      </c>
      <c r="R34" s="23">
        <f t="shared" si="17"/>
        <v>403</v>
      </c>
      <c r="S34" s="23"/>
      <c r="T34" s="23">
        <f t="shared" si="5"/>
        <v>363</v>
      </c>
      <c r="U34" s="23"/>
      <c r="V34" s="26">
        <f t="shared" si="19"/>
        <v>1169</v>
      </c>
      <c r="W34" s="26">
        <f t="shared" si="6"/>
        <v>3151</v>
      </c>
      <c r="X34" s="27"/>
      <c r="Y34" s="6"/>
      <c r="Z34" s="6"/>
    </row>
    <row r="35" spans="1:26" ht="29.25" customHeight="1">
      <c r="A35" s="23">
        <f>SUBTOTAL(3,$B$6:B35)</f>
        <v>30</v>
      </c>
      <c r="B35" s="24">
        <v>43633</v>
      </c>
      <c r="C35" s="23">
        <f t="shared" si="31"/>
        <v>63100</v>
      </c>
      <c r="D35" s="26">
        <f t="shared" si="33"/>
        <v>7572</v>
      </c>
      <c r="E35" s="23">
        <f t="shared" si="25"/>
        <v>5048</v>
      </c>
      <c r="F35" s="23">
        <f t="shared" si="8"/>
        <v>7067</v>
      </c>
      <c r="G35" s="23">
        <f t="shared" si="1"/>
        <v>75720</v>
      </c>
      <c r="H35" s="23">
        <f t="shared" si="32"/>
        <v>59500</v>
      </c>
      <c r="I35" s="26">
        <f t="shared" si="34"/>
        <v>7140</v>
      </c>
      <c r="J35" s="23">
        <f t="shared" si="26"/>
        <v>4760</v>
      </c>
      <c r="K35" s="23">
        <f t="shared" si="10"/>
        <v>6664</v>
      </c>
      <c r="L35" s="23">
        <f t="shared" si="3"/>
        <v>71400</v>
      </c>
      <c r="M35" s="23">
        <f>C35-H35</f>
        <v>3600</v>
      </c>
      <c r="N35" s="26">
        <f>D35-I35</f>
        <v>432</v>
      </c>
      <c r="O35" s="23">
        <f>E35-J35</f>
        <v>288</v>
      </c>
      <c r="P35" s="23">
        <f t="shared" si="4"/>
        <v>4320</v>
      </c>
      <c r="Q35" s="23">
        <f t="shared" si="16"/>
        <v>403</v>
      </c>
      <c r="R35" s="23">
        <f t="shared" si="17"/>
        <v>403</v>
      </c>
      <c r="S35" s="23"/>
      <c r="T35" s="23">
        <f t="shared" si="5"/>
        <v>363</v>
      </c>
      <c r="U35" s="23"/>
      <c r="V35" s="26">
        <f t="shared" si="19"/>
        <v>1169</v>
      </c>
      <c r="W35" s="26">
        <f t="shared" si="6"/>
        <v>3151</v>
      </c>
      <c r="X35" s="27"/>
      <c r="Y35" s="6"/>
      <c r="Z35" s="6"/>
    </row>
    <row r="36" spans="1:26" ht="29.25" customHeight="1">
      <c r="A36" s="23">
        <f>SUBTOTAL(3,$B$6:B36)</f>
        <v>31</v>
      </c>
      <c r="B36" s="24">
        <v>43663</v>
      </c>
      <c r="C36" s="23">
        <f>ROUND(C35*103%,-2)</f>
        <v>65000</v>
      </c>
      <c r="D36" s="26">
        <f>ROUND(C36*17/100,0)</f>
        <v>11050</v>
      </c>
      <c r="E36" s="23">
        <f t="shared" si="25"/>
        <v>5200</v>
      </c>
      <c r="F36" s="23">
        <f t="shared" si="8"/>
        <v>7605</v>
      </c>
      <c r="G36" s="23">
        <f t="shared" si="1"/>
        <v>81250</v>
      </c>
      <c r="H36" s="23">
        <f>ROUND(H35*103%,-2)</f>
        <v>61300</v>
      </c>
      <c r="I36" s="26">
        <f>ROUND(H36*17/100,0)</f>
        <v>10421</v>
      </c>
      <c r="J36" s="23">
        <f t="shared" si="26"/>
        <v>4904</v>
      </c>
      <c r="K36" s="23">
        <f t="shared" si="10"/>
        <v>7172</v>
      </c>
      <c r="L36" s="23">
        <f t="shared" si="3"/>
        <v>76625</v>
      </c>
      <c r="M36" s="23">
        <f>C36-H36</f>
        <v>3700</v>
      </c>
      <c r="N36" s="26">
        <f>D36-I36</f>
        <v>629</v>
      </c>
      <c r="O36" s="23">
        <f>E36-J36</f>
        <v>296</v>
      </c>
      <c r="P36" s="23">
        <f t="shared" si="4"/>
        <v>4625</v>
      </c>
      <c r="Q36" s="23">
        <f t="shared" si="16"/>
        <v>433</v>
      </c>
      <c r="R36" s="23">
        <f t="shared" si="17"/>
        <v>433</v>
      </c>
      <c r="S36" s="23"/>
      <c r="T36" s="23">
        <f t="shared" si="5"/>
        <v>390</v>
      </c>
      <c r="U36" s="23"/>
      <c r="V36" s="26">
        <f t="shared" si="19"/>
        <v>1256</v>
      </c>
      <c r="W36" s="26">
        <f t="shared" si="6"/>
        <v>3369</v>
      </c>
      <c r="X36" s="27"/>
      <c r="Y36" s="6"/>
      <c r="Z36" s="6"/>
    </row>
    <row r="37" spans="1:26" ht="29.25" customHeight="1">
      <c r="A37" s="23">
        <f>SUBTOTAL(3,$B$6:B37)</f>
        <v>32</v>
      </c>
      <c r="B37" s="24">
        <v>43694</v>
      </c>
      <c r="C37" s="23">
        <f>C36</f>
        <v>65000</v>
      </c>
      <c r="D37" s="26">
        <f aca="true" t="shared" si="35" ref="D37:D45">ROUND(C37*17/100,0)</f>
        <v>11050</v>
      </c>
      <c r="E37" s="23">
        <f t="shared" si="25"/>
        <v>5200</v>
      </c>
      <c r="F37" s="23">
        <f t="shared" si="8"/>
        <v>7605</v>
      </c>
      <c r="G37" s="23">
        <f t="shared" si="1"/>
        <v>81250</v>
      </c>
      <c r="H37" s="23">
        <f>H36</f>
        <v>61300</v>
      </c>
      <c r="I37" s="26">
        <f aca="true" t="shared" si="36" ref="I37:I45">ROUND(H37*17/100,0)</f>
        <v>10421</v>
      </c>
      <c r="J37" s="23">
        <f t="shared" si="26"/>
        <v>4904</v>
      </c>
      <c r="K37" s="23">
        <f t="shared" si="10"/>
        <v>7172</v>
      </c>
      <c r="L37" s="23">
        <f t="shared" si="3"/>
        <v>76625</v>
      </c>
      <c r="M37" s="23">
        <f>C37-H37</f>
        <v>3700</v>
      </c>
      <c r="N37" s="26">
        <f>D37-I37</f>
        <v>629</v>
      </c>
      <c r="O37" s="23">
        <f>E37-J37</f>
        <v>296</v>
      </c>
      <c r="P37" s="23">
        <f t="shared" si="4"/>
        <v>4625</v>
      </c>
      <c r="Q37" s="23">
        <f t="shared" si="16"/>
        <v>433</v>
      </c>
      <c r="R37" s="23">
        <f t="shared" si="17"/>
        <v>433</v>
      </c>
      <c r="S37" s="23"/>
      <c r="T37" s="23">
        <f t="shared" si="5"/>
        <v>390</v>
      </c>
      <c r="U37" s="23"/>
      <c r="V37" s="26">
        <f t="shared" si="19"/>
        <v>1256</v>
      </c>
      <c r="W37" s="26">
        <f t="shared" si="6"/>
        <v>3369</v>
      </c>
      <c r="X37" s="27"/>
      <c r="Y37" s="6"/>
      <c r="Z37" s="6"/>
    </row>
    <row r="38" spans="1:26" ht="29.25" customHeight="1">
      <c r="A38" s="23">
        <f>SUBTOTAL(3,$B$6:B38)</f>
        <v>33</v>
      </c>
      <c r="B38" s="24">
        <v>43725</v>
      </c>
      <c r="C38" s="23">
        <f aca="true" t="shared" si="37" ref="C38:C55">C37</f>
        <v>65000</v>
      </c>
      <c r="D38" s="26">
        <f t="shared" si="35"/>
        <v>11050</v>
      </c>
      <c r="E38" s="23">
        <f t="shared" si="25"/>
        <v>5200</v>
      </c>
      <c r="F38" s="23">
        <f t="shared" si="8"/>
        <v>7605</v>
      </c>
      <c r="G38" s="23">
        <f t="shared" si="1"/>
        <v>81250</v>
      </c>
      <c r="H38" s="23">
        <f aca="true" t="shared" si="38" ref="H38:H55">H37</f>
        <v>61300</v>
      </c>
      <c r="I38" s="26">
        <f t="shared" si="36"/>
        <v>10421</v>
      </c>
      <c r="J38" s="23">
        <f t="shared" si="26"/>
        <v>4904</v>
      </c>
      <c r="K38" s="23">
        <f t="shared" si="10"/>
        <v>7172</v>
      </c>
      <c r="L38" s="23">
        <f t="shared" si="3"/>
        <v>76625</v>
      </c>
      <c r="M38" s="23">
        <f>C38-H38</f>
        <v>3700</v>
      </c>
      <c r="N38" s="26">
        <f>D38-I38</f>
        <v>629</v>
      </c>
      <c r="O38" s="23">
        <f>E38-J38</f>
        <v>296</v>
      </c>
      <c r="P38" s="23">
        <f t="shared" si="4"/>
        <v>4625</v>
      </c>
      <c r="Q38" s="23">
        <f t="shared" si="16"/>
        <v>433</v>
      </c>
      <c r="R38" s="23">
        <f t="shared" si="17"/>
        <v>433</v>
      </c>
      <c r="S38" s="23"/>
      <c r="T38" s="23">
        <f t="shared" si="5"/>
        <v>390</v>
      </c>
      <c r="U38" s="23"/>
      <c r="V38" s="26">
        <f t="shared" si="19"/>
        <v>1256</v>
      </c>
      <c r="W38" s="26">
        <f t="shared" si="6"/>
        <v>3369</v>
      </c>
      <c r="X38" s="27"/>
      <c r="Y38" s="6"/>
      <c r="Z38" s="6"/>
    </row>
    <row r="39" spans="1:26" ht="29.25" customHeight="1">
      <c r="A39" s="23">
        <f>SUBTOTAL(3,$B$6:B39)</f>
        <v>34</v>
      </c>
      <c r="B39" s="24">
        <v>43755</v>
      </c>
      <c r="C39" s="23">
        <f t="shared" si="37"/>
        <v>65000</v>
      </c>
      <c r="D39" s="26">
        <f t="shared" si="35"/>
        <v>11050</v>
      </c>
      <c r="E39" s="23">
        <f t="shared" si="25"/>
        <v>5200</v>
      </c>
      <c r="F39" s="23">
        <f t="shared" si="8"/>
        <v>7605</v>
      </c>
      <c r="G39" s="23">
        <f t="shared" si="1"/>
        <v>81250</v>
      </c>
      <c r="H39" s="23">
        <f t="shared" si="38"/>
        <v>61300</v>
      </c>
      <c r="I39" s="26">
        <f t="shared" si="36"/>
        <v>10421</v>
      </c>
      <c r="J39" s="23">
        <f t="shared" si="26"/>
        <v>4904</v>
      </c>
      <c r="K39" s="23">
        <f t="shared" si="10"/>
        <v>7172</v>
      </c>
      <c r="L39" s="23">
        <f t="shared" si="3"/>
        <v>76625</v>
      </c>
      <c r="M39" s="23">
        <f>C39-H39</f>
        <v>3700</v>
      </c>
      <c r="N39" s="26">
        <f>D39-I39</f>
        <v>629</v>
      </c>
      <c r="O39" s="23">
        <f>E39-J39</f>
        <v>296</v>
      </c>
      <c r="P39" s="23">
        <f t="shared" si="4"/>
        <v>4625</v>
      </c>
      <c r="Q39" s="23">
        <f t="shared" si="16"/>
        <v>433</v>
      </c>
      <c r="R39" s="23">
        <f t="shared" si="17"/>
        <v>433</v>
      </c>
      <c r="S39" s="23"/>
      <c r="T39" s="23">
        <f t="shared" si="5"/>
        <v>390</v>
      </c>
      <c r="U39" s="23"/>
      <c r="V39" s="26">
        <f t="shared" si="19"/>
        <v>1256</v>
      </c>
      <c r="W39" s="26">
        <f t="shared" si="6"/>
        <v>3369</v>
      </c>
      <c r="X39" s="27"/>
      <c r="Y39" s="6"/>
      <c r="Z39" s="6"/>
    </row>
    <row r="40" spans="1:26" ht="29.25" customHeight="1">
      <c r="A40" s="23">
        <f>SUBTOTAL(3,$B$6:B40)</f>
        <v>35</v>
      </c>
      <c r="B40" s="24">
        <v>43786</v>
      </c>
      <c r="C40" s="23">
        <f t="shared" si="37"/>
        <v>65000</v>
      </c>
      <c r="D40" s="26">
        <f t="shared" si="35"/>
        <v>11050</v>
      </c>
      <c r="E40" s="23">
        <f t="shared" si="25"/>
        <v>5200</v>
      </c>
      <c r="F40" s="23">
        <f t="shared" si="8"/>
        <v>7605</v>
      </c>
      <c r="G40" s="23">
        <f t="shared" si="1"/>
        <v>81250</v>
      </c>
      <c r="H40" s="23">
        <f t="shared" si="38"/>
        <v>61300</v>
      </c>
      <c r="I40" s="26">
        <f t="shared" si="36"/>
        <v>10421</v>
      </c>
      <c r="J40" s="23">
        <f t="shared" si="26"/>
        <v>4904</v>
      </c>
      <c r="K40" s="23">
        <f t="shared" si="10"/>
        <v>7172</v>
      </c>
      <c r="L40" s="23">
        <f t="shared" si="3"/>
        <v>76625</v>
      </c>
      <c r="M40" s="23">
        <f>C40-H40</f>
        <v>3700</v>
      </c>
      <c r="N40" s="26">
        <f>D40-I40</f>
        <v>629</v>
      </c>
      <c r="O40" s="23">
        <f>E40-J40</f>
        <v>296</v>
      </c>
      <c r="P40" s="23">
        <f t="shared" si="4"/>
        <v>4625</v>
      </c>
      <c r="Q40" s="23">
        <f t="shared" si="16"/>
        <v>433</v>
      </c>
      <c r="R40" s="23">
        <f t="shared" si="17"/>
        <v>433</v>
      </c>
      <c r="S40" s="23"/>
      <c r="T40" s="23">
        <f t="shared" si="5"/>
        <v>390</v>
      </c>
      <c r="U40" s="23"/>
      <c r="V40" s="26">
        <f t="shared" si="19"/>
        <v>1256</v>
      </c>
      <c r="W40" s="26">
        <f t="shared" si="6"/>
        <v>3369</v>
      </c>
      <c r="X40" s="27"/>
      <c r="Y40" s="6"/>
      <c r="Z40" s="6"/>
    </row>
    <row r="41" spans="1:26" ht="29.25" customHeight="1">
      <c r="A41" s="23">
        <f>SUBTOTAL(3,$B$6:B41)</f>
        <v>36</v>
      </c>
      <c r="B41" s="24">
        <v>43816</v>
      </c>
      <c r="C41" s="23">
        <f t="shared" si="37"/>
        <v>65000</v>
      </c>
      <c r="D41" s="26">
        <f t="shared" si="35"/>
        <v>11050</v>
      </c>
      <c r="E41" s="23">
        <f t="shared" si="25"/>
        <v>5200</v>
      </c>
      <c r="F41" s="23">
        <f t="shared" si="8"/>
        <v>7605</v>
      </c>
      <c r="G41" s="23">
        <f t="shared" si="1"/>
        <v>81250</v>
      </c>
      <c r="H41" s="23">
        <f t="shared" si="38"/>
        <v>61300</v>
      </c>
      <c r="I41" s="26">
        <f t="shared" si="36"/>
        <v>10421</v>
      </c>
      <c r="J41" s="23">
        <f t="shared" si="26"/>
        <v>4904</v>
      </c>
      <c r="K41" s="23">
        <f t="shared" si="10"/>
        <v>7172</v>
      </c>
      <c r="L41" s="23">
        <f t="shared" si="3"/>
        <v>76625</v>
      </c>
      <c r="M41" s="23">
        <f>C41-H41</f>
        <v>3700</v>
      </c>
      <c r="N41" s="26">
        <f>D41-I41</f>
        <v>629</v>
      </c>
      <c r="O41" s="23">
        <f>E41-J41</f>
        <v>296</v>
      </c>
      <c r="P41" s="23">
        <f t="shared" si="4"/>
        <v>4625</v>
      </c>
      <c r="Q41" s="23">
        <f t="shared" si="16"/>
        <v>433</v>
      </c>
      <c r="R41" s="23">
        <f t="shared" si="17"/>
        <v>433</v>
      </c>
      <c r="S41" s="23"/>
      <c r="T41" s="23">
        <f t="shared" si="5"/>
        <v>390</v>
      </c>
      <c r="U41" s="23"/>
      <c r="V41" s="26">
        <f t="shared" si="19"/>
        <v>1256</v>
      </c>
      <c r="W41" s="26">
        <f t="shared" si="6"/>
        <v>3369</v>
      </c>
      <c r="X41" s="27"/>
      <c r="Y41" s="6"/>
      <c r="Z41" s="6"/>
    </row>
    <row r="42" spans="1:26" ht="29.25" customHeight="1">
      <c r="A42" s="23">
        <f>SUBTOTAL(3,$B$6:B42)</f>
        <v>37</v>
      </c>
      <c r="B42" s="24">
        <v>43847</v>
      </c>
      <c r="C42" s="23">
        <f t="shared" si="37"/>
        <v>65000</v>
      </c>
      <c r="D42" s="26">
        <f t="shared" si="35"/>
        <v>11050</v>
      </c>
      <c r="E42" s="23">
        <f t="shared" si="25"/>
        <v>5200</v>
      </c>
      <c r="F42" s="23">
        <f t="shared" si="8"/>
        <v>7605</v>
      </c>
      <c r="G42" s="23">
        <f t="shared" si="1"/>
        <v>81250</v>
      </c>
      <c r="H42" s="23">
        <f t="shared" si="38"/>
        <v>61300</v>
      </c>
      <c r="I42" s="26">
        <f t="shared" si="36"/>
        <v>10421</v>
      </c>
      <c r="J42" s="23">
        <f t="shared" si="26"/>
        <v>4904</v>
      </c>
      <c r="K42" s="23">
        <f t="shared" si="10"/>
        <v>7172</v>
      </c>
      <c r="L42" s="23">
        <f t="shared" si="3"/>
        <v>76625</v>
      </c>
      <c r="M42" s="23">
        <f>C42-H42</f>
        <v>3700</v>
      </c>
      <c r="N42" s="26">
        <f>D42-I42</f>
        <v>629</v>
      </c>
      <c r="O42" s="23">
        <f>E42-J42</f>
        <v>296</v>
      </c>
      <c r="P42" s="23">
        <f t="shared" si="4"/>
        <v>4625</v>
      </c>
      <c r="Q42" s="23">
        <f t="shared" si="16"/>
        <v>433</v>
      </c>
      <c r="R42" s="23">
        <f t="shared" si="17"/>
        <v>433</v>
      </c>
      <c r="S42" s="23"/>
      <c r="T42" s="23">
        <f t="shared" si="5"/>
        <v>390</v>
      </c>
      <c r="U42" s="23"/>
      <c r="V42" s="26">
        <f t="shared" si="19"/>
        <v>1256</v>
      </c>
      <c r="W42" s="26">
        <f t="shared" si="6"/>
        <v>3369</v>
      </c>
      <c r="X42" s="27"/>
      <c r="Y42" s="6"/>
      <c r="Z42" s="6"/>
    </row>
    <row r="43" spans="1:26" ht="29.25" customHeight="1">
      <c r="A43" s="23">
        <f>SUBTOTAL(3,$B$6:B43)</f>
        <v>38</v>
      </c>
      <c r="B43" s="24">
        <v>43878</v>
      </c>
      <c r="C43" s="23">
        <f t="shared" si="37"/>
        <v>65000</v>
      </c>
      <c r="D43" s="26">
        <f t="shared" si="35"/>
        <v>11050</v>
      </c>
      <c r="E43" s="23">
        <f t="shared" si="25"/>
        <v>5200</v>
      </c>
      <c r="F43" s="23">
        <f t="shared" si="8"/>
        <v>7605</v>
      </c>
      <c r="G43" s="23">
        <f t="shared" si="1"/>
        <v>81250</v>
      </c>
      <c r="H43" s="23">
        <f t="shared" si="38"/>
        <v>61300</v>
      </c>
      <c r="I43" s="26">
        <f t="shared" si="36"/>
        <v>10421</v>
      </c>
      <c r="J43" s="23">
        <f t="shared" si="26"/>
        <v>4904</v>
      </c>
      <c r="K43" s="23">
        <f t="shared" si="10"/>
        <v>7172</v>
      </c>
      <c r="L43" s="23">
        <f t="shared" si="3"/>
        <v>76625</v>
      </c>
      <c r="M43" s="23">
        <f>C43-H43</f>
        <v>3700</v>
      </c>
      <c r="N43" s="26">
        <f>D43-I43</f>
        <v>629</v>
      </c>
      <c r="O43" s="23">
        <f>E43-J43</f>
        <v>296</v>
      </c>
      <c r="P43" s="23">
        <f t="shared" si="4"/>
        <v>4625</v>
      </c>
      <c r="Q43" s="23">
        <f t="shared" si="16"/>
        <v>433</v>
      </c>
      <c r="R43" s="23">
        <f t="shared" si="17"/>
        <v>433</v>
      </c>
      <c r="S43" s="23"/>
      <c r="T43" s="23">
        <f t="shared" si="5"/>
        <v>390</v>
      </c>
      <c r="U43" s="23"/>
      <c r="V43" s="26">
        <f t="shared" si="19"/>
        <v>1256</v>
      </c>
      <c r="W43" s="26">
        <f t="shared" si="6"/>
        <v>3369</v>
      </c>
      <c r="X43" s="27"/>
      <c r="Y43" s="6"/>
      <c r="Z43" s="6"/>
    </row>
    <row r="44" spans="1:26" ht="29.25" customHeight="1">
      <c r="A44" s="23">
        <f>SUBTOTAL(3,$B$6:B44)</f>
        <v>39</v>
      </c>
      <c r="B44" s="24">
        <v>43907</v>
      </c>
      <c r="C44" s="23">
        <f t="shared" si="37"/>
        <v>65000</v>
      </c>
      <c r="D44" s="26">
        <f t="shared" si="35"/>
        <v>11050</v>
      </c>
      <c r="E44" s="23">
        <f t="shared" si="25"/>
        <v>5200</v>
      </c>
      <c r="F44" s="23">
        <f t="shared" si="8"/>
        <v>7605</v>
      </c>
      <c r="G44" s="23">
        <f t="shared" si="1"/>
        <v>81250</v>
      </c>
      <c r="H44" s="23">
        <f t="shared" si="38"/>
        <v>61300</v>
      </c>
      <c r="I44" s="26">
        <f t="shared" si="36"/>
        <v>10421</v>
      </c>
      <c r="J44" s="23">
        <f t="shared" si="26"/>
        <v>4904</v>
      </c>
      <c r="K44" s="23">
        <f t="shared" si="10"/>
        <v>7172</v>
      </c>
      <c r="L44" s="23">
        <f t="shared" si="3"/>
        <v>76625</v>
      </c>
      <c r="M44" s="23">
        <f>C44-H44</f>
        <v>3700</v>
      </c>
      <c r="N44" s="26">
        <f>D44-I44</f>
        <v>629</v>
      </c>
      <c r="O44" s="23">
        <f>E44-J44</f>
        <v>296</v>
      </c>
      <c r="P44" s="23">
        <f t="shared" si="4"/>
        <v>4625</v>
      </c>
      <c r="Q44" s="23">
        <f t="shared" si="16"/>
        <v>433</v>
      </c>
      <c r="R44" s="23">
        <f t="shared" si="17"/>
        <v>433</v>
      </c>
      <c r="S44" s="23"/>
      <c r="T44" s="23">
        <f t="shared" si="5"/>
        <v>390</v>
      </c>
      <c r="U44" s="23"/>
      <c r="V44" s="26">
        <f t="shared" si="19"/>
        <v>1256</v>
      </c>
      <c r="W44" s="26">
        <f t="shared" si="6"/>
        <v>3369</v>
      </c>
      <c r="X44" s="27"/>
      <c r="Y44" s="6"/>
      <c r="Z44" s="6"/>
    </row>
    <row r="45" spans="1:26" ht="29.25" customHeight="1">
      <c r="A45" s="23">
        <f>SUBTOTAL(3,$B$6:B45)</f>
        <v>40</v>
      </c>
      <c r="B45" s="24">
        <v>43938</v>
      </c>
      <c r="C45" s="23">
        <f t="shared" si="37"/>
        <v>65000</v>
      </c>
      <c r="D45" s="26">
        <f t="shared" si="35"/>
        <v>11050</v>
      </c>
      <c r="E45" s="23">
        <f t="shared" si="25"/>
        <v>5200</v>
      </c>
      <c r="F45" s="23">
        <f t="shared" si="8"/>
        <v>7605</v>
      </c>
      <c r="G45" s="23">
        <f t="shared" si="1"/>
        <v>81250</v>
      </c>
      <c r="H45" s="23">
        <f t="shared" si="38"/>
        <v>61300</v>
      </c>
      <c r="I45" s="26">
        <f t="shared" si="36"/>
        <v>10421</v>
      </c>
      <c r="J45" s="23">
        <f t="shared" si="26"/>
        <v>4904</v>
      </c>
      <c r="K45" s="23">
        <f t="shared" si="10"/>
        <v>7172</v>
      </c>
      <c r="L45" s="23">
        <f t="shared" si="3"/>
        <v>76625</v>
      </c>
      <c r="M45" s="23">
        <f>C45-H45</f>
        <v>3700</v>
      </c>
      <c r="N45" s="26">
        <f>D45-I45</f>
        <v>629</v>
      </c>
      <c r="O45" s="23">
        <f>E45-J45</f>
        <v>296</v>
      </c>
      <c r="P45" s="23">
        <f t="shared" si="4"/>
        <v>4625</v>
      </c>
      <c r="Q45" s="23">
        <f t="shared" si="16"/>
        <v>433</v>
      </c>
      <c r="R45" s="23">
        <f t="shared" si="17"/>
        <v>433</v>
      </c>
      <c r="S45" s="23"/>
      <c r="T45" s="23">
        <f t="shared" si="5"/>
        <v>390</v>
      </c>
      <c r="U45" s="23"/>
      <c r="V45" s="26">
        <f t="shared" si="19"/>
        <v>1256</v>
      </c>
      <c r="W45" s="26">
        <f t="shared" si="6"/>
        <v>3369</v>
      </c>
      <c r="X45" s="27"/>
      <c r="Y45" s="6"/>
      <c r="Z45" s="6"/>
    </row>
    <row r="46" spans="1:26" ht="29.25" customHeight="1">
      <c r="A46" s="23">
        <f>SUBTOTAL(3,$B$6:B46)</f>
        <v>41</v>
      </c>
      <c r="B46" s="24">
        <v>43968</v>
      </c>
      <c r="C46" s="23">
        <f t="shared" si="37"/>
        <v>65000</v>
      </c>
      <c r="D46" s="26">
        <f aca="true" t="shared" si="39" ref="D46:D55">ROUND(C46*17/100,0)</f>
        <v>11050</v>
      </c>
      <c r="E46" s="23">
        <f aca="true" t="shared" si="40" ref="E46:E55">ROUND((C46*8/100),0)</f>
        <v>5200</v>
      </c>
      <c r="F46" s="23">
        <f t="shared" si="8"/>
        <v>7605</v>
      </c>
      <c r="G46" s="23">
        <f aca="true" t="shared" si="41" ref="G46:G55">SUM(C46:E46)</f>
        <v>81250</v>
      </c>
      <c r="H46" s="23">
        <f t="shared" si="38"/>
        <v>61300</v>
      </c>
      <c r="I46" s="26">
        <f aca="true" t="shared" si="42" ref="I46:I55">ROUND(H46*17/100,0)</f>
        <v>10421</v>
      </c>
      <c r="J46" s="23">
        <f aca="true" t="shared" si="43" ref="J46:J55">ROUND((H46*8/100),0)</f>
        <v>4904</v>
      </c>
      <c r="K46" s="23">
        <f t="shared" si="10"/>
        <v>7172</v>
      </c>
      <c r="L46" s="23">
        <f aca="true" t="shared" si="44" ref="L46:L55">SUM(H46:J46)</f>
        <v>76625</v>
      </c>
      <c r="M46" s="23">
        <f>C46-H46</f>
        <v>3700</v>
      </c>
      <c r="N46" s="26">
        <f>D46-I46</f>
        <v>629</v>
      </c>
      <c r="O46" s="23">
        <f>E46-J46</f>
        <v>296</v>
      </c>
      <c r="P46" s="23">
        <f aca="true" t="shared" si="45" ref="P46:P55">SUM(M46:O46)</f>
        <v>4625</v>
      </c>
      <c r="Q46" s="23">
        <f t="shared" si="16"/>
        <v>433</v>
      </c>
      <c r="R46" s="23">
        <f t="shared" si="17"/>
        <v>433</v>
      </c>
      <c r="S46" s="23"/>
      <c r="T46" s="23">
        <f aca="true" t="shared" si="46" ref="T46:T55">ROUND((M46+N46-R46)*10/100,0)</f>
        <v>390</v>
      </c>
      <c r="U46" s="23"/>
      <c r="V46" s="26">
        <f t="shared" si="19"/>
        <v>1256</v>
      </c>
      <c r="W46" s="26">
        <f aca="true" t="shared" si="47" ref="W46:W55">P46-V46</f>
        <v>3369</v>
      </c>
      <c r="X46" s="27"/>
      <c r="Y46" s="6"/>
      <c r="Z46" s="6"/>
    </row>
    <row r="47" spans="1:26" ht="29.25" customHeight="1">
      <c r="A47" s="23">
        <f>SUBTOTAL(3,$B$6:B47)</f>
        <v>42</v>
      </c>
      <c r="B47" s="24">
        <v>43999</v>
      </c>
      <c r="C47" s="23">
        <f t="shared" si="37"/>
        <v>65000</v>
      </c>
      <c r="D47" s="26">
        <f t="shared" si="39"/>
        <v>11050</v>
      </c>
      <c r="E47" s="23">
        <f t="shared" si="40"/>
        <v>5200</v>
      </c>
      <c r="F47" s="23">
        <f t="shared" si="8"/>
        <v>7605</v>
      </c>
      <c r="G47" s="23">
        <f t="shared" si="41"/>
        <v>81250</v>
      </c>
      <c r="H47" s="23">
        <f t="shared" si="38"/>
        <v>61300</v>
      </c>
      <c r="I47" s="26">
        <f t="shared" si="42"/>
        <v>10421</v>
      </c>
      <c r="J47" s="23">
        <f t="shared" si="43"/>
        <v>4904</v>
      </c>
      <c r="K47" s="23">
        <f t="shared" si="10"/>
        <v>7172</v>
      </c>
      <c r="L47" s="23">
        <f t="shared" si="44"/>
        <v>76625</v>
      </c>
      <c r="M47" s="23">
        <f>C47-H47</f>
        <v>3700</v>
      </c>
      <c r="N47" s="26">
        <f>D47-I47</f>
        <v>629</v>
      </c>
      <c r="O47" s="23">
        <f>E47-J47</f>
        <v>296</v>
      </c>
      <c r="P47" s="23">
        <f t="shared" si="45"/>
        <v>4625</v>
      </c>
      <c r="Q47" s="23">
        <f t="shared" si="16"/>
        <v>433</v>
      </c>
      <c r="R47" s="23">
        <f t="shared" si="17"/>
        <v>433</v>
      </c>
      <c r="S47" s="23"/>
      <c r="T47" s="23">
        <f t="shared" si="46"/>
        <v>390</v>
      </c>
      <c r="U47" s="23"/>
      <c r="V47" s="26">
        <f t="shared" si="19"/>
        <v>1256</v>
      </c>
      <c r="W47" s="26">
        <f t="shared" si="47"/>
        <v>3369</v>
      </c>
      <c r="X47" s="27"/>
      <c r="Y47" s="6"/>
      <c r="Z47" s="6"/>
    </row>
    <row r="48" spans="1:26" ht="29.25" customHeight="1">
      <c r="A48" s="23">
        <f>SUBTOTAL(3,$B$6:B48)</f>
        <v>43</v>
      </c>
      <c r="B48" s="24">
        <v>44029</v>
      </c>
      <c r="C48" s="23">
        <f>ROUND(C47*103%,-2)</f>
        <v>67000</v>
      </c>
      <c r="D48" s="26">
        <f t="shared" si="39"/>
        <v>11390</v>
      </c>
      <c r="E48" s="23">
        <f t="shared" si="40"/>
        <v>5360</v>
      </c>
      <c r="F48" s="23">
        <f t="shared" si="8"/>
        <v>7839</v>
      </c>
      <c r="G48" s="23">
        <f t="shared" si="41"/>
        <v>83750</v>
      </c>
      <c r="H48" s="23">
        <f>ROUND(H47*103%,-2)</f>
        <v>63100</v>
      </c>
      <c r="I48" s="26">
        <f t="shared" si="42"/>
        <v>10727</v>
      </c>
      <c r="J48" s="23">
        <f t="shared" si="43"/>
        <v>5048</v>
      </c>
      <c r="K48" s="23">
        <f t="shared" si="10"/>
        <v>7383</v>
      </c>
      <c r="L48" s="23">
        <f t="shared" si="44"/>
        <v>78875</v>
      </c>
      <c r="M48" s="23">
        <f>C48-H48</f>
        <v>3900</v>
      </c>
      <c r="N48" s="26">
        <f>D48-I48</f>
        <v>663</v>
      </c>
      <c r="O48" s="23">
        <f>E48-J48</f>
        <v>312</v>
      </c>
      <c r="P48" s="23">
        <f t="shared" si="45"/>
        <v>4875</v>
      </c>
      <c r="Q48" s="23">
        <f t="shared" si="16"/>
        <v>456</v>
      </c>
      <c r="R48" s="23">
        <f t="shared" si="17"/>
        <v>456</v>
      </c>
      <c r="S48" s="23"/>
      <c r="T48" s="23">
        <f t="shared" si="46"/>
        <v>411</v>
      </c>
      <c r="U48" s="23"/>
      <c r="V48" s="26">
        <f t="shared" si="19"/>
        <v>1323</v>
      </c>
      <c r="W48" s="26">
        <f t="shared" si="47"/>
        <v>3552</v>
      </c>
      <c r="X48" s="27"/>
      <c r="Y48" s="6"/>
      <c r="Z48" s="6"/>
    </row>
    <row r="49" spans="1:26" ht="29.25" customHeight="1">
      <c r="A49" s="23">
        <f>SUBTOTAL(3,$B$6:B49)</f>
        <v>44</v>
      </c>
      <c r="B49" s="24">
        <v>44060</v>
      </c>
      <c r="C49" s="23">
        <f t="shared" si="37"/>
        <v>67000</v>
      </c>
      <c r="D49" s="26">
        <f t="shared" si="39"/>
        <v>11390</v>
      </c>
      <c r="E49" s="23">
        <f t="shared" si="40"/>
        <v>5360</v>
      </c>
      <c r="F49" s="23">
        <f t="shared" si="8"/>
        <v>7839</v>
      </c>
      <c r="G49" s="23">
        <f t="shared" si="41"/>
        <v>83750</v>
      </c>
      <c r="H49" s="23">
        <f t="shared" si="38"/>
        <v>63100</v>
      </c>
      <c r="I49" s="26">
        <f t="shared" si="42"/>
        <v>10727</v>
      </c>
      <c r="J49" s="23">
        <f t="shared" si="43"/>
        <v>5048</v>
      </c>
      <c r="K49" s="23">
        <f t="shared" si="10"/>
        <v>7383</v>
      </c>
      <c r="L49" s="23">
        <f t="shared" si="44"/>
        <v>78875</v>
      </c>
      <c r="M49" s="23">
        <f>C49-H49</f>
        <v>3900</v>
      </c>
      <c r="N49" s="26">
        <f>D49-I49</f>
        <v>663</v>
      </c>
      <c r="O49" s="23">
        <f>E49-J49</f>
        <v>312</v>
      </c>
      <c r="P49" s="23">
        <f t="shared" si="45"/>
        <v>4875</v>
      </c>
      <c r="Q49" s="23">
        <f t="shared" si="16"/>
        <v>456</v>
      </c>
      <c r="R49" s="23">
        <f t="shared" si="17"/>
        <v>456</v>
      </c>
      <c r="S49" s="23"/>
      <c r="T49" s="23">
        <f t="shared" si="46"/>
        <v>411</v>
      </c>
      <c r="U49" s="23"/>
      <c r="V49" s="26">
        <f t="shared" si="19"/>
        <v>1323</v>
      </c>
      <c r="W49" s="26">
        <f t="shared" si="47"/>
        <v>3552</v>
      </c>
      <c r="X49" s="27"/>
      <c r="Y49" s="6"/>
      <c r="Z49" s="6"/>
    </row>
    <row r="50" spans="1:26" ht="29.25" customHeight="1">
      <c r="A50" s="23">
        <f>SUBTOTAL(3,$B$6:B50)</f>
        <v>45</v>
      </c>
      <c r="B50" s="24">
        <v>44091</v>
      </c>
      <c r="C50" s="23">
        <f t="shared" si="37"/>
        <v>67000</v>
      </c>
      <c r="D50" s="26">
        <f t="shared" si="39"/>
        <v>11390</v>
      </c>
      <c r="E50" s="23">
        <f t="shared" si="40"/>
        <v>5360</v>
      </c>
      <c r="F50" s="23">
        <f t="shared" si="8"/>
        <v>7839</v>
      </c>
      <c r="G50" s="23">
        <f t="shared" si="41"/>
        <v>83750</v>
      </c>
      <c r="H50" s="23">
        <f t="shared" si="38"/>
        <v>63100</v>
      </c>
      <c r="I50" s="26">
        <f t="shared" si="42"/>
        <v>10727</v>
      </c>
      <c r="J50" s="23">
        <f t="shared" si="43"/>
        <v>5048</v>
      </c>
      <c r="K50" s="23">
        <f t="shared" si="10"/>
        <v>7383</v>
      </c>
      <c r="L50" s="23">
        <f t="shared" si="44"/>
        <v>78875</v>
      </c>
      <c r="M50" s="23">
        <f>C50-H50</f>
        <v>3900</v>
      </c>
      <c r="N50" s="26">
        <f>D50-I50</f>
        <v>663</v>
      </c>
      <c r="O50" s="23">
        <f>E50-J50</f>
        <v>312</v>
      </c>
      <c r="P50" s="23">
        <f t="shared" si="45"/>
        <v>4875</v>
      </c>
      <c r="Q50" s="23">
        <f t="shared" si="16"/>
        <v>456</v>
      </c>
      <c r="R50" s="23">
        <f t="shared" si="17"/>
        <v>456</v>
      </c>
      <c r="S50" s="23"/>
      <c r="T50" s="23">
        <f t="shared" si="46"/>
        <v>411</v>
      </c>
      <c r="U50" s="23"/>
      <c r="V50" s="26">
        <f t="shared" si="19"/>
        <v>1323</v>
      </c>
      <c r="W50" s="26">
        <f t="shared" si="47"/>
        <v>3552</v>
      </c>
      <c r="X50" s="27"/>
      <c r="Y50" s="6"/>
      <c r="Z50" s="6"/>
    </row>
    <row r="51" spans="1:26" ht="29.25" customHeight="1">
      <c r="A51" s="23">
        <f>SUBTOTAL(3,$B$6:B51)</f>
        <v>46</v>
      </c>
      <c r="B51" s="24">
        <v>44121</v>
      </c>
      <c r="C51" s="23">
        <f t="shared" si="37"/>
        <v>67000</v>
      </c>
      <c r="D51" s="26">
        <f t="shared" si="39"/>
        <v>11390</v>
      </c>
      <c r="E51" s="23">
        <f t="shared" si="40"/>
        <v>5360</v>
      </c>
      <c r="F51" s="23">
        <f t="shared" si="8"/>
        <v>7839</v>
      </c>
      <c r="G51" s="23">
        <f t="shared" si="41"/>
        <v>83750</v>
      </c>
      <c r="H51" s="23">
        <f t="shared" si="38"/>
        <v>63100</v>
      </c>
      <c r="I51" s="26">
        <f t="shared" si="42"/>
        <v>10727</v>
      </c>
      <c r="J51" s="23">
        <f t="shared" si="43"/>
        <v>5048</v>
      </c>
      <c r="K51" s="23">
        <f t="shared" si="10"/>
        <v>7383</v>
      </c>
      <c r="L51" s="23">
        <f t="shared" si="44"/>
        <v>78875</v>
      </c>
      <c r="M51" s="23">
        <f>C51-H51</f>
        <v>3900</v>
      </c>
      <c r="N51" s="26">
        <f>D51-I51</f>
        <v>663</v>
      </c>
      <c r="O51" s="23">
        <f>E51-J51</f>
        <v>312</v>
      </c>
      <c r="P51" s="23">
        <f t="shared" si="45"/>
        <v>4875</v>
      </c>
      <c r="Q51" s="23">
        <f t="shared" si="16"/>
        <v>456</v>
      </c>
      <c r="R51" s="23">
        <f t="shared" si="17"/>
        <v>456</v>
      </c>
      <c r="S51" s="23"/>
      <c r="T51" s="23">
        <f t="shared" si="46"/>
        <v>411</v>
      </c>
      <c r="U51" s="23"/>
      <c r="V51" s="26">
        <f t="shared" si="19"/>
        <v>1323</v>
      </c>
      <c r="W51" s="26">
        <f t="shared" si="47"/>
        <v>3552</v>
      </c>
      <c r="X51" s="27"/>
      <c r="Y51" s="6"/>
      <c r="Z51" s="6"/>
    </row>
    <row r="52" spans="1:26" ht="29.25" customHeight="1">
      <c r="A52" s="23">
        <f>SUBTOTAL(3,$B$6:B52)</f>
        <v>47</v>
      </c>
      <c r="B52" s="24">
        <v>44152</v>
      </c>
      <c r="C52" s="23">
        <f t="shared" si="37"/>
        <v>67000</v>
      </c>
      <c r="D52" s="26">
        <f t="shared" si="39"/>
        <v>11390</v>
      </c>
      <c r="E52" s="23">
        <f t="shared" si="40"/>
        <v>5360</v>
      </c>
      <c r="F52" s="23">
        <f t="shared" si="8"/>
        <v>7839</v>
      </c>
      <c r="G52" s="23">
        <f t="shared" si="41"/>
        <v>83750</v>
      </c>
      <c r="H52" s="23">
        <f t="shared" si="38"/>
        <v>63100</v>
      </c>
      <c r="I52" s="26">
        <f t="shared" si="42"/>
        <v>10727</v>
      </c>
      <c r="J52" s="23">
        <f t="shared" si="43"/>
        <v>5048</v>
      </c>
      <c r="K52" s="23">
        <f t="shared" si="10"/>
        <v>7383</v>
      </c>
      <c r="L52" s="23">
        <f t="shared" si="44"/>
        <v>78875</v>
      </c>
      <c r="M52" s="23">
        <f>C52-H52</f>
        <v>3900</v>
      </c>
      <c r="N52" s="26">
        <f>D52-I52</f>
        <v>663</v>
      </c>
      <c r="O52" s="23">
        <f>E52-J52</f>
        <v>312</v>
      </c>
      <c r="P52" s="23">
        <f t="shared" si="45"/>
        <v>4875</v>
      </c>
      <c r="Q52" s="23">
        <f t="shared" si="16"/>
        <v>456</v>
      </c>
      <c r="R52" s="23">
        <f t="shared" si="17"/>
        <v>456</v>
      </c>
      <c r="S52" s="23"/>
      <c r="T52" s="23">
        <f t="shared" si="46"/>
        <v>411</v>
      </c>
      <c r="U52" s="23"/>
      <c r="V52" s="26">
        <f t="shared" si="19"/>
        <v>1323</v>
      </c>
      <c r="W52" s="26">
        <f t="shared" si="47"/>
        <v>3552</v>
      </c>
      <c r="X52" s="27"/>
      <c r="Y52" s="6"/>
      <c r="Z52" s="6"/>
    </row>
    <row r="53" spans="1:26" ht="23.25" customHeight="1">
      <c r="A53" s="23">
        <f>SUBTOTAL(3,$B$6:B53)</f>
        <v>48</v>
      </c>
      <c r="B53" s="24">
        <v>44182</v>
      </c>
      <c r="C53" s="23">
        <f t="shared" si="37"/>
        <v>67000</v>
      </c>
      <c r="D53" s="26">
        <f t="shared" si="39"/>
        <v>11390</v>
      </c>
      <c r="E53" s="23">
        <f t="shared" si="40"/>
        <v>5360</v>
      </c>
      <c r="F53" s="23">
        <f t="shared" si="8"/>
        <v>7839</v>
      </c>
      <c r="G53" s="23">
        <f t="shared" si="41"/>
        <v>83750</v>
      </c>
      <c r="H53" s="23">
        <f t="shared" si="38"/>
        <v>63100</v>
      </c>
      <c r="I53" s="26">
        <f t="shared" si="42"/>
        <v>10727</v>
      </c>
      <c r="J53" s="23">
        <f t="shared" si="43"/>
        <v>5048</v>
      </c>
      <c r="K53" s="23">
        <f t="shared" si="10"/>
        <v>7383</v>
      </c>
      <c r="L53" s="23">
        <f t="shared" si="44"/>
        <v>78875</v>
      </c>
      <c r="M53" s="23">
        <f>C53-H53</f>
        <v>3900</v>
      </c>
      <c r="N53" s="26">
        <f>D53-I53</f>
        <v>663</v>
      </c>
      <c r="O53" s="23">
        <f>E53-J53</f>
        <v>312</v>
      </c>
      <c r="P53" s="23">
        <f t="shared" si="45"/>
        <v>4875</v>
      </c>
      <c r="Q53" s="23">
        <f t="shared" si="16"/>
        <v>456</v>
      </c>
      <c r="R53" s="23">
        <f t="shared" si="17"/>
        <v>456</v>
      </c>
      <c r="S53" s="23"/>
      <c r="T53" s="23">
        <f t="shared" si="46"/>
        <v>411</v>
      </c>
      <c r="U53" s="23"/>
      <c r="V53" s="26">
        <f t="shared" si="19"/>
        <v>1323</v>
      </c>
      <c r="W53" s="26">
        <f t="shared" si="47"/>
        <v>3552</v>
      </c>
      <c r="X53" s="27"/>
      <c r="Y53" s="6"/>
      <c r="Z53" s="6"/>
    </row>
    <row r="54" spans="1:26" ht="29.25" customHeight="1">
      <c r="A54" s="23">
        <f>SUBTOTAL(3,$B$6:B54)</f>
        <v>49</v>
      </c>
      <c r="B54" s="24">
        <v>44213</v>
      </c>
      <c r="C54" s="23">
        <f t="shared" si="37"/>
        <v>67000</v>
      </c>
      <c r="D54" s="26">
        <f t="shared" si="39"/>
        <v>11390</v>
      </c>
      <c r="E54" s="23">
        <f t="shared" si="40"/>
        <v>5360</v>
      </c>
      <c r="F54" s="23">
        <f t="shared" si="8"/>
        <v>7839</v>
      </c>
      <c r="G54" s="23">
        <f t="shared" si="41"/>
        <v>83750</v>
      </c>
      <c r="H54" s="23">
        <f t="shared" si="38"/>
        <v>63100</v>
      </c>
      <c r="I54" s="26">
        <f t="shared" si="42"/>
        <v>10727</v>
      </c>
      <c r="J54" s="23">
        <f t="shared" si="43"/>
        <v>5048</v>
      </c>
      <c r="K54" s="23">
        <f t="shared" si="10"/>
        <v>7383</v>
      </c>
      <c r="L54" s="23">
        <f t="shared" si="44"/>
        <v>78875</v>
      </c>
      <c r="M54" s="23">
        <f>C54-H54</f>
        <v>3900</v>
      </c>
      <c r="N54" s="26">
        <f>D54-I54</f>
        <v>663</v>
      </c>
      <c r="O54" s="23">
        <f>E54-J54</f>
        <v>312</v>
      </c>
      <c r="P54" s="23">
        <f t="shared" si="45"/>
        <v>4875</v>
      </c>
      <c r="Q54" s="23">
        <f t="shared" si="16"/>
        <v>456</v>
      </c>
      <c r="R54" s="23">
        <f t="shared" si="17"/>
        <v>456</v>
      </c>
      <c r="S54" s="23"/>
      <c r="T54" s="23">
        <f t="shared" si="46"/>
        <v>411</v>
      </c>
      <c r="U54" s="23"/>
      <c r="V54" s="26">
        <f t="shared" si="19"/>
        <v>1323</v>
      </c>
      <c r="W54" s="26">
        <f t="shared" si="47"/>
        <v>3552</v>
      </c>
      <c r="X54" s="27"/>
      <c r="Y54" s="6"/>
      <c r="Z54" s="6"/>
    </row>
    <row r="55" spans="1:26" ht="29.25" customHeight="1">
      <c r="A55" s="23">
        <f>SUBTOTAL(3,$B$6:B55)</f>
        <v>50</v>
      </c>
      <c r="B55" s="24">
        <v>44244</v>
      </c>
      <c r="C55" s="23">
        <f t="shared" si="37"/>
        <v>67000</v>
      </c>
      <c r="D55" s="26">
        <f t="shared" si="39"/>
        <v>11390</v>
      </c>
      <c r="E55" s="23">
        <f t="shared" si="40"/>
        <v>5360</v>
      </c>
      <c r="F55" s="23">
        <f t="shared" si="8"/>
        <v>7839</v>
      </c>
      <c r="G55" s="23">
        <f t="shared" si="41"/>
        <v>83750</v>
      </c>
      <c r="H55" s="23">
        <f t="shared" si="38"/>
        <v>63100</v>
      </c>
      <c r="I55" s="26">
        <f t="shared" si="42"/>
        <v>10727</v>
      </c>
      <c r="J55" s="23">
        <f t="shared" si="43"/>
        <v>5048</v>
      </c>
      <c r="K55" s="23">
        <f t="shared" si="10"/>
        <v>7383</v>
      </c>
      <c r="L55" s="23">
        <f t="shared" si="44"/>
        <v>78875</v>
      </c>
      <c r="M55" s="23">
        <f>C55-H55</f>
        <v>3900</v>
      </c>
      <c r="N55" s="26">
        <f>D55-I55</f>
        <v>663</v>
      </c>
      <c r="O55" s="23">
        <f>E55-J55</f>
        <v>312</v>
      </c>
      <c r="P55" s="23">
        <f t="shared" si="45"/>
        <v>4875</v>
      </c>
      <c r="Q55" s="23">
        <f t="shared" si="16"/>
        <v>456</v>
      </c>
      <c r="R55" s="23">
        <f t="shared" si="17"/>
        <v>456</v>
      </c>
      <c r="S55" s="23"/>
      <c r="T55" s="23">
        <f t="shared" si="46"/>
        <v>411</v>
      </c>
      <c r="U55" s="23"/>
      <c r="V55" s="26">
        <f t="shared" si="19"/>
        <v>1323</v>
      </c>
      <c r="W55" s="26">
        <f t="shared" si="47"/>
        <v>3552</v>
      </c>
      <c r="X55" s="27"/>
      <c r="Y55" s="6"/>
      <c r="Z55" s="6"/>
    </row>
    <row r="56" spans="1:26" ht="72.75" customHeight="1">
      <c r="A56" s="28" t="s">
        <v>4</v>
      </c>
      <c r="B56" s="28"/>
      <c r="C56" s="29">
        <f aca="true" t="shared" si="48" ref="C56:W56">SUBTOTAL(9,C6:C55)</f>
        <v>3165800</v>
      </c>
      <c r="D56" s="29">
        <f t="shared" si="48"/>
        <v>361642</v>
      </c>
      <c r="E56" s="29">
        <f t="shared" si="48"/>
        <v>253264</v>
      </c>
      <c r="F56" s="29">
        <f t="shared" si="48"/>
        <v>352746</v>
      </c>
      <c r="G56" s="29">
        <f t="shared" si="48"/>
        <v>3780706</v>
      </c>
      <c r="H56" s="29">
        <f t="shared" si="48"/>
        <v>2984600</v>
      </c>
      <c r="I56" s="29">
        <f t="shared" si="48"/>
        <v>340918</v>
      </c>
      <c r="J56" s="29">
        <f t="shared" si="48"/>
        <v>238768</v>
      </c>
      <c r="K56" s="29">
        <f t="shared" si="48"/>
        <v>332556</v>
      </c>
      <c r="L56" s="29">
        <f t="shared" si="48"/>
        <v>3564286</v>
      </c>
      <c r="M56" s="29">
        <f t="shared" si="48"/>
        <v>181200</v>
      </c>
      <c r="N56" s="29">
        <f t="shared" si="48"/>
        <v>20724</v>
      </c>
      <c r="O56" s="29">
        <f t="shared" si="48"/>
        <v>14496</v>
      </c>
      <c r="P56" s="29">
        <f t="shared" si="48"/>
        <v>216420</v>
      </c>
      <c r="Q56" s="29">
        <f t="shared" si="48"/>
        <v>20190</v>
      </c>
      <c r="R56" s="29">
        <f t="shared" si="48"/>
        <v>20190</v>
      </c>
      <c r="S56" s="29">
        <f t="shared" si="48"/>
        <v>0</v>
      </c>
      <c r="T56" s="29">
        <f t="shared" si="48"/>
        <v>18180</v>
      </c>
      <c r="U56" s="29">
        <f t="shared" si="48"/>
        <v>0</v>
      </c>
      <c r="V56" s="29">
        <f t="shared" si="48"/>
        <v>58560</v>
      </c>
      <c r="W56" s="29">
        <f t="shared" si="48"/>
        <v>157860</v>
      </c>
      <c r="X56" s="30"/>
      <c r="Y56" s="7"/>
      <c r="Z56" s="7"/>
    </row>
  </sheetData>
  <sheetProtection/>
  <autoFilter ref="B4:B56"/>
  <mergeCells count="17">
    <mergeCell ref="V4:V5"/>
    <mergeCell ref="W4:W5"/>
    <mergeCell ref="A3:X3"/>
    <mergeCell ref="X4:X5"/>
    <mergeCell ref="Q4:Q5"/>
    <mergeCell ref="S4:S5"/>
    <mergeCell ref="U4:U5"/>
    <mergeCell ref="A56:B56"/>
    <mergeCell ref="A1:X1"/>
    <mergeCell ref="A2:X2"/>
    <mergeCell ref="A4:A5"/>
    <mergeCell ref="B4:B5"/>
    <mergeCell ref="C4:G4"/>
    <mergeCell ref="H4:L4"/>
    <mergeCell ref="M4:P4"/>
    <mergeCell ref="R4:R5"/>
    <mergeCell ref="T4:T5"/>
  </mergeCells>
  <printOptions/>
  <pageMargins left="0.38" right="0.37" top="0.32" bottom="0.72" header="0.3" footer="0.3"/>
  <pageSetup horizontalDpi="600" verticalDpi="600" orientation="landscape" scale="67" r:id="rId4"/>
  <headerFooter>
    <oddFooter>&amp;CRAJTEACHERS.NET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rajsevak.com</dc:title>
  <dc:subject>arrear sheet</dc:subject>
  <dc:creator/>
  <cp:keywords/>
  <dc:description/>
  <cp:lastModifiedBy>Windows User</cp:lastModifiedBy>
  <cp:lastPrinted>2021-08-08T05:21:46Z</cp:lastPrinted>
  <dcterms:created xsi:type="dcterms:W3CDTF">1996-10-14T23:33:28Z</dcterms:created>
  <dcterms:modified xsi:type="dcterms:W3CDTF">2021-08-08T05:21:47Z</dcterms:modified>
  <cp:category/>
  <cp:version/>
  <cp:contentType/>
  <cp:contentStatus/>
</cp:coreProperties>
</file>