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135" windowHeight="8025" tabRatio="868"/>
  </bookViews>
  <sheets>
    <sheet name="Profile" sheetId="21" r:id="rId1"/>
    <sheet name="rrr 08" sheetId="18" r:id="rId2"/>
    <sheet name="rrr 09" sheetId="19" r:id="rId3"/>
    <sheet name="rrr10" sheetId="20" r:id="rId4"/>
    <sheet name="P1" sheetId="1" r:id="rId5"/>
    <sheet name="P3" sheetId="3" r:id="rId6"/>
    <sheet name="L-1-2" sheetId="24" r:id="rId7"/>
    <sheet name="retierment" sheetId="23" r:id="rId8"/>
    <sheet name="FIX PAY" sheetId="29" r:id="rId9"/>
    <sheet name="CHALAN" sheetId="28" r:id="rId10"/>
    <sheet name="bank ac SCHOOL" sheetId="22" r:id="rId11"/>
    <sheet name="R01" sheetId="14" r:id="rId12"/>
    <sheet name="Sheet1" sheetId="26" state="hidden" r:id="rId13"/>
  </sheets>
  <definedNames>
    <definedName name="_xlnm._FilterDatabase" localSheetId="2" hidden="1">'rrr 09'!$A$1:$T$33</definedName>
    <definedName name="_xlnm.Print_Area" localSheetId="6">'L-1-2'!$A$1:$H$20</definedName>
    <definedName name="_xlnm.Print_Area" localSheetId="4">'P1'!$A$1:$H$13</definedName>
    <definedName name="_xlnm.Print_Area" localSheetId="5">'P3'!$A$1:$L$39</definedName>
    <definedName name="_xlnm.Print_Area" localSheetId="1">'rrr 08'!$A$1:$P$90</definedName>
    <definedName name="_xlnm.Print_Area" localSheetId="2">'rrr 09'!$A$1:$T$38</definedName>
    <definedName name="_xlnm.Print_Area" localSheetId="3">'rrr10'!$A$1:$O$21</definedName>
    <definedName name="_xlnm.Print_Titles" localSheetId="2">'rrr 09'!$1:$4</definedName>
  </definedNames>
  <calcPr calcId="124519"/>
</workbook>
</file>

<file path=xl/calcChain.xml><?xml version="1.0" encoding="utf-8"?>
<calcChain xmlns="http://schemas.openxmlformats.org/spreadsheetml/2006/main">
  <c r="D7" i="19"/>
  <c r="E7"/>
  <c r="F7"/>
  <c r="N25" i="21" l="1"/>
  <c r="N26"/>
  <c r="N27"/>
  <c r="N28"/>
  <c r="N29"/>
  <c r="N30"/>
  <c r="N31"/>
  <c r="N32"/>
  <c r="N33"/>
  <c r="N24"/>
  <c r="O25"/>
  <c r="N116" s="1"/>
  <c r="O26"/>
  <c r="O27"/>
  <c r="O28"/>
  <c r="O29"/>
  <c r="O30"/>
  <c r="O31"/>
  <c r="O32"/>
  <c r="O33"/>
  <c r="O24"/>
  <c r="AE44"/>
  <c r="A12" i="19"/>
  <c r="A31" i="18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B37"/>
  <c r="C37"/>
  <c r="D37"/>
  <c r="E37"/>
  <c r="F37"/>
  <c r="G37"/>
  <c r="H37"/>
  <c r="I37"/>
  <c r="J37" s="1"/>
  <c r="P37"/>
  <c r="B38"/>
  <c r="C38"/>
  <c r="D38"/>
  <c r="E38"/>
  <c r="F38"/>
  <c r="G38"/>
  <c r="H38"/>
  <c r="I38"/>
  <c r="J38" s="1"/>
  <c r="P38"/>
  <c r="B39"/>
  <c r="C39"/>
  <c r="D39"/>
  <c r="E39"/>
  <c r="F39"/>
  <c r="G39"/>
  <c r="H39"/>
  <c r="I39"/>
  <c r="J39" s="1"/>
  <c r="P39"/>
  <c r="B40"/>
  <c r="C40"/>
  <c r="D40"/>
  <c r="E40"/>
  <c r="F40"/>
  <c r="G40"/>
  <c r="H40"/>
  <c r="I40"/>
  <c r="J40" s="1"/>
  <c r="P40"/>
  <c r="B41"/>
  <c r="C41"/>
  <c r="D41"/>
  <c r="E41"/>
  <c r="F41"/>
  <c r="G41"/>
  <c r="H41"/>
  <c r="I41"/>
  <c r="J41" s="1"/>
  <c r="P41"/>
  <c r="B42"/>
  <c r="C42"/>
  <c r="D42"/>
  <c r="E42"/>
  <c r="F42"/>
  <c r="G42"/>
  <c r="H42"/>
  <c r="I42"/>
  <c r="J42" s="1"/>
  <c r="P42"/>
  <c r="B43"/>
  <c r="C43"/>
  <c r="D43"/>
  <c r="E43"/>
  <c r="F43"/>
  <c r="G43"/>
  <c r="H43"/>
  <c r="I43"/>
  <c r="J43" s="1"/>
  <c r="P43"/>
  <c r="B44"/>
  <c r="C44"/>
  <c r="D44"/>
  <c r="E44"/>
  <c r="F44"/>
  <c r="G44"/>
  <c r="H44"/>
  <c r="I44"/>
  <c r="J44" s="1"/>
  <c r="P44"/>
  <c r="B45"/>
  <c r="C45"/>
  <c r="D45"/>
  <c r="E45"/>
  <c r="F45"/>
  <c r="G45"/>
  <c r="H45"/>
  <c r="I45"/>
  <c r="J45" s="1"/>
  <c r="P45"/>
  <c r="B46"/>
  <c r="C46"/>
  <c r="D46"/>
  <c r="E46"/>
  <c r="F46"/>
  <c r="G46"/>
  <c r="H46"/>
  <c r="I46"/>
  <c r="J46" s="1"/>
  <c r="P46"/>
  <c r="B47"/>
  <c r="C47"/>
  <c r="D47"/>
  <c r="E47"/>
  <c r="F47"/>
  <c r="G47"/>
  <c r="H47"/>
  <c r="I47"/>
  <c r="J47" s="1"/>
  <c r="P47"/>
  <c r="B48"/>
  <c r="C48"/>
  <c r="D48"/>
  <c r="E48"/>
  <c r="F48"/>
  <c r="G48"/>
  <c r="H48"/>
  <c r="I48"/>
  <c r="J48" s="1"/>
  <c r="P48"/>
  <c r="B49"/>
  <c r="C49"/>
  <c r="D49"/>
  <c r="E49"/>
  <c r="F49"/>
  <c r="G49"/>
  <c r="H49"/>
  <c r="I49"/>
  <c r="J49" s="1"/>
  <c r="P49"/>
  <c r="B50"/>
  <c r="C50"/>
  <c r="D50"/>
  <c r="E50"/>
  <c r="F50"/>
  <c r="G50"/>
  <c r="H50"/>
  <c r="I50"/>
  <c r="J50" s="1"/>
  <c r="P50"/>
  <c r="B51"/>
  <c r="C51"/>
  <c r="D51"/>
  <c r="E51"/>
  <c r="F51"/>
  <c r="G51"/>
  <c r="H51"/>
  <c r="I51"/>
  <c r="J51" s="1"/>
  <c r="P51"/>
  <c r="B52"/>
  <c r="C52"/>
  <c r="D52"/>
  <c r="E52"/>
  <c r="F52"/>
  <c r="G52"/>
  <c r="H52"/>
  <c r="I52"/>
  <c r="J52" s="1"/>
  <c r="P52"/>
  <c r="A16"/>
  <c r="B16"/>
  <c r="C16"/>
  <c r="D16"/>
  <c r="E16"/>
  <c r="F16"/>
  <c r="G16"/>
  <c r="H16"/>
  <c r="I16"/>
  <c r="J16" s="1"/>
  <c r="P16"/>
  <c r="A17"/>
  <c r="B17"/>
  <c r="C17"/>
  <c r="D17"/>
  <c r="E17"/>
  <c r="F17"/>
  <c r="G17"/>
  <c r="H17"/>
  <c r="I17"/>
  <c r="J17" s="1"/>
  <c r="P17"/>
  <c r="A18"/>
  <c r="B18"/>
  <c r="C18"/>
  <c r="D18"/>
  <c r="E18"/>
  <c r="F18"/>
  <c r="G18"/>
  <c r="H18"/>
  <c r="I18"/>
  <c r="J18" s="1"/>
  <c r="P18"/>
  <c r="A19"/>
  <c r="B19"/>
  <c r="C19"/>
  <c r="D19"/>
  <c r="E19"/>
  <c r="F19"/>
  <c r="G19"/>
  <c r="H19"/>
  <c r="I19"/>
  <c r="J19" s="1"/>
  <c r="P19"/>
  <c r="A20"/>
  <c r="B20"/>
  <c r="C20"/>
  <c r="D20"/>
  <c r="E20"/>
  <c r="F20"/>
  <c r="G20"/>
  <c r="H20"/>
  <c r="I20"/>
  <c r="J20" s="1"/>
  <c r="P20"/>
  <c r="A21"/>
  <c r="B21"/>
  <c r="C21"/>
  <c r="D21"/>
  <c r="E21"/>
  <c r="F21"/>
  <c r="G21"/>
  <c r="H21"/>
  <c r="I21"/>
  <c r="J21" s="1"/>
  <c r="P21"/>
  <c r="A22"/>
  <c r="B22"/>
  <c r="C22"/>
  <c r="D22"/>
  <c r="E22"/>
  <c r="F22"/>
  <c r="G22"/>
  <c r="H22"/>
  <c r="I22"/>
  <c r="J22" s="1"/>
  <c r="P22"/>
  <c r="A23"/>
  <c r="B23"/>
  <c r="C23"/>
  <c r="D23"/>
  <c r="E23"/>
  <c r="F23"/>
  <c r="G23"/>
  <c r="H23"/>
  <c r="I23"/>
  <c r="J23" s="1"/>
  <c r="P23"/>
  <c r="A24"/>
  <c r="B24"/>
  <c r="C24"/>
  <c r="D24"/>
  <c r="E24"/>
  <c r="F24"/>
  <c r="G24"/>
  <c r="H24"/>
  <c r="I24"/>
  <c r="J24" s="1"/>
  <c r="P24"/>
  <c r="A25"/>
  <c r="B25"/>
  <c r="C25"/>
  <c r="D25"/>
  <c r="E25"/>
  <c r="F25"/>
  <c r="G25"/>
  <c r="H25"/>
  <c r="I25"/>
  <c r="J25" s="1"/>
  <c r="P25"/>
  <c r="A26"/>
  <c r="B26"/>
  <c r="C26"/>
  <c r="D26"/>
  <c r="E26"/>
  <c r="F26"/>
  <c r="G26"/>
  <c r="H26"/>
  <c r="I26"/>
  <c r="J26" s="1"/>
  <c r="P26"/>
  <c r="A27"/>
  <c r="B27"/>
  <c r="C27"/>
  <c r="D27"/>
  <c r="E27"/>
  <c r="F27"/>
  <c r="G27"/>
  <c r="H27"/>
  <c r="I27"/>
  <c r="J27" s="1"/>
  <c r="P27"/>
  <c r="A28"/>
  <c r="B28"/>
  <c r="C28"/>
  <c r="D28"/>
  <c r="E28"/>
  <c r="F28"/>
  <c r="G28"/>
  <c r="H28"/>
  <c r="I28"/>
  <c r="J28" s="1"/>
  <c r="P28"/>
  <c r="A29"/>
  <c r="B29"/>
  <c r="C29"/>
  <c r="D29"/>
  <c r="E29"/>
  <c r="F29"/>
  <c r="G29"/>
  <c r="H29"/>
  <c r="I29"/>
  <c r="J29" s="1"/>
  <c r="P29"/>
  <c r="A30"/>
  <c r="B30"/>
  <c r="C30"/>
  <c r="D30"/>
  <c r="E30"/>
  <c r="F30"/>
  <c r="G30"/>
  <c r="H30"/>
  <c r="I30"/>
  <c r="J30" s="1"/>
  <c r="P30"/>
  <c r="K72" i="21"/>
  <c r="T72"/>
  <c r="S72" s="1"/>
  <c r="P72" s="1"/>
  <c r="M72" s="1"/>
  <c r="X72"/>
  <c r="Y72"/>
  <c r="AC72"/>
  <c r="AD72" s="1"/>
  <c r="AE72" s="1"/>
  <c r="AF72" s="1"/>
  <c r="AI72" s="1"/>
  <c r="K73"/>
  <c r="T73"/>
  <c r="S73" s="1"/>
  <c r="P73" s="1"/>
  <c r="M73" s="1"/>
  <c r="X73"/>
  <c r="Y73"/>
  <c r="AC73"/>
  <c r="AD73" s="1"/>
  <c r="AE73" s="1"/>
  <c r="K74"/>
  <c r="T74"/>
  <c r="S74" s="1"/>
  <c r="P74" s="1"/>
  <c r="M74" s="1"/>
  <c r="X74"/>
  <c r="Y74"/>
  <c r="AC74"/>
  <c r="AD74" s="1"/>
  <c r="AE74" s="1"/>
  <c r="K75"/>
  <c r="T75"/>
  <c r="S75" s="1"/>
  <c r="P75" s="1"/>
  <c r="M75" s="1"/>
  <c r="X75"/>
  <c r="Y75"/>
  <c r="AC75"/>
  <c r="AD75" s="1"/>
  <c r="AE75" s="1"/>
  <c r="K76"/>
  <c r="T76"/>
  <c r="S76" s="1"/>
  <c r="P76" s="1"/>
  <c r="M76" s="1"/>
  <c r="X76"/>
  <c r="Y76"/>
  <c r="AC76"/>
  <c r="AD76" s="1"/>
  <c r="AE76" s="1"/>
  <c r="K77"/>
  <c r="S77"/>
  <c r="P77" s="1"/>
  <c r="M77" s="1"/>
  <c r="T77"/>
  <c r="X77"/>
  <c r="Y77"/>
  <c r="AC77"/>
  <c r="AD77" s="1"/>
  <c r="AE77" s="1"/>
  <c r="K78"/>
  <c r="T78"/>
  <c r="S78" s="1"/>
  <c r="P78" s="1"/>
  <c r="M78" s="1"/>
  <c r="X78"/>
  <c r="Y78"/>
  <c r="AC78"/>
  <c r="AD78" s="1"/>
  <c r="AE78" s="1"/>
  <c r="K79"/>
  <c r="T79"/>
  <c r="S79" s="1"/>
  <c r="P79" s="1"/>
  <c r="M79" s="1"/>
  <c r="X79"/>
  <c r="Y79"/>
  <c r="AC79"/>
  <c r="K80"/>
  <c r="T80"/>
  <c r="S80" s="1"/>
  <c r="P80" s="1"/>
  <c r="M80" s="1"/>
  <c r="X80"/>
  <c r="Y80"/>
  <c r="AC80"/>
  <c r="AD80" s="1"/>
  <c r="AE80" s="1"/>
  <c r="AF80" s="1"/>
  <c r="AI80" s="1"/>
  <c r="K81"/>
  <c r="T81"/>
  <c r="S81" s="1"/>
  <c r="P81" s="1"/>
  <c r="M81" s="1"/>
  <c r="X81"/>
  <c r="Y81"/>
  <c r="AC81"/>
  <c r="AD81" s="1"/>
  <c r="AE81" s="1"/>
  <c r="K82"/>
  <c r="T82"/>
  <c r="S82" s="1"/>
  <c r="P82" s="1"/>
  <c r="M82" s="1"/>
  <c r="X82"/>
  <c r="Y82"/>
  <c r="AC82"/>
  <c r="AD82" s="1"/>
  <c r="AE82" s="1"/>
  <c r="K83"/>
  <c r="T83"/>
  <c r="S83" s="1"/>
  <c r="P83" s="1"/>
  <c r="M83" s="1"/>
  <c r="X83"/>
  <c r="V83" s="1"/>
  <c r="W83" s="1"/>
  <c r="Z83" s="1"/>
  <c r="AA83" s="1"/>
  <c r="Y83"/>
  <c r="AC83"/>
  <c r="AD83" s="1"/>
  <c r="AE83" s="1"/>
  <c r="K84"/>
  <c r="T84"/>
  <c r="S84" s="1"/>
  <c r="P84" s="1"/>
  <c r="M84" s="1"/>
  <c r="X84"/>
  <c r="Y84"/>
  <c r="V84" s="1"/>
  <c r="W84" s="1"/>
  <c r="Z84" s="1"/>
  <c r="AA84" s="1"/>
  <c r="AC84"/>
  <c r="AD84" s="1"/>
  <c r="AE84" s="1"/>
  <c r="K85"/>
  <c r="T85"/>
  <c r="S85" s="1"/>
  <c r="P85" s="1"/>
  <c r="M85" s="1"/>
  <c r="X85"/>
  <c r="Y85"/>
  <c r="AC85"/>
  <c r="AD85" s="1"/>
  <c r="AE85" s="1"/>
  <c r="K86"/>
  <c r="T86"/>
  <c r="S86" s="1"/>
  <c r="P86" s="1"/>
  <c r="M86" s="1"/>
  <c r="X86"/>
  <c r="Y86"/>
  <c r="AC86"/>
  <c r="AD86" s="1"/>
  <c r="AE86" s="1"/>
  <c r="K87"/>
  <c r="T87"/>
  <c r="S87" s="1"/>
  <c r="P87" s="1"/>
  <c r="M87" s="1"/>
  <c r="X87"/>
  <c r="Y87"/>
  <c r="AC87"/>
  <c r="AD87" s="1"/>
  <c r="AE87" s="1"/>
  <c r="AF87" s="1"/>
  <c r="AI87" s="1"/>
  <c r="J102"/>
  <c r="K51"/>
  <c r="T51"/>
  <c r="S51" s="1"/>
  <c r="P51" s="1"/>
  <c r="M51" s="1"/>
  <c r="X51"/>
  <c r="Y51"/>
  <c r="AC51"/>
  <c r="AD51" s="1"/>
  <c r="AE51" s="1"/>
  <c r="AF51" s="1"/>
  <c r="AI51" s="1"/>
  <c r="K52"/>
  <c r="T52"/>
  <c r="S52" s="1"/>
  <c r="P52" s="1"/>
  <c r="M52" s="1"/>
  <c r="X52"/>
  <c r="Y52"/>
  <c r="AC52"/>
  <c r="AD52" s="1"/>
  <c r="AE52" s="1"/>
  <c r="AF52" s="1"/>
  <c r="AI52" s="1"/>
  <c r="K53"/>
  <c r="T53"/>
  <c r="S53" s="1"/>
  <c r="P53" s="1"/>
  <c r="M53" s="1"/>
  <c r="N53" s="1"/>
  <c r="O53" s="1"/>
  <c r="X53"/>
  <c r="Y53"/>
  <c r="V53" s="1"/>
  <c r="W53" s="1"/>
  <c r="Z53" s="1"/>
  <c r="AA53" s="1"/>
  <c r="AC53"/>
  <c r="K54"/>
  <c r="T54"/>
  <c r="S54" s="1"/>
  <c r="P54" s="1"/>
  <c r="M54" s="1"/>
  <c r="X54"/>
  <c r="Y54"/>
  <c r="AC54"/>
  <c r="AD54" s="1"/>
  <c r="AE54" s="1"/>
  <c r="K55"/>
  <c r="T55"/>
  <c r="S55" s="1"/>
  <c r="P55" s="1"/>
  <c r="M55" s="1"/>
  <c r="X55"/>
  <c r="Y55"/>
  <c r="AC55"/>
  <c r="AD55" s="1"/>
  <c r="AE55" s="1"/>
  <c r="AF55" s="1"/>
  <c r="AI55" s="1"/>
  <c r="K56"/>
  <c r="T56"/>
  <c r="S56" s="1"/>
  <c r="P56" s="1"/>
  <c r="M56" s="1"/>
  <c r="X56"/>
  <c r="V56" s="1"/>
  <c r="W56" s="1"/>
  <c r="Z56" s="1"/>
  <c r="AA56" s="1"/>
  <c r="Y56"/>
  <c r="AC56"/>
  <c r="AD56" s="1"/>
  <c r="AE56" s="1"/>
  <c r="AF56" s="1"/>
  <c r="AI56" s="1"/>
  <c r="K57"/>
  <c r="S57"/>
  <c r="P57" s="1"/>
  <c r="M57" s="1"/>
  <c r="N57" s="1"/>
  <c r="O57" s="1"/>
  <c r="T57"/>
  <c r="X57"/>
  <c r="Y57"/>
  <c r="V57" s="1"/>
  <c r="W57" s="1"/>
  <c r="Z57" s="1"/>
  <c r="AA57" s="1"/>
  <c r="AC57"/>
  <c r="K58"/>
  <c r="T58"/>
  <c r="S58" s="1"/>
  <c r="P58" s="1"/>
  <c r="M58" s="1"/>
  <c r="X58"/>
  <c r="Y58"/>
  <c r="AC58"/>
  <c r="AD58" s="1"/>
  <c r="AE58" s="1"/>
  <c r="K59"/>
  <c r="T59"/>
  <c r="S59" s="1"/>
  <c r="P59" s="1"/>
  <c r="M59" s="1"/>
  <c r="X59"/>
  <c r="V59" s="1"/>
  <c r="W59" s="1"/>
  <c r="Z59" s="1"/>
  <c r="AA59" s="1"/>
  <c r="Y59"/>
  <c r="AC59"/>
  <c r="AD59" s="1"/>
  <c r="AE59" s="1"/>
  <c r="AF59" s="1"/>
  <c r="AI59" s="1"/>
  <c r="K60"/>
  <c r="T60"/>
  <c r="S60" s="1"/>
  <c r="P60" s="1"/>
  <c r="X60"/>
  <c r="Y60"/>
  <c r="AC60"/>
  <c r="AD60" s="1"/>
  <c r="AE60" s="1"/>
  <c r="AF60" s="1"/>
  <c r="AI60" s="1"/>
  <c r="K61"/>
  <c r="T61"/>
  <c r="S61" s="1"/>
  <c r="P61" s="1"/>
  <c r="M61" s="1"/>
  <c r="X61"/>
  <c r="Y61"/>
  <c r="V61" s="1"/>
  <c r="W61" s="1"/>
  <c r="Z61" s="1"/>
  <c r="AA61" s="1"/>
  <c r="AC61"/>
  <c r="K62"/>
  <c r="T62"/>
  <c r="S62" s="1"/>
  <c r="P62" s="1"/>
  <c r="M62" s="1"/>
  <c r="X62"/>
  <c r="Y62"/>
  <c r="V62" s="1"/>
  <c r="W62" s="1"/>
  <c r="Z62" s="1"/>
  <c r="AA62" s="1"/>
  <c r="AC62"/>
  <c r="K63"/>
  <c r="T63"/>
  <c r="S63" s="1"/>
  <c r="P63" s="1"/>
  <c r="M63" s="1"/>
  <c r="V63"/>
  <c r="W63" s="1"/>
  <c r="Z63" s="1"/>
  <c r="AA63" s="1"/>
  <c r="X63"/>
  <c r="Y63"/>
  <c r="AC63"/>
  <c r="AD63"/>
  <c r="AE63" s="1"/>
  <c r="AF63" s="1"/>
  <c r="AI63" s="1"/>
  <c r="K64"/>
  <c r="T64"/>
  <c r="S64" s="1"/>
  <c r="P64" s="1"/>
  <c r="X64"/>
  <c r="Y64"/>
  <c r="V64" s="1"/>
  <c r="W64" s="1"/>
  <c r="Z64" s="1"/>
  <c r="AA64" s="1"/>
  <c r="AC64"/>
  <c r="AD64" s="1"/>
  <c r="AE64" s="1"/>
  <c r="AF64" s="1"/>
  <c r="AI64" s="1"/>
  <c r="K65"/>
  <c r="T65"/>
  <c r="S65" s="1"/>
  <c r="P65" s="1"/>
  <c r="X65"/>
  <c r="Y65"/>
  <c r="AC65"/>
  <c r="M36"/>
  <c r="G12" i="18"/>
  <c r="H2" i="23"/>
  <c r="H14"/>
  <c r="G14" i="1"/>
  <c r="J38" i="3" s="1"/>
  <c r="J2"/>
  <c r="O38" i="19"/>
  <c r="G2" i="1"/>
  <c r="K1" i="20"/>
  <c r="N1" i="19"/>
  <c r="M1" i="18"/>
  <c r="V85" i="21" l="1"/>
  <c r="W85" s="1"/>
  <c r="Z85" s="1"/>
  <c r="AA85" s="1"/>
  <c r="V74"/>
  <c r="W74" s="1"/>
  <c r="Z74" s="1"/>
  <c r="AA74" s="1"/>
  <c r="V87"/>
  <c r="W87" s="1"/>
  <c r="Z87" s="1"/>
  <c r="AA87" s="1"/>
  <c r="V79"/>
  <c r="W79" s="1"/>
  <c r="Z79" s="1"/>
  <c r="AA79" s="1"/>
  <c r="V76"/>
  <c r="W76" s="1"/>
  <c r="Z76" s="1"/>
  <c r="AA76" s="1"/>
  <c r="N61"/>
  <c r="O61" s="1"/>
  <c r="N54"/>
  <c r="O54" s="1"/>
  <c r="V82"/>
  <c r="W82" s="1"/>
  <c r="Z82" s="1"/>
  <c r="AA82" s="1"/>
  <c r="V78"/>
  <c r="W78" s="1"/>
  <c r="Z78" s="1"/>
  <c r="AA78" s="1"/>
  <c r="V75"/>
  <c r="W75" s="1"/>
  <c r="Z75" s="1"/>
  <c r="AA75" s="1"/>
  <c r="V86"/>
  <c r="W86" s="1"/>
  <c r="Z86" s="1"/>
  <c r="AA86" s="1"/>
  <c r="V80"/>
  <c r="W80" s="1"/>
  <c r="Z80" s="1"/>
  <c r="AA80" s="1"/>
  <c r="V73"/>
  <c r="W73" s="1"/>
  <c r="Z73" s="1"/>
  <c r="AA73" s="1"/>
  <c r="V72"/>
  <c r="W72" s="1"/>
  <c r="Z72" s="1"/>
  <c r="AA72" s="1"/>
  <c r="V65"/>
  <c r="W65" s="1"/>
  <c r="Z65" s="1"/>
  <c r="AA65" s="1"/>
  <c r="V54"/>
  <c r="W54" s="1"/>
  <c r="Z54" s="1"/>
  <c r="AA54" s="1"/>
  <c r="V51"/>
  <c r="W51" s="1"/>
  <c r="Z51" s="1"/>
  <c r="AA51" s="1"/>
  <c r="V58"/>
  <c r="W58" s="1"/>
  <c r="Z58" s="1"/>
  <c r="AA58" s="1"/>
  <c r="V55"/>
  <c r="W55" s="1"/>
  <c r="Z55" s="1"/>
  <c r="AA55" s="1"/>
  <c r="N78"/>
  <c r="O78" s="1"/>
  <c r="N77"/>
  <c r="O77" s="1"/>
  <c r="O52" i="18"/>
  <c r="L52" s="1"/>
  <c r="M52" s="1"/>
  <c r="N52" s="1"/>
  <c r="O51"/>
  <c r="L51" s="1"/>
  <c r="O50"/>
  <c r="L50" s="1"/>
  <c r="M50" s="1"/>
  <c r="N50" s="1"/>
  <c r="O49"/>
  <c r="L49" s="1"/>
  <c r="M49" s="1"/>
  <c r="N49" s="1"/>
  <c r="O48"/>
  <c r="L48" s="1"/>
  <c r="M48" s="1"/>
  <c r="N48" s="1"/>
  <c r="O47"/>
  <c r="L47" s="1"/>
  <c r="M47" s="1"/>
  <c r="N47" s="1"/>
  <c r="O46"/>
  <c r="L46" s="1"/>
  <c r="M46" s="1"/>
  <c r="N46" s="1"/>
  <c r="O45"/>
  <c r="L45" s="1"/>
  <c r="M45" s="1"/>
  <c r="N45" s="1"/>
  <c r="O44"/>
  <c r="L44" s="1"/>
  <c r="M44" s="1"/>
  <c r="N44" s="1"/>
  <c r="O43"/>
  <c r="L43" s="1"/>
  <c r="M43" s="1"/>
  <c r="N43" s="1"/>
  <c r="O42"/>
  <c r="L42" s="1"/>
  <c r="M42" s="1"/>
  <c r="N42" s="1"/>
  <c r="O41"/>
  <c r="L41" s="1"/>
  <c r="M41" s="1"/>
  <c r="N41" s="1"/>
  <c r="O40"/>
  <c r="L40" s="1"/>
  <c r="M40" s="1"/>
  <c r="N40" s="1"/>
  <c r="O39"/>
  <c r="L39" s="1"/>
  <c r="O38"/>
  <c r="L38" s="1"/>
  <c r="M38" s="1"/>
  <c r="N38" s="1"/>
  <c r="O37"/>
  <c r="L37" s="1"/>
  <c r="M37" s="1"/>
  <c r="N37" s="1"/>
  <c r="N86" i="21"/>
  <c r="O86" s="1"/>
  <c r="V81"/>
  <c r="W81" s="1"/>
  <c r="Z81" s="1"/>
  <c r="AA81" s="1"/>
  <c r="N73"/>
  <c r="O73" s="1"/>
  <c r="M65"/>
  <c r="N65" s="1"/>
  <c r="O65" s="1"/>
  <c r="O30" i="18"/>
  <c r="L30" s="1"/>
  <c r="M30" s="1"/>
  <c r="N30" s="1"/>
  <c r="M64" i="21"/>
  <c r="O29" i="18"/>
  <c r="L29" s="1"/>
  <c r="M29" s="1"/>
  <c r="N29" s="1"/>
  <c r="M60" i="21"/>
  <c r="O25" i="18"/>
  <c r="L25" s="1"/>
  <c r="M25" s="1"/>
  <c r="N25" s="1"/>
  <c r="O28"/>
  <c r="L28" s="1"/>
  <c r="O27"/>
  <c r="L27" s="1"/>
  <c r="M27" s="1"/>
  <c r="N27" s="1"/>
  <c r="O26"/>
  <c r="L26" s="1"/>
  <c r="O24"/>
  <c r="L24" s="1"/>
  <c r="M24" s="1"/>
  <c r="N24" s="1"/>
  <c r="O23"/>
  <c r="L23" s="1"/>
  <c r="M23" s="1"/>
  <c r="N23" s="1"/>
  <c r="O22"/>
  <c r="L22" s="1"/>
  <c r="M22" s="1"/>
  <c r="N22" s="1"/>
  <c r="O21"/>
  <c r="L21" s="1"/>
  <c r="O20"/>
  <c r="L20" s="1"/>
  <c r="M20" s="1"/>
  <c r="N20" s="1"/>
  <c r="O19"/>
  <c r="L19" s="1"/>
  <c r="M19" s="1"/>
  <c r="N19" s="1"/>
  <c r="O18"/>
  <c r="L18" s="1"/>
  <c r="M18" s="1"/>
  <c r="N18" s="1"/>
  <c r="O17"/>
  <c r="L17" s="1"/>
  <c r="O16"/>
  <c r="L16" s="1"/>
  <c r="M16" s="1"/>
  <c r="N16" s="1"/>
  <c r="M28"/>
  <c r="N28" s="1"/>
  <c r="M26"/>
  <c r="N26" s="1"/>
  <c r="M21"/>
  <c r="N21" s="1"/>
  <c r="M17"/>
  <c r="N17" s="1"/>
  <c r="M51"/>
  <c r="N51" s="1"/>
  <c r="M39"/>
  <c r="N39" s="1"/>
  <c r="AF84" i="21"/>
  <c r="AI84" s="1"/>
  <c r="AF83"/>
  <c r="AI83" s="1"/>
  <c r="V77"/>
  <c r="W77" s="1"/>
  <c r="Z77" s="1"/>
  <c r="AA77" s="1"/>
  <c r="AF76"/>
  <c r="AI76" s="1"/>
  <c r="AF75"/>
  <c r="AI75" s="1"/>
  <c r="N72"/>
  <c r="O72" s="1"/>
  <c r="N74"/>
  <c r="O74" s="1"/>
  <c r="N82"/>
  <c r="O82" s="1"/>
  <c r="AF86"/>
  <c r="AI86" s="1"/>
  <c r="N84"/>
  <c r="O84" s="1"/>
  <c r="N83"/>
  <c r="O83" s="1"/>
  <c r="N81"/>
  <c r="O81" s="1"/>
  <c r="AD79"/>
  <c r="AE79" s="1"/>
  <c r="AF79" s="1"/>
  <c r="AI79" s="1"/>
  <c r="AF78"/>
  <c r="AI78" s="1"/>
  <c r="N76"/>
  <c r="O76" s="1"/>
  <c r="N75"/>
  <c r="O75" s="1"/>
  <c r="V60"/>
  <c r="W60" s="1"/>
  <c r="Z60" s="1"/>
  <c r="AA60" s="1"/>
  <c r="N60"/>
  <c r="O60" s="1"/>
  <c r="N59"/>
  <c r="O59" s="1"/>
  <c r="V52"/>
  <c r="W52" s="1"/>
  <c r="Z52" s="1"/>
  <c r="AA52" s="1"/>
  <c r="N51"/>
  <c r="O51" s="1"/>
  <c r="AD62"/>
  <c r="AE62" s="1"/>
  <c r="AF62" s="1"/>
  <c r="AI62" s="1"/>
  <c r="N62"/>
  <c r="O62" s="1"/>
  <c r="N63"/>
  <c r="O63" s="1"/>
  <c r="N58"/>
  <c r="O58" s="1"/>
  <c r="AF54"/>
  <c r="AI54" s="1"/>
  <c r="N87"/>
  <c r="O87" s="1"/>
  <c r="N85"/>
  <c r="O85" s="1"/>
  <c r="AF82"/>
  <c r="AI82" s="1"/>
  <c r="N80"/>
  <c r="O80" s="1"/>
  <c r="N79"/>
  <c r="O79" s="1"/>
  <c r="AF74"/>
  <c r="AI74" s="1"/>
  <c r="AF85"/>
  <c r="AI85" s="1"/>
  <c r="AF81"/>
  <c r="AI81" s="1"/>
  <c r="AF77"/>
  <c r="AI77" s="1"/>
  <c r="AF73"/>
  <c r="AI73" s="1"/>
  <c r="AF65"/>
  <c r="AI65" s="1"/>
  <c r="N64"/>
  <c r="O64" s="1"/>
  <c r="AF58"/>
  <c r="AI58" s="1"/>
  <c r="N52"/>
  <c r="O52" s="1"/>
  <c r="N55"/>
  <c r="O55" s="1"/>
  <c r="N56"/>
  <c r="O56" s="1"/>
  <c r="AD65"/>
  <c r="AE65" s="1"/>
  <c r="AD61"/>
  <c r="AE61" s="1"/>
  <c r="AF61" s="1"/>
  <c r="AI61" s="1"/>
  <c r="AD57"/>
  <c r="AE57" s="1"/>
  <c r="AF57" s="1"/>
  <c r="AI57" s="1"/>
  <c r="AD53"/>
  <c r="AE53" s="1"/>
  <c r="AF53" s="1"/>
  <c r="AI53" s="1"/>
  <c r="F16" i="29"/>
  <c r="M29" i="19"/>
  <c r="O29" s="1"/>
  <c r="M30"/>
  <c r="O30" s="1"/>
  <c r="M31"/>
  <c r="M24"/>
  <c r="M25"/>
  <c r="M26"/>
  <c r="M27"/>
  <c r="M28"/>
  <c r="J34" i="21"/>
  <c r="AL31"/>
  <c r="AK31"/>
  <c r="L30" i="19"/>
  <c r="L31"/>
  <c r="L24"/>
  <c r="L25"/>
  <c r="L26"/>
  <c r="L27"/>
  <c r="L28"/>
  <c r="F34" i="21"/>
  <c r="D34"/>
  <c r="E34"/>
  <c r="G34"/>
  <c r="H34"/>
  <c r="I34"/>
  <c r="K34"/>
  <c r="L34"/>
  <c r="C23"/>
  <c r="P28"/>
  <c r="P31"/>
  <c r="P33"/>
  <c r="P23"/>
  <c r="H19" i="19" s="1"/>
  <c r="Q33" i="21"/>
  <c r="Q23"/>
  <c r="I19" i="19" s="1"/>
  <c r="P32" i="21"/>
  <c r="Q31"/>
  <c r="F11" i="1"/>
  <c r="F3"/>
  <c r="D3"/>
  <c r="H4" i="20"/>
  <c r="D4"/>
  <c r="N5" i="19"/>
  <c r="K5"/>
  <c r="K5" i="18"/>
  <c r="I5"/>
  <c r="F10" i="1"/>
  <c r="H21" i="20"/>
  <c r="I35" i="19"/>
  <c r="J89" i="18"/>
  <c r="L4" i="20"/>
  <c r="O4" i="19"/>
  <c r="F5"/>
  <c r="O4" i="18"/>
  <c r="E5"/>
  <c r="K8" i="21"/>
  <c r="K7"/>
  <c r="C11" i="23"/>
  <c r="O35" i="19"/>
  <c r="O36"/>
  <c r="P36"/>
  <c r="O37"/>
  <c r="P37"/>
  <c r="B16" i="24"/>
  <c r="G20" i="22"/>
  <c r="G17"/>
  <c r="G18"/>
  <c r="H18"/>
  <c r="G19"/>
  <c r="H19"/>
  <c r="M33" i="28"/>
  <c r="H11" i="23"/>
  <c r="H12"/>
  <c r="I12"/>
  <c r="H13"/>
  <c r="I13"/>
  <c r="H17" i="24"/>
  <c r="H18"/>
  <c r="J35" i="3"/>
  <c r="F16" i="24" s="1"/>
  <c r="J36" i="3"/>
  <c r="F17" i="24" s="1"/>
  <c r="K36" i="3"/>
  <c r="G17" i="24" s="1"/>
  <c r="J37" i="3"/>
  <c r="F18" i="24" s="1"/>
  <c r="K37" i="3"/>
  <c r="G18" i="24" s="1"/>
  <c r="C23" i="29"/>
  <c r="E9"/>
  <c r="E10"/>
  <c r="B9"/>
  <c r="C9"/>
  <c r="D9"/>
  <c r="F9"/>
  <c r="G9"/>
  <c r="B10"/>
  <c r="C10"/>
  <c r="D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G16"/>
  <c r="B17"/>
  <c r="C17"/>
  <c r="D17"/>
  <c r="E17"/>
  <c r="F17"/>
  <c r="G17"/>
  <c r="B18"/>
  <c r="C18"/>
  <c r="D18"/>
  <c r="E18"/>
  <c r="F18"/>
  <c r="G18"/>
  <c r="D19"/>
  <c r="G19"/>
  <c r="G11" i="1"/>
  <c r="G12"/>
  <c r="H12"/>
  <c r="G13"/>
  <c r="H13"/>
  <c r="J6" i="23"/>
  <c r="I131" i="21"/>
  <c r="J131" s="1"/>
  <c r="I18" i="29" s="1"/>
  <c r="I130" i="21"/>
  <c r="J130" s="1"/>
  <c r="I17" i="29" s="1"/>
  <c r="I129" i="21"/>
  <c r="J129" s="1"/>
  <c r="I16" i="29" s="1"/>
  <c r="I128" i="21"/>
  <c r="J128" s="1"/>
  <c r="I15" i="29" s="1"/>
  <c r="I127" i="21"/>
  <c r="J127" s="1"/>
  <c r="I14" i="29" s="1"/>
  <c r="I126" i="21"/>
  <c r="J126" s="1"/>
  <c r="I13" i="29" s="1"/>
  <c r="I125" i="21"/>
  <c r="J125" s="1"/>
  <c r="I12" i="29" s="1"/>
  <c r="I124" i="21"/>
  <c r="J124" s="1"/>
  <c r="I11" i="29" s="1"/>
  <c r="I123" i="21"/>
  <c r="J123" s="1"/>
  <c r="I10" i="29" s="1"/>
  <c r="J122" i="21"/>
  <c r="I9" i="29" s="1"/>
  <c r="I122" i="21"/>
  <c r="H9" i="29" s="1"/>
  <c r="N115" i="21"/>
  <c r="O115"/>
  <c r="O116"/>
  <c r="M32" i="19" l="1"/>
  <c r="O32" s="1"/>
  <c r="J19"/>
  <c r="H18" i="29"/>
  <c r="H17"/>
  <c r="H16"/>
  <c r="H15"/>
  <c r="H14"/>
  <c r="H13"/>
  <c r="H12"/>
  <c r="H11"/>
  <c r="H10"/>
  <c r="L7" i="21"/>
  <c r="I132"/>
  <c r="J132"/>
  <c r="L29" i="19" l="1"/>
  <c r="L32" s="1"/>
  <c r="N112" i="21"/>
  <c r="I19" i="29"/>
  <c r="O112" i="21"/>
  <c r="H19" i="29"/>
  <c r="Q24" i="21"/>
  <c r="I20" i="19" s="1"/>
  <c r="Q25" i="21"/>
  <c r="I21" i="19" s="1"/>
  <c r="Q26" i="21"/>
  <c r="I24" i="19" s="1"/>
  <c r="Q27" i="21"/>
  <c r="I25" i="19" s="1"/>
  <c r="Q28" i="21"/>
  <c r="I26" i="19" s="1"/>
  <c r="Q29" i="21"/>
  <c r="I27" i="19" s="1"/>
  <c r="K27" s="1"/>
  <c r="Q30" i="21"/>
  <c r="I28" i="19" s="1"/>
  <c r="I29"/>
  <c r="Q32" i="21"/>
  <c r="I30" i="19" s="1"/>
  <c r="K30" s="1"/>
  <c r="I31"/>
  <c r="P24" i="21"/>
  <c r="H20" i="19" s="1"/>
  <c r="P25" i="21"/>
  <c r="H21" i="19" s="1"/>
  <c r="P26" i="21"/>
  <c r="H24" i="19" s="1"/>
  <c r="P27" i="21"/>
  <c r="H25" i="19" s="1"/>
  <c r="H26"/>
  <c r="P29" i="21"/>
  <c r="H27" i="19" s="1"/>
  <c r="P30" i="21"/>
  <c r="H28" i="19" s="1"/>
  <c r="H29"/>
  <c r="H30"/>
  <c r="H31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B24"/>
  <c r="B25"/>
  <c r="B26"/>
  <c r="B27"/>
  <c r="B28"/>
  <c r="B29"/>
  <c r="B30"/>
  <c r="B31"/>
  <c r="D20"/>
  <c r="E20"/>
  <c r="F20"/>
  <c r="D21"/>
  <c r="E21"/>
  <c r="F21"/>
  <c r="D6" i="20"/>
  <c r="F11"/>
  <c r="F12"/>
  <c r="K29" i="19" l="1"/>
  <c r="J30"/>
  <c r="J29"/>
  <c r="E32"/>
  <c r="H32"/>
  <c r="I32"/>
  <c r="F32"/>
  <c r="D32"/>
  <c r="J8" i="20"/>
  <c r="J9"/>
  <c r="J10"/>
  <c r="J11"/>
  <c r="J12"/>
  <c r="J13"/>
  <c r="L8"/>
  <c r="L9"/>
  <c r="L10"/>
  <c r="L11"/>
  <c r="L12"/>
  <c r="L13"/>
  <c r="G8"/>
  <c r="H8"/>
  <c r="G9"/>
  <c r="H9"/>
  <c r="G10"/>
  <c r="H10"/>
  <c r="G11"/>
  <c r="H11"/>
  <c r="G12"/>
  <c r="H12"/>
  <c r="G13"/>
  <c r="H13"/>
  <c r="C8"/>
  <c r="D8"/>
  <c r="E8"/>
  <c r="C9"/>
  <c r="D9"/>
  <c r="E9"/>
  <c r="C10"/>
  <c r="D10"/>
  <c r="E10"/>
  <c r="C11"/>
  <c r="D11"/>
  <c r="E11"/>
  <c r="C12"/>
  <c r="D12"/>
  <c r="E12"/>
  <c r="C13"/>
  <c r="D13"/>
  <c r="E13"/>
  <c r="K4" i="18"/>
  <c r="P2"/>
  <c r="R110" i="21"/>
  <c r="R39"/>
  <c r="R108"/>
  <c r="R111"/>
  <c r="G35"/>
  <c r="D36"/>
  <c r="K36"/>
  <c r="H36"/>
  <c r="F25" i="29"/>
  <c r="F22"/>
  <c r="F23"/>
  <c r="F24"/>
  <c r="G5"/>
  <c r="D5"/>
  <c r="D3"/>
  <c r="H2"/>
  <c r="D1"/>
  <c r="H20" i="20"/>
  <c r="I34" i="19"/>
  <c r="J88" i="18"/>
  <c r="L21" i="20"/>
  <c r="M90" i="18"/>
  <c r="M30" i="28"/>
  <c r="M31"/>
  <c r="M32"/>
  <c r="L18" i="20"/>
  <c r="L19"/>
  <c r="L20"/>
  <c r="M87" i="18"/>
  <c r="M88"/>
  <c r="M89"/>
  <c r="D19" i="19"/>
  <c r="E19"/>
  <c r="I8" i="20" l="1"/>
  <c r="F19" i="19"/>
  <c r="A107" i="21"/>
  <c r="A106"/>
  <c r="A11" i="19" s="1"/>
  <c r="A105" i="21"/>
  <c r="A10" i="19" s="1"/>
  <c r="H14" i="20" l="1"/>
  <c r="J14"/>
  <c r="L14"/>
  <c r="AJ33" i="21"/>
  <c r="C33"/>
  <c r="G31" i="19" s="1"/>
  <c r="AJ32" i="21"/>
  <c r="C32"/>
  <c r="G30" i="19" s="1"/>
  <c r="AJ31" i="21"/>
  <c r="C31"/>
  <c r="AJ30"/>
  <c r="C30"/>
  <c r="G28" i="19" s="1"/>
  <c r="AJ29" i="21"/>
  <c r="C29"/>
  <c r="G27" i="19" s="1"/>
  <c r="AJ28" i="21"/>
  <c r="C28"/>
  <c r="G26" i="19" s="1"/>
  <c r="AJ27" i="21"/>
  <c r="C27"/>
  <c r="G25" i="19" s="1"/>
  <c r="AJ26" i="21"/>
  <c r="C26"/>
  <c r="G24" i="19" s="1"/>
  <c r="AJ25" i="21"/>
  <c r="C25"/>
  <c r="G21" i="19" s="1"/>
  <c r="AJ24" i="21"/>
  <c r="C24"/>
  <c r="G20" i="19" s="1"/>
  <c r="G19"/>
  <c r="L35" i="26"/>
  <c r="C35"/>
  <c r="L34"/>
  <c r="C34"/>
  <c r="L33"/>
  <c r="C33"/>
  <c r="L32"/>
  <c r="C32"/>
  <c r="L31"/>
  <c r="C31"/>
  <c r="L30"/>
  <c r="C30"/>
  <c r="L29"/>
  <c r="C29"/>
  <c r="L28"/>
  <c r="C28"/>
  <c r="L27"/>
  <c r="C27"/>
  <c r="L26"/>
  <c r="C26"/>
  <c r="L25"/>
  <c r="C25"/>
  <c r="G29" i="19" l="1"/>
  <c r="G32" s="1"/>
  <c r="C34" i="21"/>
  <c r="C14" i="20"/>
  <c r="G14"/>
  <c r="D14"/>
  <c r="E14"/>
  <c r="E4" i="23" l="1"/>
  <c r="M6" i="18"/>
  <c r="H5" i="24" l="1"/>
  <c r="G7"/>
  <c r="G8" i="22"/>
  <c r="G3" i="24" l="1"/>
  <c r="D3"/>
  <c r="H4" i="23"/>
  <c r="J7" l="1"/>
  <c r="J8"/>
  <c r="J9"/>
  <c r="F14" i="24"/>
  <c r="E14"/>
  <c r="G6"/>
  <c r="H14" s="1"/>
  <c r="H8"/>
  <c r="G8"/>
  <c r="G9"/>
  <c r="G10"/>
  <c r="G11"/>
  <c r="G12"/>
  <c r="G13"/>
  <c r="G5"/>
  <c r="B1"/>
  <c r="C1"/>
  <c r="B10" i="19"/>
  <c r="N6" i="18"/>
  <c r="I6"/>
  <c r="I31"/>
  <c r="I56"/>
  <c r="G7"/>
  <c r="G14" i="24" l="1"/>
  <c r="B12" i="19" l="1"/>
  <c r="F5" i="20"/>
  <c r="E6"/>
  <c r="T45" i="21"/>
  <c r="S45" s="1"/>
  <c r="P45" s="1"/>
  <c r="T46"/>
  <c r="S46" s="1"/>
  <c r="P46" s="1"/>
  <c r="T47"/>
  <c r="S47" s="1"/>
  <c r="P47" s="1"/>
  <c r="T48"/>
  <c r="S48" s="1"/>
  <c r="P48" s="1"/>
  <c r="T49"/>
  <c r="S49" s="1"/>
  <c r="P49" s="1"/>
  <c r="T50"/>
  <c r="S50" s="1"/>
  <c r="P50" s="1"/>
  <c r="T66"/>
  <c r="S66" s="1"/>
  <c r="P66" s="1"/>
  <c r="M66" s="1"/>
  <c r="T67"/>
  <c r="S67" s="1"/>
  <c r="P67" s="1"/>
  <c r="T68"/>
  <c r="S68" s="1"/>
  <c r="P68" s="1"/>
  <c r="T69"/>
  <c r="S69" s="1"/>
  <c r="P69" s="1"/>
  <c r="T70"/>
  <c r="S70" s="1"/>
  <c r="P70" s="1"/>
  <c r="T71"/>
  <c r="S71" s="1"/>
  <c r="P71" s="1"/>
  <c r="T88"/>
  <c r="S88" s="1"/>
  <c r="P88" s="1"/>
  <c r="T89"/>
  <c r="S89" s="1"/>
  <c r="P89" s="1"/>
  <c r="T90"/>
  <c r="S90" s="1"/>
  <c r="P90" s="1"/>
  <c r="M90" s="1"/>
  <c r="T91"/>
  <c r="S91" s="1"/>
  <c r="P91" s="1"/>
  <c r="T92"/>
  <c r="S92" s="1"/>
  <c r="P92" s="1"/>
  <c r="T93"/>
  <c r="S93" s="1"/>
  <c r="P93" s="1"/>
  <c r="T94"/>
  <c r="S94" s="1"/>
  <c r="P94" s="1"/>
  <c r="T95"/>
  <c r="S95" s="1"/>
  <c r="P95" s="1"/>
  <c r="T96"/>
  <c r="S96" s="1"/>
  <c r="P96" s="1"/>
  <c r="T97"/>
  <c r="S97" s="1"/>
  <c r="P97" s="1"/>
  <c r="T98"/>
  <c r="S98" s="1"/>
  <c r="P98" s="1"/>
  <c r="T99"/>
  <c r="S99" s="1"/>
  <c r="P99" s="1"/>
  <c r="T100"/>
  <c r="S100" s="1"/>
  <c r="P100" s="1"/>
  <c r="T44"/>
  <c r="S44" s="1"/>
  <c r="P44" s="1"/>
  <c r="E32" i="18" l="1"/>
  <c r="P53"/>
  <c r="H10" i="22"/>
  <c r="D4" i="18"/>
  <c r="E13" i="14"/>
  <c r="A1" i="23" l="1"/>
  <c r="D1"/>
  <c r="I33" i="3"/>
  <c r="A28"/>
  <c r="B28"/>
  <c r="C28"/>
  <c r="D28"/>
  <c r="H28"/>
  <c r="A29"/>
  <c r="B29"/>
  <c r="C29"/>
  <c r="D29"/>
  <c r="H29"/>
  <c r="A30"/>
  <c r="B30"/>
  <c r="C30"/>
  <c r="D30"/>
  <c r="H30"/>
  <c r="A31"/>
  <c r="B31"/>
  <c r="C31"/>
  <c r="D31"/>
  <c r="H31"/>
  <c r="A27"/>
  <c r="B27"/>
  <c r="C27"/>
  <c r="D27"/>
  <c r="H27"/>
  <c r="A7"/>
  <c r="B7"/>
  <c r="C7"/>
  <c r="D7"/>
  <c r="H7"/>
  <c r="A8"/>
  <c r="B8"/>
  <c r="C8"/>
  <c r="D8"/>
  <c r="H8"/>
  <c r="A9"/>
  <c r="B9"/>
  <c r="C9"/>
  <c r="D9"/>
  <c r="H9"/>
  <c r="A10"/>
  <c r="B10"/>
  <c r="C10"/>
  <c r="D10"/>
  <c r="H10"/>
  <c r="A11"/>
  <c r="B11"/>
  <c r="C11"/>
  <c r="D11"/>
  <c r="H11"/>
  <c r="A12"/>
  <c r="B12"/>
  <c r="C12"/>
  <c r="D12"/>
  <c r="H12"/>
  <c r="A13"/>
  <c r="B13"/>
  <c r="C13"/>
  <c r="D13"/>
  <c r="H13"/>
  <c r="A14"/>
  <c r="B14"/>
  <c r="C14"/>
  <c r="D14"/>
  <c r="H14"/>
  <c r="A15"/>
  <c r="B15"/>
  <c r="C15"/>
  <c r="D15"/>
  <c r="H15"/>
  <c r="A16"/>
  <c r="B16"/>
  <c r="C16"/>
  <c r="D16"/>
  <c r="H16"/>
  <c r="A17"/>
  <c r="B17"/>
  <c r="C17"/>
  <c r="D17"/>
  <c r="H17"/>
  <c r="A18"/>
  <c r="B18"/>
  <c r="C18"/>
  <c r="D18"/>
  <c r="H18"/>
  <c r="A19"/>
  <c r="B19"/>
  <c r="C19"/>
  <c r="D19"/>
  <c r="H19"/>
  <c r="A20"/>
  <c r="B20"/>
  <c r="C20"/>
  <c r="D20"/>
  <c r="H20"/>
  <c r="A21"/>
  <c r="B21"/>
  <c r="C21"/>
  <c r="D21"/>
  <c r="H21"/>
  <c r="A22"/>
  <c r="B22"/>
  <c r="C22"/>
  <c r="D22"/>
  <c r="H22"/>
  <c r="A23"/>
  <c r="B23"/>
  <c r="C23"/>
  <c r="D23"/>
  <c r="H23"/>
  <c r="A24"/>
  <c r="B24"/>
  <c r="C24"/>
  <c r="D24"/>
  <c r="H24"/>
  <c r="A25"/>
  <c r="B25"/>
  <c r="C25"/>
  <c r="D25"/>
  <c r="H25"/>
  <c r="A26"/>
  <c r="B26"/>
  <c r="C26"/>
  <c r="D26"/>
  <c r="H26"/>
  <c r="D19" i="14"/>
  <c r="E19"/>
  <c r="F19" s="1"/>
  <c r="K33" i="3"/>
  <c r="J33"/>
  <c r="G33"/>
  <c r="F33"/>
  <c r="E33"/>
  <c r="H6"/>
  <c r="D6"/>
  <c r="C6"/>
  <c r="B6"/>
  <c r="A6"/>
  <c r="D1"/>
  <c r="A2" i="22" s="1"/>
  <c r="A1" i="3"/>
  <c r="E8" i="1"/>
  <c r="D8"/>
  <c r="C8"/>
  <c r="B8"/>
  <c r="F4"/>
  <c r="C1"/>
  <c r="A1"/>
  <c r="G30" i="14"/>
  <c r="E30"/>
  <c r="F30" s="1"/>
  <c r="D30"/>
  <c r="B30"/>
  <c r="G29"/>
  <c r="E29"/>
  <c r="F29" s="1"/>
  <c r="D29"/>
  <c r="B29"/>
  <c r="G28"/>
  <c r="E28"/>
  <c r="F28" s="1"/>
  <c r="D28"/>
  <c r="B28"/>
  <c r="G27"/>
  <c r="E27"/>
  <c r="F27" s="1"/>
  <c r="D27"/>
  <c r="B27"/>
  <c r="G26"/>
  <c r="E26"/>
  <c r="F26" s="1"/>
  <c r="D26"/>
  <c r="B26"/>
  <c r="G25"/>
  <c r="E25"/>
  <c r="H25" s="1"/>
  <c r="D25"/>
  <c r="B25"/>
  <c r="G24"/>
  <c r="E24"/>
  <c r="H24" s="1"/>
  <c r="D24"/>
  <c r="B24"/>
  <c r="G23"/>
  <c r="E23"/>
  <c r="F23" s="1"/>
  <c r="D23"/>
  <c r="B23"/>
  <c r="G22"/>
  <c r="E22"/>
  <c r="F22" s="1"/>
  <c r="D22"/>
  <c r="B22"/>
  <c r="G21"/>
  <c r="E21"/>
  <c r="F21" s="1"/>
  <c r="D21"/>
  <c r="B21"/>
  <c r="G20"/>
  <c r="E20"/>
  <c r="F20" s="1"/>
  <c r="D20"/>
  <c r="B20"/>
  <c r="G19"/>
  <c r="B19"/>
  <c r="G18"/>
  <c r="E18"/>
  <c r="F18" s="1"/>
  <c r="D18"/>
  <c r="B18"/>
  <c r="G17"/>
  <c r="E17"/>
  <c r="F17" s="1"/>
  <c r="D17"/>
  <c r="B17"/>
  <c r="G16"/>
  <c r="E16"/>
  <c r="F16" s="1"/>
  <c r="D16"/>
  <c r="B16"/>
  <c r="G15"/>
  <c r="E15"/>
  <c r="F15" s="1"/>
  <c r="D15"/>
  <c r="B15"/>
  <c r="G14"/>
  <c r="E14"/>
  <c r="H14" s="1"/>
  <c r="D14"/>
  <c r="B14"/>
  <c r="H13"/>
  <c r="G13"/>
  <c r="F13"/>
  <c r="D13"/>
  <c r="B13"/>
  <c r="G12"/>
  <c r="E12"/>
  <c r="D12"/>
  <c r="B12"/>
  <c r="G11"/>
  <c r="E11"/>
  <c r="F11" s="1"/>
  <c r="D11"/>
  <c r="B11"/>
  <c r="G10"/>
  <c r="E10"/>
  <c r="H10" s="1"/>
  <c r="D10"/>
  <c r="B10"/>
  <c r="G9"/>
  <c r="E9"/>
  <c r="F9" s="1"/>
  <c r="D9"/>
  <c r="B9"/>
  <c r="G8"/>
  <c r="E8"/>
  <c r="F8" s="1"/>
  <c r="D8"/>
  <c r="B8"/>
  <c r="G7"/>
  <c r="E7"/>
  <c r="F7" s="1"/>
  <c r="D7"/>
  <c r="B7"/>
  <c r="G6"/>
  <c r="E6"/>
  <c r="F6" s="1"/>
  <c r="D6"/>
  <c r="B6"/>
  <c r="E5"/>
  <c r="D5"/>
  <c r="B5"/>
  <c r="A3"/>
  <c r="I14" i="22"/>
  <c r="H14"/>
  <c r="G14"/>
  <c r="F14"/>
  <c r="J13"/>
  <c r="J12"/>
  <c r="J11"/>
  <c r="I10"/>
  <c r="G10"/>
  <c r="F10"/>
  <c r="J9"/>
  <c r="J8"/>
  <c r="J7"/>
  <c r="K13" i="20"/>
  <c r="F13" s="1"/>
  <c r="I13"/>
  <c r="K10"/>
  <c r="F10" s="1"/>
  <c r="I10"/>
  <c r="K9"/>
  <c r="F9" s="1"/>
  <c r="I9"/>
  <c r="K8"/>
  <c r="F8" s="1"/>
  <c r="C6"/>
  <c r="C3"/>
  <c r="M2"/>
  <c r="L2"/>
  <c r="O31" i="19"/>
  <c r="K31"/>
  <c r="J31"/>
  <c r="O28"/>
  <c r="K28"/>
  <c r="J28"/>
  <c r="O27"/>
  <c r="O26"/>
  <c r="K26"/>
  <c r="J26"/>
  <c r="O25"/>
  <c r="K25"/>
  <c r="J25"/>
  <c r="O24"/>
  <c r="K24"/>
  <c r="J24"/>
  <c r="I22"/>
  <c r="I23" s="1"/>
  <c r="H22"/>
  <c r="H23" s="1"/>
  <c r="G22"/>
  <c r="G23" s="1"/>
  <c r="F22"/>
  <c r="F23" s="1"/>
  <c r="E22"/>
  <c r="E23" s="1"/>
  <c r="D22"/>
  <c r="D23" s="1"/>
  <c r="J21"/>
  <c r="J20"/>
  <c r="S4"/>
  <c r="E4"/>
  <c r="S2"/>
  <c r="B83" i="18"/>
  <c r="B82"/>
  <c r="N81"/>
  <c r="L21" i="19" s="1"/>
  <c r="K21" s="1"/>
  <c r="M81" i="18"/>
  <c r="M21" i="19" s="1"/>
  <c r="O21" s="1"/>
  <c r="B81" i="18"/>
  <c r="N80"/>
  <c r="L20" i="19" s="1"/>
  <c r="K20" s="1"/>
  <c r="M80" i="18"/>
  <c r="M20" i="19" s="1"/>
  <c r="O20" s="1"/>
  <c r="B80" i="18"/>
  <c r="B79"/>
  <c r="B78"/>
  <c r="B77"/>
  <c r="B76"/>
  <c r="B75"/>
  <c r="B74"/>
  <c r="B73"/>
  <c r="M72"/>
  <c r="M12" i="19" s="1"/>
  <c r="O12" s="1"/>
  <c r="B72" i="18"/>
  <c r="B71"/>
  <c r="B70"/>
  <c r="P65"/>
  <c r="O65"/>
  <c r="L65" s="1"/>
  <c r="I65"/>
  <c r="J65" s="1"/>
  <c r="H65"/>
  <c r="G65"/>
  <c r="F65"/>
  <c r="E65"/>
  <c r="D65"/>
  <c r="C65"/>
  <c r="B65"/>
  <c r="P64"/>
  <c r="O64"/>
  <c r="L64" s="1"/>
  <c r="I64"/>
  <c r="J64" s="1"/>
  <c r="H64"/>
  <c r="G64"/>
  <c r="F64"/>
  <c r="E64"/>
  <c r="D64"/>
  <c r="C64"/>
  <c r="B64"/>
  <c r="P63"/>
  <c r="O63"/>
  <c r="L63" s="1"/>
  <c r="I63"/>
  <c r="J63" s="1"/>
  <c r="H63"/>
  <c r="G63"/>
  <c r="F63"/>
  <c r="E63"/>
  <c r="D63"/>
  <c r="C63"/>
  <c r="B63"/>
  <c r="P62"/>
  <c r="O62"/>
  <c r="L62" s="1"/>
  <c r="I62"/>
  <c r="J62" s="1"/>
  <c r="H62"/>
  <c r="G62"/>
  <c r="F62"/>
  <c r="E62"/>
  <c r="D62"/>
  <c r="C62"/>
  <c r="B62"/>
  <c r="P61"/>
  <c r="O61"/>
  <c r="L61" s="1"/>
  <c r="I61"/>
  <c r="J61" s="1"/>
  <c r="H61"/>
  <c r="G61"/>
  <c r="F61"/>
  <c r="E61"/>
  <c r="D61"/>
  <c r="C61"/>
  <c r="B61"/>
  <c r="P60"/>
  <c r="O60"/>
  <c r="L60" s="1"/>
  <c r="I60"/>
  <c r="J60" s="1"/>
  <c r="H60"/>
  <c r="G60"/>
  <c r="F60"/>
  <c r="E60"/>
  <c r="D60"/>
  <c r="C60"/>
  <c r="B60"/>
  <c r="P59"/>
  <c r="O59"/>
  <c r="L59" s="1"/>
  <c r="I59"/>
  <c r="J59" s="1"/>
  <c r="H59"/>
  <c r="G59"/>
  <c r="F59"/>
  <c r="E59"/>
  <c r="D59"/>
  <c r="C59"/>
  <c r="B59"/>
  <c r="P58"/>
  <c r="O58"/>
  <c r="L58" s="1"/>
  <c r="I58"/>
  <c r="H58"/>
  <c r="G58"/>
  <c r="F58"/>
  <c r="E58"/>
  <c r="D58"/>
  <c r="C58"/>
  <c r="B58"/>
  <c r="P57"/>
  <c r="O57"/>
  <c r="L57" s="1"/>
  <c r="I57"/>
  <c r="H57"/>
  <c r="G57"/>
  <c r="F57"/>
  <c r="E57"/>
  <c r="D57"/>
  <c r="C57"/>
  <c r="B57"/>
  <c r="P56"/>
  <c r="O56"/>
  <c r="L56" s="1"/>
  <c r="J56"/>
  <c r="H56"/>
  <c r="G56"/>
  <c r="F56"/>
  <c r="E56"/>
  <c r="D56"/>
  <c r="C56"/>
  <c r="B56"/>
  <c r="P55"/>
  <c r="O55"/>
  <c r="L55" s="1"/>
  <c r="I55"/>
  <c r="H55"/>
  <c r="G55"/>
  <c r="F55"/>
  <c r="E55"/>
  <c r="D55"/>
  <c r="C55"/>
  <c r="B55"/>
  <c r="P54"/>
  <c r="O54"/>
  <c r="L54" s="1"/>
  <c r="I54"/>
  <c r="J54" s="1"/>
  <c r="H54"/>
  <c r="G54"/>
  <c r="F54"/>
  <c r="E54"/>
  <c r="D54"/>
  <c r="C54"/>
  <c r="B54"/>
  <c r="O53"/>
  <c r="L53" s="1"/>
  <c r="I53"/>
  <c r="J53" s="1"/>
  <c r="H53"/>
  <c r="G53"/>
  <c r="F53"/>
  <c r="E53"/>
  <c r="D53"/>
  <c r="C53"/>
  <c r="B53"/>
  <c r="P36"/>
  <c r="O36"/>
  <c r="L36" s="1"/>
  <c r="I36"/>
  <c r="J36" s="1"/>
  <c r="H36"/>
  <c r="G36"/>
  <c r="F36"/>
  <c r="E36"/>
  <c r="D36"/>
  <c r="C36"/>
  <c r="B36"/>
  <c r="P35"/>
  <c r="O35"/>
  <c r="L35" s="1"/>
  <c r="I35"/>
  <c r="H35"/>
  <c r="G35"/>
  <c r="F35"/>
  <c r="E35"/>
  <c r="D35"/>
  <c r="C35"/>
  <c r="B35"/>
  <c r="P34"/>
  <c r="O34"/>
  <c r="L34" s="1"/>
  <c r="I34"/>
  <c r="J34" s="1"/>
  <c r="H34"/>
  <c r="G34"/>
  <c r="F34"/>
  <c r="E34"/>
  <c r="D34"/>
  <c r="C34"/>
  <c r="B34"/>
  <c r="P33"/>
  <c r="O33"/>
  <c r="L33" s="1"/>
  <c r="I33"/>
  <c r="H33"/>
  <c r="G33"/>
  <c r="F33"/>
  <c r="E33"/>
  <c r="D33"/>
  <c r="C33"/>
  <c r="B33"/>
  <c r="P32"/>
  <c r="O32"/>
  <c r="L32" s="1"/>
  <c r="I32"/>
  <c r="J32" s="1"/>
  <c r="H32"/>
  <c r="G32"/>
  <c r="F32"/>
  <c r="D32"/>
  <c r="C32"/>
  <c r="B32"/>
  <c r="P31"/>
  <c r="O31"/>
  <c r="L31" s="1"/>
  <c r="H31"/>
  <c r="G31"/>
  <c r="F31"/>
  <c r="E31"/>
  <c r="D31"/>
  <c r="C31"/>
  <c r="B31"/>
  <c r="P15"/>
  <c r="O15"/>
  <c r="L15" s="1"/>
  <c r="I15"/>
  <c r="H15"/>
  <c r="G15"/>
  <c r="F15"/>
  <c r="E15"/>
  <c r="D15"/>
  <c r="C15"/>
  <c r="B15"/>
  <c r="A15"/>
  <c r="P14"/>
  <c r="O14"/>
  <c r="L14" s="1"/>
  <c r="I14"/>
  <c r="H14"/>
  <c r="G14"/>
  <c r="F14"/>
  <c r="E14"/>
  <c r="D14"/>
  <c r="C14"/>
  <c r="B14"/>
  <c r="A14"/>
  <c r="P13"/>
  <c r="O13"/>
  <c r="L13" s="1"/>
  <c r="I13"/>
  <c r="J13" s="1"/>
  <c r="H13"/>
  <c r="G13"/>
  <c r="F13"/>
  <c r="E13"/>
  <c r="D13"/>
  <c r="C13"/>
  <c r="B13"/>
  <c r="A13"/>
  <c r="P12"/>
  <c r="O12"/>
  <c r="L12" s="1"/>
  <c r="I12"/>
  <c r="H12"/>
  <c r="F12"/>
  <c r="E12"/>
  <c r="D12"/>
  <c r="C12"/>
  <c r="B12"/>
  <c r="A12"/>
  <c r="P11"/>
  <c r="O11"/>
  <c r="L11" s="1"/>
  <c r="I11"/>
  <c r="H11"/>
  <c r="G11"/>
  <c r="F11"/>
  <c r="E11"/>
  <c r="D11"/>
  <c r="C11"/>
  <c r="B11"/>
  <c r="A11"/>
  <c r="P10"/>
  <c r="O10"/>
  <c r="L10" s="1"/>
  <c r="I10"/>
  <c r="H10"/>
  <c r="G10"/>
  <c r="F10"/>
  <c r="E10"/>
  <c r="D10"/>
  <c r="C10"/>
  <c r="B10"/>
  <c r="A10"/>
  <c r="P9"/>
  <c r="I9"/>
  <c r="H9"/>
  <c r="G9"/>
  <c r="F9"/>
  <c r="E9"/>
  <c r="D9"/>
  <c r="C9"/>
  <c r="B9"/>
  <c r="A9"/>
  <c r="P4"/>
  <c r="M4"/>
  <c r="O117" i="21"/>
  <c r="N82" i="18" s="1"/>
  <c r="L22" i="19" s="1"/>
  <c r="N117" i="21"/>
  <c r="M82" i="18" s="1"/>
  <c r="M22" i="19" s="1"/>
  <c r="O22" s="1"/>
  <c r="N77" i="18"/>
  <c r="L17" i="19" s="1"/>
  <c r="M77" i="18"/>
  <c r="M17" i="19" s="1"/>
  <c r="O17" s="1"/>
  <c r="O111" i="21"/>
  <c r="N76" i="18" s="1"/>
  <c r="L16" i="19" s="1"/>
  <c r="N111" i="21"/>
  <c r="M76" i="18" s="1"/>
  <c r="M16" i="19" s="1"/>
  <c r="O16" s="1"/>
  <c r="O110" i="21"/>
  <c r="N75" i="18" s="1"/>
  <c r="L15" i="19" s="1"/>
  <c r="N110" i="21"/>
  <c r="M75" i="18" s="1"/>
  <c r="M15" i="19" s="1"/>
  <c r="O15" s="1"/>
  <c r="O108" i="21"/>
  <c r="N73" i="18" s="1"/>
  <c r="L13" i="19" s="1"/>
  <c r="N108" i="21"/>
  <c r="M73" i="18" s="1"/>
  <c r="M13" i="19" s="1"/>
  <c r="O13" s="1"/>
  <c r="J103" i="21"/>
  <c r="I68" i="18" s="1"/>
  <c r="I67"/>
  <c r="AC100" i="21"/>
  <c r="AD100" s="1"/>
  <c r="AE100" s="1"/>
  <c r="Y100"/>
  <c r="X100"/>
  <c r="V100" s="1"/>
  <c r="W100" s="1"/>
  <c r="Z100" s="1"/>
  <c r="AA100" s="1"/>
  <c r="M100"/>
  <c r="K100"/>
  <c r="AC99"/>
  <c r="AD99" s="1"/>
  <c r="AE99" s="1"/>
  <c r="Y99"/>
  <c r="X99"/>
  <c r="M99"/>
  <c r="K99"/>
  <c r="AC98"/>
  <c r="AD98" s="1"/>
  <c r="AE98" s="1"/>
  <c r="Y98"/>
  <c r="X98"/>
  <c r="M98"/>
  <c r="K98"/>
  <c r="AC97"/>
  <c r="AD97" s="1"/>
  <c r="AE97" s="1"/>
  <c r="AF97" s="1"/>
  <c r="AI97" s="1"/>
  <c r="Y97"/>
  <c r="X97"/>
  <c r="M97"/>
  <c r="K97"/>
  <c r="AC96"/>
  <c r="AD96" s="1"/>
  <c r="AE96" s="1"/>
  <c r="AF96" s="1"/>
  <c r="AI96" s="1"/>
  <c r="Y96"/>
  <c r="X96"/>
  <c r="M96"/>
  <c r="K96"/>
  <c r="AC95"/>
  <c r="AD95" s="1"/>
  <c r="AE95" s="1"/>
  <c r="Y95"/>
  <c r="X95"/>
  <c r="M95"/>
  <c r="K95"/>
  <c r="AC94"/>
  <c r="AD94" s="1"/>
  <c r="AE94" s="1"/>
  <c r="Y94"/>
  <c r="X94"/>
  <c r="M94"/>
  <c r="K94"/>
  <c r="AC93"/>
  <c r="AD93" s="1"/>
  <c r="AE93" s="1"/>
  <c r="Y93"/>
  <c r="X93"/>
  <c r="V93"/>
  <c r="W93" s="1"/>
  <c r="Z93" s="1"/>
  <c r="AA93" s="1"/>
  <c r="M93"/>
  <c r="K93"/>
  <c r="AC92"/>
  <c r="AD92" s="1"/>
  <c r="AE92" s="1"/>
  <c r="AF92" s="1"/>
  <c r="AI92" s="1"/>
  <c r="Y92"/>
  <c r="X92"/>
  <c r="M92"/>
  <c r="K92"/>
  <c r="AC91"/>
  <c r="AD91" s="1"/>
  <c r="AE91" s="1"/>
  <c r="AF91" s="1"/>
  <c r="AI91" s="1"/>
  <c r="Y91"/>
  <c r="X91"/>
  <c r="M91"/>
  <c r="K91"/>
  <c r="AC90"/>
  <c r="AD90" s="1"/>
  <c r="AE90" s="1"/>
  <c r="AF90" s="1"/>
  <c r="AI90" s="1"/>
  <c r="Y90"/>
  <c r="X90"/>
  <c r="K90"/>
  <c r="AC89"/>
  <c r="Y89"/>
  <c r="X89"/>
  <c r="M89"/>
  <c r="K89"/>
  <c r="AC88"/>
  <c r="AD88" s="1"/>
  <c r="AE88" s="1"/>
  <c r="Y88"/>
  <c r="X88"/>
  <c r="M88"/>
  <c r="K88"/>
  <c r="AC71"/>
  <c r="AD71" s="1"/>
  <c r="AE71" s="1"/>
  <c r="Y71"/>
  <c r="X71"/>
  <c r="M71"/>
  <c r="K71"/>
  <c r="AC70"/>
  <c r="Y70"/>
  <c r="X70"/>
  <c r="M70"/>
  <c r="K70"/>
  <c r="AC69"/>
  <c r="AD69" s="1"/>
  <c r="AE69" s="1"/>
  <c r="AF69" s="1"/>
  <c r="AI69" s="1"/>
  <c r="Y69"/>
  <c r="X69"/>
  <c r="M69"/>
  <c r="K69"/>
  <c r="AC68"/>
  <c r="AD68" s="1"/>
  <c r="AE68" s="1"/>
  <c r="Y68"/>
  <c r="X68"/>
  <c r="M68"/>
  <c r="K68"/>
  <c r="AC67"/>
  <c r="AD67" s="1"/>
  <c r="AE67" s="1"/>
  <c r="AF67" s="1"/>
  <c r="AI67" s="1"/>
  <c r="Y67"/>
  <c r="X67"/>
  <c r="M67"/>
  <c r="K67"/>
  <c r="AC66"/>
  <c r="Y66"/>
  <c r="X66"/>
  <c r="K66"/>
  <c r="N66" s="1"/>
  <c r="O66" s="1"/>
  <c r="AC50"/>
  <c r="AD50" s="1"/>
  <c r="AE50" s="1"/>
  <c r="AF50" s="1"/>
  <c r="AI50" s="1"/>
  <c r="Y50"/>
  <c r="X50"/>
  <c r="M50"/>
  <c r="K50"/>
  <c r="AC49"/>
  <c r="AD49" s="1"/>
  <c r="AE49" s="1"/>
  <c r="AF49" s="1"/>
  <c r="AI49" s="1"/>
  <c r="Y49"/>
  <c r="X49"/>
  <c r="M49"/>
  <c r="K49"/>
  <c r="AC48"/>
  <c r="AD48" s="1"/>
  <c r="AE48" s="1"/>
  <c r="Y48"/>
  <c r="X48"/>
  <c r="M48"/>
  <c r="K48"/>
  <c r="AC47"/>
  <c r="AD47" s="1"/>
  <c r="AE47" s="1"/>
  <c r="AF47" s="1"/>
  <c r="AI47" s="1"/>
  <c r="Y47"/>
  <c r="X47"/>
  <c r="M47"/>
  <c r="K47"/>
  <c r="AC46"/>
  <c r="Y46"/>
  <c r="X46"/>
  <c r="M46"/>
  <c r="K46"/>
  <c r="AC45"/>
  <c r="AD45" s="1"/>
  <c r="AE45" s="1"/>
  <c r="AF45" s="1"/>
  <c r="AI45" s="1"/>
  <c r="Y45"/>
  <c r="X45"/>
  <c r="M45"/>
  <c r="K45"/>
  <c r="AC44"/>
  <c r="AD44" s="1"/>
  <c r="AF44" s="1"/>
  <c r="AI44" s="1"/>
  <c r="Y44"/>
  <c r="X44"/>
  <c r="L44"/>
  <c r="K9" i="18" s="1"/>
  <c r="K44" i="21"/>
  <c r="K102" l="1"/>
  <c r="J67" i="18" s="1"/>
  <c r="F25" i="14"/>
  <c r="H33" i="3"/>
  <c r="F14" i="20"/>
  <c r="K32" i="19"/>
  <c r="E33"/>
  <c r="I33"/>
  <c r="G33"/>
  <c r="J22"/>
  <c r="J23" s="1"/>
  <c r="F33"/>
  <c r="H33"/>
  <c r="D33"/>
  <c r="V70" i="21"/>
  <c r="W70" s="1"/>
  <c r="Z70" s="1"/>
  <c r="AA70" s="1"/>
  <c r="K14" i="20"/>
  <c r="I14"/>
  <c r="V50" i="21"/>
  <c r="W50" s="1"/>
  <c r="Z50" s="1"/>
  <c r="AA50" s="1"/>
  <c r="N47"/>
  <c r="O47" s="1"/>
  <c r="N45"/>
  <c r="O45" s="1"/>
  <c r="V66"/>
  <c r="W66" s="1"/>
  <c r="Z66" s="1"/>
  <c r="AA66" s="1"/>
  <c r="V89"/>
  <c r="W89" s="1"/>
  <c r="Z89" s="1"/>
  <c r="AA89" s="1"/>
  <c r="V48"/>
  <c r="W48" s="1"/>
  <c r="Z48" s="1"/>
  <c r="AA48" s="1"/>
  <c r="V71"/>
  <c r="W71" s="1"/>
  <c r="Z71" s="1"/>
  <c r="AA71" s="1"/>
  <c r="V46"/>
  <c r="W46" s="1"/>
  <c r="Z46" s="1"/>
  <c r="AA46" s="1"/>
  <c r="V44"/>
  <c r="W44" s="1"/>
  <c r="Z44" s="1"/>
  <c r="AA44" s="1"/>
  <c r="V45"/>
  <c r="W45" s="1"/>
  <c r="Z45" s="1"/>
  <c r="AA45" s="1"/>
  <c r="N46"/>
  <c r="O46" s="1"/>
  <c r="AD46"/>
  <c r="AE46" s="1"/>
  <c r="AF46" s="1"/>
  <c r="AI46" s="1"/>
  <c r="AF48"/>
  <c r="AI48" s="1"/>
  <c r="V49"/>
  <c r="W49" s="1"/>
  <c r="Z49" s="1"/>
  <c r="AA49" s="1"/>
  <c r="N50"/>
  <c r="O50" s="1"/>
  <c r="V91"/>
  <c r="W91" s="1"/>
  <c r="Z91" s="1"/>
  <c r="AA91" s="1"/>
  <c r="V95"/>
  <c r="W95" s="1"/>
  <c r="Z95" s="1"/>
  <c r="AA95" s="1"/>
  <c r="A1" i="14"/>
  <c r="N49" i="21"/>
  <c r="O49" s="1"/>
  <c r="N69"/>
  <c r="O69" s="1"/>
  <c r="V47"/>
  <c r="W47" s="1"/>
  <c r="Z47" s="1"/>
  <c r="AA47" s="1"/>
  <c r="N48"/>
  <c r="O48" s="1"/>
  <c r="N71"/>
  <c r="O71" s="1"/>
  <c r="J14" i="22"/>
  <c r="J10"/>
  <c r="J27" i="19"/>
  <c r="J32" s="1"/>
  <c r="F24" i="14"/>
  <c r="N98" i="21"/>
  <c r="O98" s="1"/>
  <c r="J15" i="18"/>
  <c r="M15" s="1"/>
  <c r="N15" s="1"/>
  <c r="H7" i="14"/>
  <c r="N92" i="21"/>
  <c r="O92" s="1"/>
  <c r="J55" i="18"/>
  <c r="M55" s="1"/>
  <c r="N55" s="1"/>
  <c r="V99" i="21"/>
  <c r="W99" s="1"/>
  <c r="Z99" s="1"/>
  <c r="AA99" s="1"/>
  <c r="N99"/>
  <c r="O99" s="1"/>
  <c r="N94"/>
  <c r="O94" s="1"/>
  <c r="V88"/>
  <c r="W88" s="1"/>
  <c r="Z88" s="1"/>
  <c r="AA88" s="1"/>
  <c r="E33" i="14"/>
  <c r="F33" s="1"/>
  <c r="N88" i="21"/>
  <c r="O88" s="1"/>
  <c r="V98"/>
  <c r="W98" s="1"/>
  <c r="Z98" s="1"/>
  <c r="AA98" s="1"/>
  <c r="V97"/>
  <c r="W97" s="1"/>
  <c r="Z97" s="1"/>
  <c r="AA97" s="1"/>
  <c r="V96"/>
  <c r="W96" s="1"/>
  <c r="Z96" s="1"/>
  <c r="AA96" s="1"/>
  <c r="V94"/>
  <c r="W94" s="1"/>
  <c r="Z94" s="1"/>
  <c r="AA94" s="1"/>
  <c r="V92"/>
  <c r="W92" s="1"/>
  <c r="Z92" s="1"/>
  <c r="AA92" s="1"/>
  <c r="V90"/>
  <c r="W90" s="1"/>
  <c r="Z90" s="1"/>
  <c r="AA90" s="1"/>
  <c r="V68"/>
  <c r="W68" s="1"/>
  <c r="Z68" s="1"/>
  <c r="AA68" s="1"/>
  <c r="V67"/>
  <c r="W67" s="1"/>
  <c r="Z67" s="1"/>
  <c r="AA67" s="1"/>
  <c r="J11" i="18"/>
  <c r="M11" s="1"/>
  <c r="N11" s="1"/>
  <c r="J12"/>
  <c r="M12" s="1"/>
  <c r="N12" s="1"/>
  <c r="H9" i="14"/>
  <c r="F12"/>
  <c r="AF94" i="21"/>
  <c r="AI94" s="1"/>
  <c r="N95"/>
  <c r="O95" s="1"/>
  <c r="AF95"/>
  <c r="AI95" s="1"/>
  <c r="AF98"/>
  <c r="AI98" s="1"/>
  <c r="N96"/>
  <c r="O96" s="1"/>
  <c r="AF99"/>
  <c r="AI99" s="1"/>
  <c r="N100"/>
  <c r="O100" s="1"/>
  <c r="AF100"/>
  <c r="AI100" s="1"/>
  <c r="N97"/>
  <c r="O97" s="1"/>
  <c r="AD89"/>
  <c r="AE89" s="1"/>
  <c r="AF89" s="1"/>
  <c r="AI89" s="1"/>
  <c r="K103"/>
  <c r="J68" i="18" s="1"/>
  <c r="N89" i="21"/>
  <c r="O89" s="1"/>
  <c r="N93"/>
  <c r="O93" s="1"/>
  <c r="AF93"/>
  <c r="AI93" s="1"/>
  <c r="AF88"/>
  <c r="AI88" s="1"/>
  <c r="N90"/>
  <c r="O90" s="1"/>
  <c r="N91"/>
  <c r="O91" s="1"/>
  <c r="AF71"/>
  <c r="AI71" s="1"/>
  <c r="AD66"/>
  <c r="AE66" s="1"/>
  <c r="AF66" s="1"/>
  <c r="AI66" s="1"/>
  <c r="N68"/>
  <c r="O68" s="1"/>
  <c r="AF68"/>
  <c r="AI68" s="1"/>
  <c r="V69"/>
  <c r="W69" s="1"/>
  <c r="Z69" s="1"/>
  <c r="AA69" s="1"/>
  <c r="AD70"/>
  <c r="AE70" s="1"/>
  <c r="AF70" s="1"/>
  <c r="AI70" s="1"/>
  <c r="J33" i="18"/>
  <c r="M33" s="1"/>
  <c r="N33" s="1"/>
  <c r="N70" i="21"/>
  <c r="O70" s="1"/>
  <c r="N67"/>
  <c r="O67" s="1"/>
  <c r="E31" i="14"/>
  <c r="H11"/>
  <c r="G35"/>
  <c r="E36" s="1"/>
  <c r="J14" i="18"/>
  <c r="M14" s="1"/>
  <c r="N14" s="1"/>
  <c r="H23" i="14"/>
  <c r="J10" i="18"/>
  <c r="M10" s="1"/>
  <c r="N10" s="1"/>
  <c r="J57"/>
  <c r="M57" s="1"/>
  <c r="N57" s="1"/>
  <c r="F10" i="14"/>
  <c r="F14"/>
  <c r="M65" i="18"/>
  <c r="N65" s="1"/>
  <c r="M103" i="21"/>
  <c r="L68" i="18" s="1"/>
  <c r="M36"/>
  <c r="N36" s="1"/>
  <c r="M53"/>
  <c r="N53" s="1"/>
  <c r="M56"/>
  <c r="N56" s="1"/>
  <c r="L45" i="21"/>
  <c r="K10" i="18" s="1"/>
  <c r="L46" i="21"/>
  <c r="M59" i="18"/>
  <c r="N59" s="1"/>
  <c r="M54"/>
  <c r="N54" s="1"/>
  <c r="M13"/>
  <c r="N13" s="1"/>
  <c r="G33" i="14"/>
  <c r="E34" s="1"/>
  <c r="M60" i="18"/>
  <c r="N60" s="1"/>
  <c r="M61"/>
  <c r="N61" s="1"/>
  <c r="M62"/>
  <c r="N62" s="1"/>
  <c r="M63"/>
  <c r="N63" s="1"/>
  <c r="M64"/>
  <c r="N64" s="1"/>
  <c r="M34"/>
  <c r="N34" s="1"/>
  <c r="K22" i="19"/>
  <c r="J58" i="18"/>
  <c r="M58" s="1"/>
  <c r="N58" s="1"/>
  <c r="H6" i="14"/>
  <c r="H8"/>
  <c r="H12"/>
  <c r="E35"/>
  <c r="F35" s="1"/>
  <c r="J9" i="18"/>
  <c r="M32"/>
  <c r="N32" s="1"/>
  <c r="J35"/>
  <c r="M35" s="1"/>
  <c r="N35" s="1"/>
  <c r="J31"/>
  <c r="M31" s="1"/>
  <c r="N31" s="1"/>
  <c r="J104" i="21"/>
  <c r="I69" i="18" s="1"/>
  <c r="H5" i="14"/>
  <c r="F5"/>
  <c r="G5"/>
  <c r="G31" s="1"/>
  <c r="O9" i="18"/>
  <c r="L9" s="1"/>
  <c r="M44" i="21"/>
  <c r="M102" s="1"/>
  <c r="J33" i="19" l="1"/>
  <c r="M9" i="18"/>
  <c r="N9" s="1"/>
  <c r="F31" i="14"/>
  <c r="E38"/>
  <c r="K104" i="21"/>
  <c r="J69" i="18" s="1"/>
  <c r="G37" i="14"/>
  <c r="K11" i="18"/>
  <c r="L48" i="21"/>
  <c r="L47"/>
  <c r="K12" i="18" s="1"/>
  <c r="N103" i="21"/>
  <c r="M68" i="18" s="1"/>
  <c r="O103" i="21"/>
  <c r="N68" i="18" s="1"/>
  <c r="E37" i="14"/>
  <c r="F37" s="1"/>
  <c r="N44" i="21"/>
  <c r="N102" s="1"/>
  <c r="E40" i="14" l="1"/>
  <c r="L50" i="21"/>
  <c r="L52" s="1"/>
  <c r="K13" i="18"/>
  <c r="L49" i="21"/>
  <c r="O44"/>
  <c r="O102" s="1"/>
  <c r="L67" i="18"/>
  <c r="M104" i="21"/>
  <c r="L69" i="18" s="1"/>
  <c r="L54" i="21" l="1"/>
  <c r="K17" i="18"/>
  <c r="K14"/>
  <c r="L51" i="21"/>
  <c r="K15" i="18"/>
  <c r="L66" i="21"/>
  <c r="N104"/>
  <c r="N106" s="1"/>
  <c r="M67" i="18"/>
  <c r="N67"/>
  <c r="O104" i="21"/>
  <c r="O107" s="1"/>
  <c r="L56" l="1"/>
  <c r="K19" i="18"/>
  <c r="L53" i="21"/>
  <c r="K16" i="18"/>
  <c r="O106" i="21"/>
  <c r="N71" i="18" s="1"/>
  <c r="L11" i="19" s="1"/>
  <c r="N69" i="18"/>
  <c r="N72"/>
  <c r="L12" i="19" s="1"/>
  <c r="K31" i="18"/>
  <c r="L67" i="21"/>
  <c r="L68" s="1"/>
  <c r="L69" s="1"/>
  <c r="L70" s="1"/>
  <c r="L71" s="1"/>
  <c r="O105"/>
  <c r="M71" i="18"/>
  <c r="M11" i="19" s="1"/>
  <c r="O11" s="1"/>
  <c r="M69" i="18"/>
  <c r="N105" i="21"/>
  <c r="L58" l="1"/>
  <c r="K21" i="18"/>
  <c r="L55" i="21"/>
  <c r="K18" i="18"/>
  <c r="L88" i="21"/>
  <c r="L89" s="1"/>
  <c r="L90" s="1"/>
  <c r="L91" s="1"/>
  <c r="L92" s="1"/>
  <c r="L93" s="1"/>
  <c r="L94" s="1"/>
  <c r="L95" s="1"/>
  <c r="L96" s="1"/>
  <c r="L97" s="1"/>
  <c r="L98" s="1"/>
  <c r="L99" s="1"/>
  <c r="L100" s="1"/>
  <c r="L72"/>
  <c r="K32" i="18"/>
  <c r="K33"/>
  <c r="K34"/>
  <c r="K35"/>
  <c r="M70"/>
  <c r="M10" i="19" s="1"/>
  <c r="O10" s="1"/>
  <c r="N70" i="18"/>
  <c r="L10" i="19" s="1"/>
  <c r="L9"/>
  <c r="N109" i="21"/>
  <c r="M74" i="18" s="1"/>
  <c r="M14" i="19" s="1"/>
  <c r="O14" s="1"/>
  <c r="O109" i="21"/>
  <c r="N74" i="18" s="1"/>
  <c r="L14" i="19" s="1"/>
  <c r="M9"/>
  <c r="O9" s="1"/>
  <c r="L60" i="21" l="1"/>
  <c r="K23" i="18"/>
  <c r="L57" i="21"/>
  <c r="K20" i="18"/>
  <c r="L73" i="21"/>
  <c r="K37" i="18"/>
  <c r="K36"/>
  <c r="K53"/>
  <c r="O113" i="21"/>
  <c r="N78" i="18" s="1"/>
  <c r="L18" i="19" s="1"/>
  <c r="N113" i="21"/>
  <c r="L74" l="1"/>
  <c r="K38" i="18"/>
  <c r="L62" i="21"/>
  <c r="K25" i="18"/>
  <c r="L59" i="21"/>
  <c r="K22" i="18"/>
  <c r="K55"/>
  <c r="K54"/>
  <c r="O114" i="21"/>
  <c r="AK23" s="1"/>
  <c r="M78" i="18"/>
  <c r="M18" i="19" s="1"/>
  <c r="O18" s="1"/>
  <c r="N114" i="21"/>
  <c r="L61" l="1"/>
  <c r="K24" i="18"/>
  <c r="L75" i="21"/>
  <c r="K39" i="18"/>
  <c r="L64" i="21"/>
  <c r="K29" i="18" s="1"/>
  <c r="K27"/>
  <c r="N23" i="21"/>
  <c r="AJ23" s="1"/>
  <c r="AK34"/>
  <c r="O23"/>
  <c r="AL23"/>
  <c r="AL34" s="1"/>
  <c r="N79" i="18"/>
  <c r="L19" i="19" s="1"/>
  <c r="K56" i="18"/>
  <c r="K57"/>
  <c r="O118" i="21"/>
  <c r="N83" i="18" s="1"/>
  <c r="M79"/>
  <c r="M19" i="19" s="1"/>
  <c r="N118" i="21"/>
  <c r="M83" i="18" s="1"/>
  <c r="L63" i="21" l="1"/>
  <c r="K26" i="18"/>
  <c r="L76" i="21"/>
  <c r="K40" i="18"/>
  <c r="K19" i="19"/>
  <c r="F8" i="1" s="1"/>
  <c r="G8" s="1"/>
  <c r="L23" i="19"/>
  <c r="L33" s="1"/>
  <c r="K58" i="18"/>
  <c r="K59"/>
  <c r="O19" i="19"/>
  <c r="M23"/>
  <c r="H8" i="1" l="1"/>
  <c r="L77" i="21"/>
  <c r="K41" i="18"/>
  <c r="L65" i="21"/>
  <c r="K30" i="18" s="1"/>
  <c r="K28"/>
  <c r="K23" i="19"/>
  <c r="K33" s="1"/>
  <c r="K60" i="18"/>
  <c r="K61"/>
  <c r="O23" i="19"/>
  <c r="M33"/>
  <c r="O33" s="1"/>
  <c r="L78" i="21" l="1"/>
  <c r="K42" i="18"/>
  <c r="K62"/>
  <c r="K63"/>
  <c r="L79" i="21" l="1"/>
  <c r="K43" i="18"/>
  <c r="K64"/>
  <c r="K65"/>
  <c r="L80" i="21" l="1"/>
  <c r="K44" i="18"/>
  <c r="L81" i="21" l="1"/>
  <c r="K45" i="18"/>
  <c r="L82" i="21" l="1"/>
  <c r="K46" i="18"/>
  <c r="L83" i="21" l="1"/>
  <c r="K47" i="18"/>
  <c r="L84" i="21" l="1"/>
  <c r="K48" i="18"/>
  <c r="L85" i="21" l="1"/>
  <c r="K49" i="18"/>
  <c r="L86" i="21" l="1"/>
  <c r="K50" i="18"/>
  <c r="L87" i="21" l="1"/>
  <c r="K52" i="18" s="1"/>
  <c r="K51"/>
</calcChain>
</file>

<file path=xl/comments1.xml><?xml version="1.0" encoding="utf-8"?>
<comments xmlns="http://schemas.openxmlformats.org/spreadsheetml/2006/main">
  <authors>
    <author>metro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 xml:space="preserve">Note:-
</t>
        </r>
        <r>
          <rPr>
            <b/>
            <sz val="18"/>
            <color indexed="81"/>
            <rFont val="Kruti Dev 010"/>
          </rPr>
          <t>ihy</t>
        </r>
        <r>
          <rPr>
            <b/>
            <sz val="16"/>
            <color indexed="81"/>
            <rFont val="Kruti Dev 010"/>
          </rPr>
          <t>s</t>
        </r>
        <r>
          <rPr>
            <b/>
            <sz val="18"/>
            <color indexed="81"/>
            <rFont val="Kruti Dev 010"/>
          </rPr>
          <t xml:space="preserve"> jax ds dkWye esa gh MkVk Hkjsa A
</t>
        </r>
      </text>
    </comment>
  </commentList>
</comments>
</file>

<file path=xl/comments2.xml><?xml version="1.0" encoding="utf-8"?>
<comments xmlns="http://schemas.openxmlformats.org/spreadsheetml/2006/main">
  <authors>
    <author>metro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 xml:space="preserve">Note:-
</t>
        </r>
        <r>
          <rPr>
            <b/>
            <sz val="18"/>
            <color indexed="81"/>
            <rFont val="Kruti Dev 010"/>
          </rPr>
          <t>ihy</t>
        </r>
        <r>
          <rPr>
            <b/>
            <sz val="16"/>
            <color indexed="81"/>
            <rFont val="Kruti Dev 010"/>
          </rPr>
          <t>s</t>
        </r>
        <r>
          <rPr>
            <b/>
            <sz val="18"/>
            <color indexed="81"/>
            <rFont val="Kruti Dev 010"/>
          </rPr>
          <t xml:space="preserve"> jax ds dkWye esa gh MkVk Hkjsa A
</t>
        </r>
      </text>
    </comment>
  </commentList>
</comments>
</file>

<file path=xl/sharedStrings.xml><?xml version="1.0" encoding="utf-8"?>
<sst xmlns="http://schemas.openxmlformats.org/spreadsheetml/2006/main" count="866" uniqueCount="429">
  <si>
    <t>izi= 1</t>
  </si>
  <si>
    <t xml:space="preserve">ys[kk en </t>
  </si>
  <si>
    <t>01 laosru dk x.ku @ ekax izi=</t>
  </si>
  <si>
    <t>jkf'k yk[kksa esa</t>
  </si>
  <si>
    <t>Ø-la-</t>
  </si>
  <si>
    <t>vkWfQl vkbZ-Mh-</t>
  </si>
  <si>
    <t>fo|ky; dk uke</t>
  </si>
  <si>
    <t>forh; o"kZ esa gksus okyk dqy O;;</t>
  </si>
  <si>
    <t>;ksx dkWye ¼4&amp;7½</t>
  </si>
  <si>
    <t>in dk uke</t>
  </si>
  <si>
    <t>,d ekg dh jkf'k</t>
  </si>
  <si>
    <t>12 ekg dh jkf'k</t>
  </si>
  <si>
    <t>3 izfr'kr osru o`f)</t>
  </si>
  <si>
    <t>ofj"B v/;kid</t>
  </si>
  <si>
    <t>,uih,l</t>
  </si>
  <si>
    <t>,u-ih-,l-] lkekU;] fjDr</t>
  </si>
  <si>
    <t>lkekU;</t>
  </si>
  <si>
    <t xml:space="preserve">dqy </t>
  </si>
  <si>
    <t>x.kuk osru o`f)</t>
  </si>
  <si>
    <t>dqy</t>
  </si>
  <si>
    <t>lk0osru o`f) 8 ekg</t>
  </si>
  <si>
    <t>lk0osru o`f) 8 ekg ,uih,l</t>
  </si>
  <si>
    <t>lk0osru o`f) 8 ekg dqy</t>
  </si>
  <si>
    <t>egk;ksx</t>
  </si>
  <si>
    <t>izi=</t>
  </si>
  <si>
    <t>;ksx</t>
  </si>
  <si>
    <t xml:space="preserve">ys[kk dk 'kh"kZ nh?kZ 'kh"kZ@ minh?kZ 'kh"kZ@ y?kq'kh"kZ@ mi'kh"kZ </t>
  </si>
  <si>
    <t>in uke</t>
  </si>
  <si>
    <t>xzsM is</t>
  </si>
  <si>
    <t>1tuojh 2004 ls iwoZ fu;qfDr</t>
  </si>
  <si>
    <t>1tuojh 2004 ds Ik'pkr fu;qfDr</t>
  </si>
  <si>
    <t>fnukad ftlls in fjDr gS</t>
  </si>
  <si>
    <t>izi= 8</t>
  </si>
  <si>
    <t>fuf'pr O;;ksa ds foLr`r vuqeku vFkkZr~ vf/kdkfj;ksa o deZpkfj;ksa ds osru vuqeku o"kZ ¼vizSy ls ekpZ rd½</t>
  </si>
  <si>
    <t>foHkkx dk uke %&amp; f'k{kk foHkkx</t>
  </si>
  <si>
    <t>j   lgL=ksa esa</t>
  </si>
  <si>
    <t>ys[kk 'kh"kZd ¼foLr`r 'kh"kZ½</t>
  </si>
  <si>
    <t>Øe la[;k</t>
  </si>
  <si>
    <t>uke</t>
  </si>
  <si>
    <t>thih,Q @ ,uih,l uEcj</t>
  </si>
  <si>
    <t>in</t>
  </si>
  <si>
    <t>in dk Lohd`r osru</t>
  </si>
  <si>
    <t>igyh ekpZ ls vfUre Qjojh ds fy;s fu/kkZfjr jde</t>
  </si>
  <si>
    <t>o`f) tks bl vof/k esa gksxh</t>
  </si>
  <si>
    <t>frfFk o`f)</t>
  </si>
  <si>
    <t>jde o`f)</t>
  </si>
  <si>
    <t>fo'ks"k fooj.k</t>
  </si>
  <si>
    <t>Jh</t>
  </si>
  <si>
    <t>jktif=r ;ksx</t>
  </si>
  <si>
    <t>vjktif=r ;ksx</t>
  </si>
  <si>
    <t>edku fdjk;k</t>
  </si>
  <si>
    <t>cksul</t>
  </si>
  <si>
    <t>lefiZr vodk'k</t>
  </si>
  <si>
    <t>dqqy HkRrk ;ksx</t>
  </si>
  <si>
    <t>dSf'k;j HkRrk</t>
  </si>
  <si>
    <t>/kqykbZ HkRrkk</t>
  </si>
  <si>
    <t>;ksx laosru</t>
  </si>
  <si>
    <t>;k=k HkRrk</t>
  </si>
  <si>
    <t>esfMdy HkRrk</t>
  </si>
  <si>
    <t>;ksx ;k=k HkRrk$esfMdy HkRRkk</t>
  </si>
  <si>
    <t>Øe l[;k</t>
  </si>
  <si>
    <t>izi= 9</t>
  </si>
  <si>
    <t>okLrfod O;; vkadM+s¼xr iwoZ rhu o"kksZ ds½</t>
  </si>
  <si>
    <t>okLrfod O;; vkadM+s</t>
  </si>
  <si>
    <t>vxLr ls ekpZ rd ¼xr o"kZ½</t>
  </si>
  <si>
    <t>viszy ls tqykbZ rd ¼pkyw o"kZ½</t>
  </si>
  <si>
    <t>dkye 7 o 8 dk ;ksx</t>
  </si>
  <si>
    <t>vxLr ls ekpZ rd dk laHkkfor O;; ¼pkyw o"kZ½</t>
  </si>
  <si>
    <t>la'kksf/kr vuqeku ¼pkyw o"kZ½ 8$10</t>
  </si>
  <si>
    <t>vk; O;; ds vuqeku ckcr ¼vkxkeh o"kZ½</t>
  </si>
  <si>
    <t>o`f)¼$½ ;k deh¼&amp;½</t>
  </si>
  <si>
    <t>6 vkSj 11 esa</t>
  </si>
  <si>
    <t>9 vkSj 11 esa</t>
  </si>
  <si>
    <t>11 vkSj 12 esa</t>
  </si>
  <si>
    <t>izi= 10</t>
  </si>
  <si>
    <t>vk; dk foLr`r ctV vuqeku forh; o"kZ ---------------------¼1vizSy ls 31ekpZ rd½ dk</t>
  </si>
  <si>
    <t>;ksx jk$vjk</t>
  </si>
  <si>
    <t>;ksx HkRrs</t>
  </si>
  <si>
    <t>vU; Hkrs</t>
  </si>
  <si>
    <t>;ksx ;k=k esfMdy</t>
  </si>
  <si>
    <t>;ksx loZ;ksx</t>
  </si>
  <si>
    <t>dk;kZy; O;;</t>
  </si>
  <si>
    <t>fofo/k</t>
  </si>
  <si>
    <t>iqLrdky;</t>
  </si>
  <si>
    <t>vU;</t>
  </si>
  <si>
    <t>;ksx egk;ksx</t>
  </si>
  <si>
    <t>f'k{k.k 'kqYd</t>
  </si>
  <si>
    <t>Vh-lh-</t>
  </si>
  <si>
    <t>izos'k 'kqYd</t>
  </si>
  <si>
    <t>o`f) HkRrk</t>
  </si>
  <si>
    <t xml:space="preserve">;ksx jktif=r$vjktif=r </t>
  </si>
  <si>
    <t>deZpkjh dh la[;k</t>
  </si>
  <si>
    <t>;ksx dkWye ¼5$6½</t>
  </si>
  <si>
    <t>okLrfod O;; vkadM+s    ¼xr iwoZ rhu o"kksZ ds½</t>
  </si>
  <si>
    <t>okLrfod vk; vkadM+s</t>
  </si>
  <si>
    <t>vkxkeh  osru o`f) fnukad</t>
  </si>
  <si>
    <t>vxLr ls ekpZ rd dk laHkkfor vk; ¼pkyw o"kZ½</t>
  </si>
  <si>
    <t>¼v½ fu;fer Lohd`r inks dk fooj.k</t>
  </si>
  <si>
    <t>dk;kZy; &amp;</t>
  </si>
  <si>
    <t>dk;kZy; %&amp;</t>
  </si>
  <si>
    <t>cSd rFkk 'kk[kk dk uke ¼bZ,Qlh dksM½</t>
  </si>
  <si>
    <t xml:space="preserve">in uke ftlds uke ls [kkrk gS </t>
  </si>
  <si>
    <t>foHkkxh; @ xSj foHkkxh;</t>
  </si>
  <si>
    <t>gLrkUrfjr jkf'k</t>
  </si>
  <si>
    <t>fnukad 31 vxLr rd O;; jkf'k</t>
  </si>
  <si>
    <t>cash</t>
  </si>
  <si>
    <t>bank</t>
  </si>
  <si>
    <t>F.D.</t>
  </si>
  <si>
    <t>Total</t>
  </si>
  <si>
    <t>¼c½ cSad [kkrks fLFkfr dk fooj.k</t>
  </si>
  <si>
    <t>deZpkjh vkbZ Mh</t>
  </si>
  <si>
    <t>j  lgL=ksa esa</t>
  </si>
  <si>
    <t>ukWuIyku @ Iyku @ lh-,l-,l-</t>
  </si>
  <si>
    <t>uohu vkbVe</t>
  </si>
  <si>
    <t>dfeVsM</t>
  </si>
  <si>
    <t>uohu</t>
  </si>
  <si>
    <r>
      <t>dqy ¼13</t>
    </r>
    <r>
      <rPr>
        <b/>
        <sz val="14"/>
        <color theme="1"/>
        <rFont val="Arial"/>
        <family val="2"/>
      </rPr>
      <t>+</t>
    </r>
    <r>
      <rPr>
        <b/>
        <sz val="14"/>
        <color theme="1"/>
        <rFont val="DevLys 010"/>
      </rPr>
      <t>14½</t>
    </r>
  </si>
  <si>
    <t>7 vkSj 12 esa</t>
  </si>
  <si>
    <t>10 vkSj 12 esa</t>
  </si>
  <si>
    <t>12 vkSj 15 esa</t>
  </si>
  <si>
    <t>gka @ ugha</t>
  </si>
  <si>
    <t>Øekad</t>
  </si>
  <si>
    <t>u;k@ØekssUu;u</t>
  </si>
  <si>
    <t>is cSaM</t>
  </si>
  <si>
    <t>dqy in</t>
  </si>
  <si>
    <t>fooj.k</t>
  </si>
  <si>
    <t>vU; uohu vkbVe ds fy, izi=</t>
  </si>
  <si>
    <t>uohu vkbVe izdkj</t>
  </si>
  <si>
    <t>Ø; @ fdjk;k</t>
  </si>
  <si>
    <t>vkbVe dk uke</t>
  </si>
  <si>
    <t>la[;k</t>
  </si>
  <si>
    <t>vkorhZ O;; ekfld</t>
  </si>
  <si>
    <t>vukorhZ Hkkj</t>
  </si>
  <si>
    <t>dqy okf"kZd Hkkj</t>
  </si>
  <si>
    <t xml:space="preserve">vU; fooj.k </t>
  </si>
  <si>
    <t>izekf.kr fd;k tkrk gS fd mi;qZDr lwpuk dh esjs }kjk O;fDrxr :Ik ls tkap dj yh xbZ gS vksj bls lgh ik;k x;k gSA</t>
  </si>
  <si>
    <t>OID</t>
  </si>
  <si>
    <t>dkye 8 o 9 dk ;ksx</t>
  </si>
  <si>
    <t>fu;fer dk;Zjr</t>
  </si>
  <si>
    <t>O;k[;krk</t>
  </si>
  <si>
    <t>dk;kZy; lgk;d</t>
  </si>
  <si>
    <t>ofj"B fyfid</t>
  </si>
  <si>
    <t>dfu"B fyfid</t>
  </si>
  <si>
    <t>lgk;d deZpkjh</t>
  </si>
  <si>
    <t>nrer@ ize`r</t>
  </si>
  <si>
    <t>MhMhvks dksM</t>
  </si>
  <si>
    <r>
      <t xml:space="preserve">orZeku inkas dh la[;k ¼dkWye la[;k </t>
    </r>
    <r>
      <rPr>
        <sz val="14"/>
        <color theme="1"/>
        <rFont val="Arial"/>
        <family val="2"/>
      </rPr>
      <t>5+6-7</t>
    </r>
    <r>
      <rPr>
        <sz val="14"/>
        <color theme="1"/>
        <rFont val="DevLys 010"/>
      </rPr>
      <t>½</t>
    </r>
  </si>
  <si>
    <t>jktif=r</t>
  </si>
  <si>
    <t>vjktif=r</t>
  </si>
  <si>
    <t>thih,Q@,uih,l uEcj</t>
  </si>
  <si>
    <t>dkfeZd dk uke</t>
  </si>
  <si>
    <t>¼fQDl is½ vU; HkRRkk</t>
  </si>
  <si>
    <t>fjDr</t>
  </si>
  <si>
    <t>v/;kid&amp;2</t>
  </si>
  <si>
    <t xml:space="preserve">Jh </t>
  </si>
  <si>
    <t>v/;kid&amp;1</t>
  </si>
  <si>
    <t>,u-ih-,l-</t>
  </si>
  <si>
    <t xml:space="preserve">foHkkxh; fo|kFkhZ dks"k </t>
  </si>
  <si>
    <t>izi= 12 ,</t>
  </si>
  <si>
    <t>osru J`a[kyk 1 ls 6 rd lsokfuo`r gksus okys dkfeZd dk fooj.k</t>
  </si>
  <si>
    <t>Ø-la</t>
  </si>
  <si>
    <t>ctV en</t>
  </si>
  <si>
    <t>deZpkjh dk uke</t>
  </si>
  <si>
    <t xml:space="preserve">lsokfuo`r deZpkjh dh jde </t>
  </si>
  <si>
    <t>lsokfuo`r fnukad</t>
  </si>
  <si>
    <t>lsokfuo`r deZpkjh dh lsokfuo`fr ds le; ns; mikftZr vodk'k</t>
  </si>
  <si>
    <t>dkfeZd dk lsokfuo`fr ds le; ewy osru</t>
  </si>
  <si>
    <t>RJGA201435027389</t>
  </si>
  <si>
    <t>Jherh</t>
  </si>
  <si>
    <t>dkS'kY;k</t>
  </si>
  <si>
    <t>iou dqekj xksnkjk</t>
  </si>
  <si>
    <t>lqfer fxjh</t>
  </si>
  <si>
    <t xml:space="preserve"> 'kk-f'k{kd</t>
  </si>
  <si>
    <t>,u-ih-,l- fQDl</t>
  </si>
  <si>
    <t>iz/kkukpk;Z</t>
  </si>
  <si>
    <t>vkS-ch-lh 15tSM vksvkjchlh01100506</t>
  </si>
  <si>
    <t>cSd [kkrs dk uke e; [kkrk la[;k</t>
  </si>
  <si>
    <t>RAJKIYE MADHYAMIK VIDHALYA 15Z 0506204 0000210</t>
  </si>
  <si>
    <t>RA.MA.VIDYALA VKASH KOSH 0506204 0000080</t>
  </si>
  <si>
    <t>osru Ja`[kyk</t>
  </si>
  <si>
    <t xml:space="preserve">ukWu Iyku </t>
  </si>
  <si>
    <t>ukWu Iyku ckfydk</t>
  </si>
  <si>
    <t>2019&amp;2020</t>
  </si>
  <si>
    <t>xzsM is@ ysoy</t>
  </si>
  <si>
    <t>eUtq ukxiky</t>
  </si>
  <si>
    <t>euftUnz flag</t>
  </si>
  <si>
    <t>js[kk jkuh</t>
  </si>
  <si>
    <t>lqq"kek jkuh</t>
  </si>
  <si>
    <t>ysoy</t>
  </si>
  <si>
    <t>nsosUnz dqekj lqFkkj</t>
  </si>
  <si>
    <t>RJGA200535013285</t>
  </si>
  <si>
    <t>RJBI200509033977</t>
  </si>
  <si>
    <t>fo'ks"k fooj.k ¼osru o`f)½</t>
  </si>
  <si>
    <t xml:space="preserve"> </t>
  </si>
  <si>
    <t>01-04-2019 dks vo'ks"k jkf'k</t>
  </si>
  <si>
    <t>31-08-2019  dks 'ks"k jkf'k  ¼5$6&amp;7½</t>
  </si>
  <si>
    <t>ossru ysoy</t>
  </si>
  <si>
    <t>egaxkbZ HkRRkk ,sfj;j¼----izfr'kr½</t>
  </si>
  <si>
    <t>v/;kid ysoy&amp;1 o ysoy&amp;2 Lohd`r] dk;Zjr o fjDr inks dk fooj.k</t>
  </si>
  <si>
    <t>en</t>
  </si>
  <si>
    <t xml:space="preserve">fo"k; </t>
  </si>
  <si>
    <t>Lohd`r</t>
  </si>
  <si>
    <t>dk;Zjr</t>
  </si>
  <si>
    <t>v/;kid ysoy&amp;1</t>
  </si>
  <si>
    <t>&amp;</t>
  </si>
  <si>
    <t>v/;kid ysoy&amp;2</t>
  </si>
  <si>
    <t>vaxzsth</t>
  </si>
  <si>
    <t>fgUnh</t>
  </si>
  <si>
    <t>xf.kr@foKku</t>
  </si>
  <si>
    <t>lkekftd foKku</t>
  </si>
  <si>
    <t>iatkch</t>
  </si>
  <si>
    <t>laLd`r</t>
  </si>
  <si>
    <t>2202-02-109-27-01</t>
  </si>
  <si>
    <t>2202-02-109-01-00</t>
  </si>
  <si>
    <t>Lohd`r ;ksx</t>
  </si>
  <si>
    <t xml:space="preserve">en 2202   ukWu Iyku  </t>
  </si>
  <si>
    <t xml:space="preserve">o"kZ </t>
  </si>
  <si>
    <t>o vkxkeh o"kZ</t>
  </si>
  <si>
    <t xml:space="preserve">foHkkxh; fodkl dks"k  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</si>
  <si>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</si>
  <si>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</si>
  <si>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</si>
  <si>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</si>
  <si>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</si>
  <si>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</si>
  <si>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</si>
  <si>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</si>
  <si>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</si>
  <si>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</si>
  <si>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</si>
  <si>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</si>
  <si>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</si>
  <si>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</si>
  <si>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</si>
  <si>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</si>
  <si>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</si>
  <si>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</si>
  <si>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</si>
  <si>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</si>
  <si>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</si>
  <si>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</si>
  <si>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</si>
  <si>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RE 2020-2021</t>
  </si>
  <si>
    <t>BE 2021-2022</t>
  </si>
  <si>
    <t xml:space="preserve">o"kZ 2021&amp;2022 ds fy, jsUt ds vuqlkj laosru dh jkf'k </t>
  </si>
  <si>
    <t>dk;kZy;&amp;</t>
  </si>
  <si>
    <t>jktdh; mPp ek/;fed fo|ky; pkSxkbZa Vksad</t>
  </si>
  <si>
    <t>eksgj&amp;</t>
  </si>
  <si>
    <t>Budget Estemate</t>
  </si>
  <si>
    <t>vkWfQl vkbZMh</t>
  </si>
  <si>
    <t>uke MhMhvks</t>
  </si>
  <si>
    <t>uEcj</t>
  </si>
  <si>
    <t>jktdh; mPp ek/;fed fo|ky;</t>
  </si>
  <si>
    <t xml:space="preserve">rS;kj drkZ </t>
  </si>
  <si>
    <t>ctV en        eq[; 'kh"kZ</t>
  </si>
  <si>
    <t>lkekU; f'k{kk</t>
  </si>
  <si>
    <t>ek/;fed f'k{kk</t>
  </si>
  <si>
    <t>yM+dksa ds fo|ky;</t>
  </si>
  <si>
    <t>Ldhe dk uke</t>
  </si>
  <si>
    <t>LVsV Q.M</t>
  </si>
  <si>
    <t>ekax la[;k</t>
  </si>
  <si>
    <t>Arear Month</t>
  </si>
  <si>
    <t>ctV Lohd`fr esa fo|ky; dh Ø-la-</t>
  </si>
  <si>
    <t>egakbZ HkÙk nj</t>
  </si>
  <si>
    <t>DA Arr.</t>
  </si>
  <si>
    <t>HRA</t>
  </si>
  <si>
    <t>xr rhu o"ksksZa ds vk; ,oa O;; dk fooj.k</t>
  </si>
  <si>
    <t>gsM</t>
  </si>
  <si>
    <t>2017-18</t>
  </si>
  <si>
    <t>2018-19</t>
  </si>
  <si>
    <t>2019-20</t>
  </si>
  <si>
    <t>08/19 to 03/20</t>
  </si>
  <si>
    <t>04/20 to 07/20</t>
  </si>
  <si>
    <t>la'kksf/kr vuqeku 2020&amp;21</t>
  </si>
  <si>
    <t>vk; vuqeku 2021&amp;2022</t>
  </si>
  <si>
    <t>vk;</t>
  </si>
  <si>
    <t>f'k{k.k Qhl o vU; Qhl</t>
  </si>
  <si>
    <t>0202&amp;02</t>
  </si>
  <si>
    <t>ikB~; iqLrdksa ls vk;</t>
  </si>
  <si>
    <t>vf/kd Hkqxrku dh olwyh</t>
  </si>
  <si>
    <t>vuqi;ksxh lkeku ds fuLrkj.k ls vk;</t>
  </si>
  <si>
    <t>O;;</t>
  </si>
  <si>
    <t>Lohd`r ctV 20&amp;21</t>
  </si>
  <si>
    <t>[kpksZa dk fooj.k</t>
  </si>
  <si>
    <t xml:space="preserve"> O;; 04@20 ls 07@20</t>
  </si>
  <si>
    <t>dqy ;ksx</t>
  </si>
  <si>
    <t>jkT; fuf/k</t>
  </si>
  <si>
    <t>dsUnzh; lgk;rk</t>
  </si>
  <si>
    <t>lEHkkfor O;; 2020&amp;21</t>
  </si>
  <si>
    <t>laosru</t>
  </si>
  <si>
    <t>;k=k O;;</t>
  </si>
  <si>
    <t>fpfdRlk O;;</t>
  </si>
  <si>
    <t xml:space="preserve"> dk;kZy; O;;</t>
  </si>
  <si>
    <t>fdjk;k dj jk;fYV</t>
  </si>
  <si>
    <t>e'khujh lkt lkeku</t>
  </si>
  <si>
    <t>iz;ksx'kkyk</t>
  </si>
  <si>
    <t>ofnZ;ka</t>
  </si>
  <si>
    <t>vU; izHkkj</t>
  </si>
  <si>
    <t>foHkkxh;lsokvksa ij fof'k"V O;;</t>
  </si>
  <si>
    <t>Developed by-</t>
  </si>
  <si>
    <t>L-1</t>
  </si>
  <si>
    <t>Chaturbhuj Jat</t>
  </si>
  <si>
    <t>प्रधानाचार्य</t>
  </si>
  <si>
    <t>Teacher GSSS Chogai</t>
  </si>
  <si>
    <t>प्रधानाध्यापक</t>
  </si>
  <si>
    <t>G</t>
  </si>
  <si>
    <t>M</t>
  </si>
  <si>
    <t>R</t>
  </si>
  <si>
    <t>C</t>
  </si>
  <si>
    <t>S</t>
  </si>
  <si>
    <t>व्याख्याता</t>
  </si>
  <si>
    <t>NG</t>
  </si>
  <si>
    <t>F</t>
  </si>
  <si>
    <t>W</t>
  </si>
  <si>
    <t>व्याख्याता शारीरिक शिक्षा</t>
  </si>
  <si>
    <t>H</t>
  </si>
  <si>
    <t>पुस्तकालय अध्यक्ष ग्रेड I</t>
  </si>
  <si>
    <t>वरिष्ठ अध्यापक</t>
  </si>
  <si>
    <t>वरिष्ठ शारीरिक शिक्षक</t>
  </si>
  <si>
    <t>पुस्तकालय अध्यक्ष ग्रेड II</t>
  </si>
  <si>
    <t>अध्यापक ग्रेड III</t>
  </si>
  <si>
    <t>प्रबोधक</t>
  </si>
  <si>
    <t>शारीरिक शिक्षक</t>
  </si>
  <si>
    <t>पुस्तकालय अध्यक्ष ग्रेड III</t>
  </si>
  <si>
    <t>संस्थापन अधिकारी</t>
  </si>
  <si>
    <t>प्रशासनिक अधिकारी</t>
  </si>
  <si>
    <t>अतिरिक्त प्रशासनिक अधिकारी</t>
  </si>
  <si>
    <t>सहायक प्रशासनिक अधिकारी</t>
  </si>
  <si>
    <t>वरिष्ठ सहायक</t>
  </si>
  <si>
    <t>कनिष्ठ सहायक</t>
  </si>
  <si>
    <t>प्रयोग शाला सहायक</t>
  </si>
  <si>
    <t>प्रयोग शाला सेवक</t>
  </si>
  <si>
    <t>जमादार</t>
  </si>
  <si>
    <t>सहायक कर्मचारी</t>
  </si>
  <si>
    <t>ए सी बी ई ओ प्रथम</t>
  </si>
  <si>
    <t xml:space="preserve">सहायक लेखाधिकारी प्रथम </t>
  </si>
  <si>
    <t xml:space="preserve">सहायक लेखाधिकारी द्वितीय </t>
  </si>
  <si>
    <t>कनिष्ठ लेखाकार</t>
  </si>
  <si>
    <t>अतिरिक्त जिला शिक्षा अधिकारी</t>
  </si>
  <si>
    <t xml:space="preserve">मुख्य जिला शिक्षा अधिकारी </t>
  </si>
  <si>
    <t>संयुक्त  निदेशक स्कूल शिक्षा</t>
  </si>
  <si>
    <t>सी बी ई ओ</t>
  </si>
  <si>
    <t>प्रबोधक शारीरिक शिक्षक</t>
  </si>
  <si>
    <t>प्रशिक्षु शिक्षक</t>
  </si>
  <si>
    <t>व्याख्याता कृषि</t>
  </si>
  <si>
    <t>कृषि अध्यापक</t>
  </si>
  <si>
    <t>कृषि प्रमुख</t>
  </si>
  <si>
    <t>विशेष शिक्षक</t>
  </si>
  <si>
    <t>ए सी बी ई ओ दवितीय</t>
  </si>
  <si>
    <t>uke dk;kZy;&amp;</t>
  </si>
  <si>
    <t>vkWfQl vkbZMh&amp;</t>
  </si>
  <si>
    <t>tUe frfFk</t>
  </si>
  <si>
    <t/>
  </si>
  <si>
    <t>Ø- la-</t>
  </si>
  <si>
    <t>pkyku fooj.k</t>
  </si>
  <si>
    <t>fo|ky; dk uke &amp;</t>
  </si>
  <si>
    <t>ys[kk 'kh"kZd&amp;</t>
  </si>
  <si>
    <t>pkyu uEcj o fnukad</t>
  </si>
  <si>
    <t>vizsy 19 ls ekpZ 20</t>
  </si>
  <si>
    <t>vxLr 19 ls ekpZ 20</t>
  </si>
  <si>
    <t>vizsy 20 ls tqykbZ 20</t>
  </si>
  <si>
    <t>f'k{k.k Qhl ,oa vU; Qhlsa</t>
  </si>
  <si>
    <t>vuqi;ksxh lkekuksa ls vk;</t>
  </si>
  <si>
    <t>vf/kd Hkqxrku ls olwyh</t>
  </si>
  <si>
    <t>TOTAL</t>
  </si>
  <si>
    <t>lafonk osru ij fu;qä dkfeZdksa dk fooj.k</t>
  </si>
  <si>
    <t>uke dkfeZd</t>
  </si>
  <si>
    <t>fu;qfä frfFk</t>
  </si>
  <si>
    <t>ekfld ekuns;</t>
  </si>
  <si>
    <t>12 ekg dk ekuns;</t>
  </si>
  <si>
    <t>ihZbZbZvks 10tSM ,oa iz/kkukpk;Z</t>
  </si>
  <si>
    <t>15tSM Jhxaxkuxj</t>
  </si>
  <si>
    <t>izHkkr 'kekZ</t>
  </si>
  <si>
    <t>vkxkeh osru o`f} fnukad</t>
  </si>
  <si>
    <t>cyoUr jk;</t>
  </si>
  <si>
    <t>ihbZbZvks 10tSM ,oa iz/kkukpk;Z</t>
  </si>
  <si>
    <t>vkxkeh o"kZ es 12 ekg dk ekuns;</t>
  </si>
  <si>
    <t>onhZ HkRrk iq:"k dkfeZd la[;k</t>
  </si>
  <si>
    <t>onhZ HkRrk efgyk dkfeZd la[;k</t>
  </si>
  <si>
    <t>cksul dkfeZdks dh la[;k</t>
  </si>
  <si>
    <t>foHkkx dk uke</t>
  </si>
  <si>
    <t>f'k{kk foHkkx</t>
  </si>
  <si>
    <t>foHkkx dk uke %&amp;</t>
  </si>
  <si>
    <t xml:space="preserve">lEHkkfor O;; </t>
  </si>
  <si>
    <t>y{eh nsoh</t>
  </si>
  <si>
    <t>jf'e dVkfj;k</t>
  </si>
  <si>
    <t>Lohd`r inksa dh la[;k ¼fnukad 
01-04-2020 dh fLFkfr½</t>
  </si>
  <si>
    <t>31-08-2020 dks fjDr inksa dh la[;k</t>
  </si>
  <si>
    <t>pkyw o"kZ 2020&amp;2021 esa lekIr fd;s x;s inksa dh la[;k</t>
  </si>
  <si>
    <t>pkyw o"kZ 2020&amp;2021 esa Lohd`r u;s inksa dh la[;k</t>
  </si>
  <si>
    <r>
      <t xml:space="preserve">¼ctV vuqeku vf/kdkfj;ksa }kjk foHkkxk/;{k dks izLrqr djus gsrq½ </t>
    </r>
    <r>
      <rPr>
        <sz val="14"/>
        <color theme="1"/>
        <rFont val="DevLys 010"/>
      </rPr>
      <t>ys[kk dk 'kh"kZ % eq[; 'kh"kZ@minh?kZ 'kh"kZ@y?kq'kh"kZ@mi'kh"kZ xzqi 'kh"kZ--------------------vk;kstuk fHkUu@vk;kstuk@dsUnz izofrZr ;kstuk</t>
    </r>
  </si>
  <si>
    <t>ekax la[;k&amp;</t>
  </si>
  <si>
    <t>ctV Lohd`fr esa fo|ky; dh Ø-la- %&amp;</t>
  </si>
  <si>
    <t xml:space="preserve">foHkkx dk uke %&amp; </t>
  </si>
  <si>
    <t>rS;kj drkZ %&amp;</t>
  </si>
  <si>
    <t>egaxkbZ HkÙkk nj</t>
  </si>
  <si>
    <t>dk;kZy; v/;{k MhMhvks uke %&amp;</t>
  </si>
  <si>
    <t>dSf'k;j HkRrk dkfeZd dh la[;k</t>
  </si>
  <si>
    <t xml:space="preserve">;ksx </t>
  </si>
  <si>
    <t xml:space="preserve">la'kksf/kr vuqeku ¼pkyw o"kZ½ </t>
  </si>
  <si>
    <t xml:space="preserve">vk;&amp;O;; vuqeku ¼vkxkeh o"kZ½ </t>
  </si>
  <si>
    <t>ysoy@ xzsM is</t>
  </si>
  <si>
    <t>lc gsM</t>
  </si>
  <si>
    <t>ctV gSM</t>
  </si>
  <si>
    <t>UnProtect All Worksheet PASSWORD -   sumit</t>
  </si>
  <si>
    <t>ctV o"kZ</t>
  </si>
  <si>
    <t>2020-21</t>
  </si>
  <si>
    <t>2023&amp;2024</t>
  </si>
  <si>
    <r>
      <t xml:space="preserve">ctV dh izkjfEHkd frfFk ;kfu </t>
    </r>
    <r>
      <rPr>
        <b/>
        <sz val="12"/>
        <color theme="1"/>
        <rFont val="DevLys 010"/>
      </rPr>
      <t xml:space="preserve">1ekpZ2022 </t>
    </r>
    <r>
      <rPr>
        <sz val="12"/>
        <color theme="1"/>
        <rFont val="DevLys 010"/>
      </rPr>
      <t>dks deZpkjh dk osru</t>
    </r>
  </si>
  <si>
    <t>Lohd`r ctV 2022&amp;2023</t>
  </si>
  <si>
    <t xml:space="preserve"> O;; 08@21 ls 03@22</t>
  </si>
  <si>
    <t xml:space="preserve"> O;; 04@22 ls 07@22</t>
  </si>
  <si>
    <t>08/21 to 03/22</t>
  </si>
  <si>
    <t>04/22 to 07/22</t>
  </si>
  <si>
    <t>vkxkeh o"kZ 2023&amp;24 ds fy;s jde ¼dkye 8$10½</t>
  </si>
  <si>
    <t>egaxkbZ HkRrk 34izfr'kr</t>
  </si>
  <si>
    <t>edku fdjk;k 9izfr'kr</t>
  </si>
  <si>
    <t>pkyw o"kZ ds fy;s la'kksf/kr vuqeku 2022&amp;23</t>
  </si>
  <si>
    <t>21&amp;22 esa ekpZ2022 dk th-,-19</t>
  </si>
  <si>
    <t>vk; vuqeku 2023&amp;2024</t>
  </si>
  <si>
    <t>forh; o"kZ 2022&amp;23 esa laosru esa vkaCkfVr jkf'k</t>
  </si>
  <si>
    <t>07@22 rd dk okLrfod O;;</t>
  </si>
  <si>
    <t>08@22 ls 03@23 rd gksus okyk vuqekfur O;;</t>
  </si>
  <si>
    <t>o"kZ 2022&amp;23 vfrfjDr ds fy, vko';drk</t>
  </si>
  <si>
    <t>2021-22</t>
  </si>
  <si>
    <t>la'kksf/kr vuqeku 08@2022 ls 03@2023</t>
  </si>
  <si>
    <t>vk; O;; ds vuqeku ckcr~ pkyw o"kZ</t>
  </si>
  <si>
    <t>la'kksf/kr vuqeku 2022&amp;23 ¼pkyw o"kZ½ 9$11</t>
  </si>
  <si>
    <t>vk; O;; ds vuqeku ckcr 2023&amp;24¼vkxkeh o"kZ½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</si>
</sst>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00"/>
    <numFmt numFmtId="166" formatCode="0000"/>
    <numFmt numFmtId="167" formatCode="dd\-mm\-yy"/>
  </numFmts>
  <fonts count="123">
    <font>
      <sz val="11"/>
      <color theme="1"/>
      <name val="Calibri"/>
      <family val="2"/>
      <scheme val="minor"/>
    </font>
    <font>
      <sz val="11"/>
      <color theme="1"/>
      <name val="DevLys 010"/>
    </font>
    <font>
      <sz val="18"/>
      <color theme="1"/>
      <name val="DevLys 010"/>
    </font>
    <font>
      <sz val="10"/>
      <color theme="1"/>
      <name val="DevLys 010"/>
    </font>
    <font>
      <sz val="16"/>
      <color theme="1"/>
      <name val="DevLys 010"/>
    </font>
    <font>
      <sz val="14"/>
      <color theme="1"/>
      <name val="DevLys 010"/>
    </font>
    <font>
      <b/>
      <sz val="14"/>
      <color theme="1"/>
      <name val="DevLys 010"/>
    </font>
    <font>
      <b/>
      <sz val="18"/>
      <color theme="1"/>
      <name val="DevLys 010"/>
    </font>
    <font>
      <sz val="14"/>
      <color theme="1"/>
      <name val="Arial"/>
      <family val="2"/>
    </font>
    <font>
      <b/>
      <u/>
      <sz val="20"/>
      <color theme="1"/>
      <name val="DevLys 010"/>
    </font>
    <font>
      <b/>
      <sz val="16"/>
      <color theme="1"/>
      <name val="DevLys 010"/>
    </font>
    <font>
      <sz val="12"/>
      <color theme="1"/>
      <name val="DevLys 010"/>
    </font>
    <font>
      <b/>
      <i/>
      <u/>
      <sz val="14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DevLys 010"/>
    </font>
    <font>
      <sz val="28"/>
      <color theme="1"/>
      <name val="DevLys 010"/>
    </font>
    <font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u/>
      <sz val="14"/>
      <color theme="1"/>
      <name val="DevLys 010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4"/>
      <color theme="1"/>
      <name val="DevLys 010"/>
    </font>
    <font>
      <sz val="22"/>
      <color theme="1"/>
      <name val="DevLys 010"/>
    </font>
    <font>
      <b/>
      <i/>
      <u/>
      <sz val="18"/>
      <color theme="1"/>
      <name val="DevLys 010"/>
    </font>
    <font>
      <b/>
      <i/>
      <sz val="14"/>
      <color theme="1"/>
      <name val="Arial"/>
      <family val="2"/>
    </font>
    <font>
      <b/>
      <i/>
      <u/>
      <sz val="16"/>
      <color theme="1"/>
      <name val="Arial"/>
      <family val="2"/>
    </font>
    <font>
      <b/>
      <sz val="11"/>
      <color theme="1"/>
      <name val="DevLys 010"/>
    </font>
    <font>
      <b/>
      <i/>
      <u/>
      <sz val="11"/>
      <color theme="1"/>
      <name val="DevLys 010"/>
    </font>
    <font>
      <b/>
      <sz val="12"/>
      <color theme="1"/>
      <name val="DevLys 010"/>
    </font>
    <font>
      <b/>
      <sz val="11"/>
      <color theme="1"/>
      <name val="Arial"/>
      <family val="2"/>
    </font>
    <font>
      <b/>
      <i/>
      <u/>
      <sz val="16"/>
      <color theme="1"/>
      <name val="DevLys 010"/>
    </font>
    <font>
      <b/>
      <i/>
      <u/>
      <sz val="20"/>
      <color theme="1"/>
      <name val="DevLys 010"/>
    </font>
    <font>
      <b/>
      <i/>
      <sz val="20"/>
      <color theme="1"/>
      <name val="DevLys 010"/>
    </font>
    <font>
      <b/>
      <i/>
      <u/>
      <sz val="26"/>
      <color theme="1"/>
      <name val="DevLys 010"/>
    </font>
    <font>
      <b/>
      <sz val="14"/>
      <name val="Arial"/>
      <family val="2"/>
    </font>
    <font>
      <b/>
      <sz val="20"/>
      <color theme="1"/>
      <name val="DevLys 010"/>
    </font>
    <font>
      <b/>
      <i/>
      <sz val="24"/>
      <color theme="1"/>
      <name val="DevLys 010"/>
    </font>
    <font>
      <b/>
      <sz val="24"/>
      <color theme="1"/>
      <name val="DevLys 010"/>
    </font>
    <font>
      <sz val="8"/>
      <color theme="1"/>
      <name val="DevLys 010"/>
    </font>
    <font>
      <sz val="8"/>
      <color theme="1"/>
      <name val="Arial"/>
      <family val="2"/>
    </font>
    <font>
      <sz val="12"/>
      <color indexed="9"/>
      <name val="Times New Roman"/>
      <family val="1"/>
    </font>
    <font>
      <b/>
      <i/>
      <sz val="16"/>
      <color theme="1"/>
      <name val="DevLys 010"/>
    </font>
    <font>
      <sz val="11"/>
      <color theme="1"/>
      <name val="DevLys 010 Thin"/>
    </font>
    <font>
      <sz val="16"/>
      <color theme="1"/>
      <name val="Arial"/>
      <family val="2"/>
    </font>
    <font>
      <b/>
      <sz val="22"/>
      <color theme="1"/>
      <name val="DevLys 010"/>
    </font>
    <font>
      <sz val="18"/>
      <color theme="1"/>
      <name val="Arial"/>
      <family val="2"/>
    </font>
    <font>
      <b/>
      <sz val="9"/>
      <color theme="1"/>
      <name val="DevLys 020"/>
    </font>
    <font>
      <sz val="9"/>
      <color theme="1"/>
      <name val="DevLys 020"/>
    </font>
    <font>
      <sz val="24"/>
      <color theme="1"/>
      <name val="DevLys 010"/>
    </font>
    <font>
      <sz val="26"/>
      <color theme="1"/>
      <name val="DevLys 010"/>
    </font>
    <font>
      <b/>
      <sz val="28"/>
      <color theme="1"/>
      <name val="DevLys 010"/>
    </font>
    <font>
      <b/>
      <i/>
      <sz val="28"/>
      <color theme="1"/>
      <name val="DevLys 010"/>
    </font>
    <font>
      <i/>
      <sz val="14"/>
      <color theme="1"/>
      <name val="DevLys 010"/>
    </font>
    <font>
      <sz val="14"/>
      <color theme="1"/>
      <name val="Calibri"/>
      <family val="2"/>
      <scheme val="minor"/>
    </font>
    <font>
      <b/>
      <sz val="16"/>
      <name val="DevLys 010"/>
    </font>
    <font>
      <b/>
      <sz val="11"/>
      <name val="Arial"/>
      <family val="2"/>
    </font>
    <font>
      <b/>
      <sz val="14"/>
      <color rgb="FFFF0000"/>
      <name val="DevLys 010"/>
    </font>
    <font>
      <sz val="22"/>
      <color rgb="FFFF0000"/>
      <name val="DevLys 010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0"/>
      <name val="DevLys 010"/>
    </font>
    <font>
      <b/>
      <i/>
      <sz val="18"/>
      <color theme="1"/>
      <name val="DevLys 010"/>
    </font>
    <font>
      <b/>
      <i/>
      <sz val="11"/>
      <color theme="1"/>
      <name val="DevLys 010"/>
    </font>
    <font>
      <b/>
      <sz val="13"/>
      <color theme="1"/>
      <name val="DevLys 010"/>
    </font>
    <font>
      <b/>
      <sz val="10"/>
      <color theme="1"/>
      <name val="DevLys 010"/>
    </font>
    <font>
      <b/>
      <i/>
      <sz val="11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indexed="81"/>
      <name val="Kruti Dev 010"/>
    </font>
    <font>
      <b/>
      <sz val="16"/>
      <color indexed="81"/>
      <name val="Kruti Dev 010"/>
    </font>
    <font>
      <sz val="14"/>
      <name val="DevLys 010"/>
    </font>
    <font>
      <b/>
      <sz val="14"/>
      <name val="DevLys 010"/>
    </font>
    <font>
      <sz val="16"/>
      <name val="DevLys 010"/>
    </font>
    <font>
      <sz val="8"/>
      <color indexed="8"/>
      <name val="DevLys 010"/>
    </font>
    <font>
      <sz val="12"/>
      <color theme="1"/>
      <name val="Calibri"/>
      <family val="2"/>
      <scheme val="minor"/>
    </font>
    <font>
      <sz val="13"/>
      <color theme="1"/>
      <name val="DevLys 010"/>
    </font>
    <font>
      <b/>
      <sz val="14"/>
      <name val="Calibri"/>
      <family val="2"/>
      <scheme val="minor"/>
    </font>
    <font>
      <sz val="14"/>
      <color theme="1"/>
      <name val="Kruti Dev 010 "/>
    </font>
    <font>
      <b/>
      <sz val="20"/>
      <name val="DevLys 010 Thin"/>
    </font>
    <font>
      <b/>
      <sz val="16"/>
      <name val="DevLys 010 "/>
    </font>
    <font>
      <sz val="16"/>
      <name val="DevLys 010 "/>
    </font>
    <font>
      <sz val="10"/>
      <name val="DevLys 010 "/>
    </font>
    <font>
      <sz val="11"/>
      <color theme="1" tint="0.499984740745262"/>
      <name val="Calibri"/>
      <family val="2"/>
      <scheme val="minor"/>
    </font>
    <font>
      <b/>
      <sz val="12"/>
      <name val="DevLys 010"/>
    </font>
    <font>
      <sz val="14"/>
      <name val="DevLys 010 Thin"/>
    </font>
    <font>
      <b/>
      <sz val="10"/>
      <name val="DevLys 010 "/>
    </font>
    <font>
      <sz val="11"/>
      <color rgb="FF000000"/>
      <name val="Calibri"/>
      <family val="2"/>
      <scheme val="minor"/>
    </font>
    <font>
      <sz val="14"/>
      <color rgb="FF000000"/>
      <name val="DevLys 010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u/>
      <sz val="17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theme="1"/>
      <name val="DevLys 010"/>
    </font>
    <font>
      <sz val="9"/>
      <color theme="1"/>
      <name val="Calibri"/>
      <family val="2"/>
      <scheme val="minor"/>
    </font>
    <font>
      <b/>
      <sz val="22"/>
      <name val="DevLys 010 Thin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4"/>
      <color theme="2" tint="-0.249977111117893"/>
      <name val="Arial"/>
      <family val="2"/>
    </font>
    <font>
      <sz val="14"/>
      <color theme="2" tint="-0.249977111117893"/>
      <name val="Arial"/>
      <family val="2"/>
    </font>
    <font>
      <b/>
      <i/>
      <sz val="14"/>
      <color theme="2" tint="-0.249977111117893"/>
      <name val="Arial"/>
      <family val="2"/>
    </font>
    <font>
      <sz val="2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6"/>
      <color rgb="FF000000"/>
      <name val="DevLys 010"/>
    </font>
    <font>
      <b/>
      <sz val="16"/>
      <color rgb="FFFF0000"/>
      <name val="DevLys 010"/>
    </font>
    <font>
      <sz val="16"/>
      <color rgb="FFFF000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Dot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otted">
        <color indexed="64"/>
      </right>
      <top style="dashDotDot">
        <color indexed="64"/>
      </top>
      <bottom style="dashDotDot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Dot">
        <color indexed="64"/>
      </left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 style="dashDotDot">
        <color indexed="64"/>
      </left>
      <right style="dashed">
        <color indexed="64"/>
      </right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 style="dashed">
        <color indexed="64"/>
      </right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/>
      <top style="dashDot">
        <color indexed="64"/>
      </top>
      <bottom style="dashDot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4" fillId="0" borderId="0">
      <alignment vertical="center"/>
    </xf>
    <xf numFmtId="0" fontId="81" fillId="0" borderId="1">
      <alignment vertical="top"/>
      <protection locked="0"/>
    </xf>
  </cellStyleXfs>
  <cellXfs count="90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/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4" fillId="0" borderId="27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31" fillId="0" borderId="24" xfId="0" applyFont="1" applyBorder="1"/>
    <xf numFmtId="0" fontId="18" fillId="0" borderId="19" xfId="0" applyFont="1" applyBorder="1" applyAlignment="1">
      <alignment horizontal="center" vertical="center"/>
    </xf>
    <xf numFmtId="0" fontId="31" fillId="0" borderId="26" xfId="0" applyFont="1" applyBorder="1"/>
    <xf numFmtId="0" fontId="18" fillId="0" borderId="27" xfId="0" applyFont="1" applyBorder="1" applyAlignment="1">
      <alignment horizontal="center" vertical="center"/>
    </xf>
    <xf numFmtId="0" fontId="31" fillId="0" borderId="34" xfId="0" applyFont="1" applyBorder="1"/>
    <xf numFmtId="0" fontId="24" fillId="0" borderId="35" xfId="0" applyFont="1" applyBorder="1" applyAlignment="1">
      <alignment horizontal="center" vertical="center"/>
    </xf>
    <xf numFmtId="0" fontId="31" fillId="0" borderId="30" xfId="0" applyFont="1" applyBorder="1"/>
    <xf numFmtId="0" fontId="18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17" fontId="8" fillId="0" borderId="29" xfId="0" applyNumberFormat="1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14" fontId="34" fillId="0" borderId="0" xfId="0" applyNumberFormat="1" applyFont="1" applyBorder="1" applyAlignment="1" applyProtection="1">
      <alignment vertical="center"/>
    </xf>
    <xf numFmtId="0" fontId="16" fillId="0" borderId="0" xfId="0" applyFont="1" applyBorder="1" applyProtection="1"/>
    <xf numFmtId="0" fontId="33" fillId="0" borderId="1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4" fillId="0" borderId="40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right" vertical="center" wrapText="1"/>
    </xf>
    <xf numFmtId="0" fontId="24" fillId="0" borderId="42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 wrapText="1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4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 wrapText="1"/>
    </xf>
    <xf numFmtId="0" fontId="25" fillId="0" borderId="48" xfId="0" applyFont="1" applyBorder="1" applyAlignment="1" applyProtection="1">
      <alignment horizontal="right" vertical="center" wrapText="1"/>
    </xf>
    <xf numFmtId="0" fontId="25" fillId="0" borderId="48" xfId="0" applyFont="1" applyBorder="1" applyAlignment="1" applyProtection="1">
      <alignment horizontal="center" vertical="center" wrapText="1"/>
    </xf>
    <xf numFmtId="0" fontId="31" fillId="0" borderId="51" xfId="0" applyFont="1" applyBorder="1" applyProtection="1"/>
    <xf numFmtId="0" fontId="12" fillId="0" borderId="50" xfId="0" applyFont="1" applyBorder="1" applyAlignment="1" applyProtection="1">
      <alignment vertical="center" wrapText="1"/>
    </xf>
    <xf numFmtId="0" fontId="24" fillId="0" borderId="50" xfId="0" applyFont="1" applyBorder="1" applyAlignment="1" applyProtection="1">
      <alignment horizontal="center" vertical="center"/>
    </xf>
    <xf numFmtId="0" fontId="31" fillId="0" borderId="52" xfId="0" applyFont="1" applyBorder="1" applyProtection="1"/>
    <xf numFmtId="0" fontId="25" fillId="0" borderId="48" xfId="0" applyFont="1" applyBorder="1" applyAlignment="1" applyProtection="1">
      <alignment horizontal="right"/>
    </xf>
    <xf numFmtId="0" fontId="12" fillId="0" borderId="48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31" fillId="0" borderId="38" xfId="0" applyFont="1" applyBorder="1" applyProtection="1"/>
    <xf numFmtId="0" fontId="24" fillId="0" borderId="4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4" fillId="0" borderId="0" xfId="0" applyFont="1" applyAlignment="1" applyProtection="1">
      <alignment horizontal="center"/>
    </xf>
    <xf numFmtId="0" fontId="31" fillId="0" borderId="41" xfId="0" applyFont="1" applyBorder="1" applyProtection="1"/>
    <xf numFmtId="0" fontId="24" fillId="0" borderId="43" xfId="0" applyFont="1" applyBorder="1" applyAlignment="1" applyProtection="1">
      <alignment horizontal="center" vertical="center"/>
    </xf>
    <xf numFmtId="0" fontId="32" fillId="0" borderId="53" xfId="0" applyFont="1" applyBorder="1" applyProtection="1"/>
    <xf numFmtId="0" fontId="32" fillId="0" borderId="55" xfId="0" applyFont="1" applyBorder="1" applyProtection="1"/>
    <xf numFmtId="0" fontId="24" fillId="0" borderId="45" xfId="0" applyFont="1" applyBorder="1" applyAlignment="1" applyProtection="1">
      <alignment horizontal="center" vertical="center"/>
    </xf>
    <xf numFmtId="0" fontId="31" fillId="0" borderId="40" xfId="0" applyFont="1" applyBorder="1" applyProtection="1"/>
    <xf numFmtId="0" fontId="31" fillId="0" borderId="39" xfId="0" applyFont="1" applyBorder="1" applyProtection="1"/>
    <xf numFmtId="0" fontId="31" fillId="0" borderId="33" xfId="0" applyFont="1" applyBorder="1" applyProtection="1"/>
    <xf numFmtId="0" fontId="21" fillId="0" borderId="1" xfId="0" applyFont="1" applyBorder="1" applyAlignment="1" applyProtection="1">
      <alignment horizontal="center" vertical="center" wrapText="1"/>
    </xf>
    <xf numFmtId="0" fontId="39" fillId="0" borderId="45" xfId="0" applyFont="1" applyBorder="1" applyAlignment="1" applyProtection="1">
      <alignment horizontal="center" vertical="center"/>
    </xf>
    <xf numFmtId="0" fontId="39" fillId="0" borderId="39" xfId="0" applyFont="1" applyBorder="1" applyAlignment="1" applyProtection="1">
      <alignment horizontal="center" vertical="center"/>
    </xf>
    <xf numFmtId="0" fontId="30" fillId="0" borderId="33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1" fontId="34" fillId="0" borderId="64" xfId="0" applyNumberFormat="1" applyFont="1" applyBorder="1" applyAlignment="1" applyProtection="1">
      <alignment horizontal="center" vertical="center" wrapText="1"/>
    </xf>
    <xf numFmtId="1" fontId="34" fillId="0" borderId="62" xfId="0" applyNumberFormat="1" applyFont="1" applyBorder="1" applyAlignment="1" applyProtection="1">
      <alignment horizontal="center" vertical="center" wrapText="1"/>
    </xf>
    <xf numFmtId="0" fontId="33" fillId="0" borderId="12" xfId="0" applyFont="1" applyBorder="1" applyAlignment="1" applyProtection="1">
      <alignment horizontal="center" vertical="center" wrapText="1"/>
    </xf>
    <xf numFmtId="0" fontId="6" fillId="0" borderId="65" xfId="0" applyFont="1" applyBorder="1" applyAlignment="1" applyProtection="1">
      <alignment horizontal="right" vertical="center" wrapText="1"/>
    </xf>
    <xf numFmtId="0" fontId="6" fillId="0" borderId="66" xfId="0" applyFont="1" applyBorder="1" applyAlignment="1" applyProtection="1">
      <alignment horizontal="left" vertical="center" wrapText="1"/>
    </xf>
    <xf numFmtId="0" fontId="30" fillId="0" borderId="47" xfId="0" applyFont="1" applyBorder="1" applyAlignment="1" applyProtection="1">
      <alignment horizontal="center" vertical="center"/>
    </xf>
    <xf numFmtId="0" fontId="25" fillId="0" borderId="71" xfId="0" applyFont="1" applyBorder="1" applyAlignment="1" applyProtection="1">
      <alignment horizontal="center" vertical="center" wrapText="1"/>
    </xf>
    <xf numFmtId="0" fontId="24" fillId="0" borderId="72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39" fillId="0" borderId="73" xfId="0" applyFont="1" applyBorder="1" applyAlignment="1" applyProtection="1">
      <alignment horizontal="center" vertical="center"/>
    </xf>
    <xf numFmtId="0" fontId="39" fillId="0" borderId="60" xfId="0" applyFont="1" applyBorder="1" applyAlignment="1" applyProtection="1">
      <alignment horizontal="center" vertical="center"/>
    </xf>
    <xf numFmtId="0" fontId="24" fillId="0" borderId="60" xfId="0" applyFont="1" applyBorder="1" applyAlignment="1" applyProtection="1">
      <alignment horizontal="center" vertical="center"/>
    </xf>
    <xf numFmtId="0" fontId="19" fillId="0" borderId="67" xfId="0" applyFont="1" applyBorder="1" applyAlignment="1" applyProtection="1">
      <alignment horizontal="center" vertical="center"/>
    </xf>
    <xf numFmtId="0" fontId="30" fillId="0" borderId="71" xfId="0" applyFont="1" applyBorder="1" applyAlignment="1" applyProtection="1">
      <alignment horizontal="center" vertical="center"/>
    </xf>
    <xf numFmtId="0" fontId="24" fillId="0" borderId="73" xfId="0" applyFont="1" applyBorder="1" applyAlignment="1" applyProtection="1">
      <alignment horizontal="center" vertical="center"/>
    </xf>
    <xf numFmtId="0" fontId="24" fillId="0" borderId="67" xfId="0" applyFont="1" applyBorder="1" applyAlignment="1" applyProtection="1">
      <alignment horizontal="center" vertical="center"/>
    </xf>
    <xf numFmtId="0" fontId="30" fillId="0" borderId="74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/>
    <xf numFmtId="0" fontId="32" fillId="0" borderId="19" xfId="0" applyFont="1" applyBorder="1" applyProtection="1"/>
    <xf numFmtId="0" fontId="31" fillId="0" borderId="19" xfId="0" applyFont="1" applyBorder="1" applyProtection="1"/>
    <xf numFmtId="0" fontId="10" fillId="0" borderId="22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5" xfId="0" applyFont="1" applyBorder="1" applyAlignment="1">
      <alignment horizontal="right" vertical="center" wrapText="1"/>
    </xf>
    <xf numFmtId="0" fontId="37" fillId="0" borderId="3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76" xfId="0" applyFont="1" applyBorder="1" applyAlignment="1" applyProtection="1">
      <alignment horizontal="right" vertical="center" wrapText="1"/>
    </xf>
    <xf numFmtId="0" fontId="6" fillId="0" borderId="77" xfId="0" applyFont="1" applyBorder="1" applyAlignment="1" applyProtection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31" fillId="0" borderId="0" xfId="0" applyFont="1"/>
    <xf numFmtId="0" fontId="40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6" fillId="3" borderId="39" xfId="0" applyFont="1" applyFill="1" applyBorder="1" applyAlignment="1" applyProtection="1">
      <alignment horizontal="righ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13" fillId="3" borderId="39" xfId="0" applyFont="1" applyFill="1" applyBorder="1" applyAlignment="1" applyProtection="1">
      <alignment horizontal="center" vertical="center" wrapText="1"/>
      <protection locked="0"/>
    </xf>
    <xf numFmtId="164" fontId="1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4" fillId="3" borderId="40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/>
    <xf numFmtId="0" fontId="5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4" fillId="0" borderId="39" xfId="0" applyNumberFormat="1" applyFont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4" fillId="3" borderId="2" xfId="0" applyFont="1" applyFill="1" applyBorder="1" applyAlignment="1" applyProtection="1">
      <alignment horizontal="center"/>
      <protection locked="0"/>
    </xf>
    <xf numFmtId="0" fontId="53" fillId="3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4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14" fontId="24" fillId="3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/>
    <xf numFmtId="0" fontId="20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2" fontId="60" fillId="0" borderId="0" xfId="0" applyNumberFormat="1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1" fontId="59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2" fontId="45" fillId="2" borderId="0" xfId="0" applyNumberFormat="1" applyFont="1" applyFill="1" applyBorder="1" applyAlignment="1">
      <alignment shrinkToFit="1"/>
    </xf>
    <xf numFmtId="14" fontId="0" fillId="0" borderId="0" xfId="0" applyNumberFormat="1" applyBorder="1"/>
    <xf numFmtId="0" fontId="4" fillId="0" borderId="0" xfId="0" applyFont="1" applyBorder="1"/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61" fillId="3" borderId="36" xfId="0" applyFont="1" applyFill="1" applyBorder="1" applyAlignment="1" applyProtection="1">
      <alignment horizontal="center" vertical="center" wrapText="1"/>
      <protection locked="0"/>
    </xf>
    <xf numFmtId="0" fontId="61" fillId="0" borderId="38" xfId="0" applyFont="1" applyBorder="1" applyAlignment="1" applyProtection="1">
      <alignment horizontal="center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9" fontId="34" fillId="0" borderId="44" xfId="0" applyNumberFormat="1" applyFont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6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Protection="1">
      <protection hidden="1"/>
    </xf>
    <xf numFmtId="0" fontId="0" fillId="0" borderId="0" xfId="0" applyProtection="1"/>
    <xf numFmtId="0" fontId="6" fillId="7" borderId="0" xfId="0" applyFont="1" applyFill="1" applyProtection="1"/>
    <xf numFmtId="0" fontId="5" fillId="7" borderId="0" xfId="0" applyFont="1" applyFill="1" applyProtection="1"/>
    <xf numFmtId="0" fontId="0" fillId="7" borderId="0" xfId="0" applyFill="1" applyProtection="1"/>
    <xf numFmtId="0" fontId="5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right"/>
    </xf>
    <xf numFmtId="165" fontId="5" fillId="7" borderId="0" xfId="0" applyNumberFormat="1" applyFont="1" applyFill="1" applyProtection="1"/>
    <xf numFmtId="0" fontId="58" fillId="7" borderId="0" xfId="0" applyFont="1" applyFill="1" applyProtection="1"/>
    <xf numFmtId="165" fontId="0" fillId="7" borderId="0" xfId="0" applyNumberFormat="1" applyFill="1" applyProtection="1"/>
    <xf numFmtId="0" fontId="68" fillId="7" borderId="0" xfId="0" applyFont="1" applyFill="1" applyProtection="1"/>
    <xf numFmtId="0" fontId="66" fillId="7" borderId="0" xfId="0" applyFont="1" applyFill="1" applyAlignment="1" applyProtection="1">
      <alignment horizontal="left"/>
    </xf>
    <xf numFmtId="0" fontId="69" fillId="7" borderId="0" xfId="0" applyFont="1" applyFill="1" applyProtection="1"/>
    <xf numFmtId="0" fontId="66" fillId="7" borderId="0" xfId="0" applyFont="1" applyFill="1" applyProtection="1"/>
    <xf numFmtId="0" fontId="5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/>
    </xf>
    <xf numFmtId="166" fontId="5" fillId="7" borderId="1" xfId="0" applyNumberFormat="1" applyFont="1" applyFill="1" applyBorder="1" applyAlignment="1" applyProtection="1">
      <alignment horizontal="right"/>
    </xf>
    <xf numFmtId="0" fontId="0" fillId="7" borderId="1" xfId="0" applyFill="1" applyBorder="1" applyProtection="1"/>
    <xf numFmtId="165" fontId="0" fillId="7" borderId="1" xfId="0" applyNumberFormat="1" applyFill="1" applyBorder="1" applyProtection="1"/>
    <xf numFmtId="0" fontId="5" fillId="7" borderId="1" xfId="0" applyFont="1" applyFill="1" applyBorder="1" applyAlignment="1" applyProtection="1">
      <alignment horizontal="left" vertical="top" wrapText="1"/>
    </xf>
    <xf numFmtId="166" fontId="5" fillId="7" borderId="1" xfId="0" applyNumberFormat="1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165" fontId="0" fillId="7" borderId="1" xfId="0" applyNumberFormat="1" applyFill="1" applyBorder="1" applyAlignment="1" applyProtection="1">
      <alignment horizontal="center" vertical="center"/>
    </xf>
    <xf numFmtId="0" fontId="70" fillId="7" borderId="0" xfId="0" applyFont="1" applyFill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 wrapText="1"/>
    </xf>
    <xf numFmtId="0" fontId="73" fillId="7" borderId="1" xfId="0" applyFont="1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5" fillId="7" borderId="1" xfId="0" applyFont="1" applyFill="1" applyBorder="1" applyProtection="1"/>
    <xf numFmtId="165" fontId="5" fillId="7" borderId="1" xfId="0" applyNumberFormat="1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74" fillId="0" borderId="0" xfId="0" applyFont="1" applyProtection="1"/>
    <xf numFmtId="0" fontId="66" fillId="0" borderId="0" xfId="0" applyFont="1" applyProtection="1"/>
    <xf numFmtId="0" fontId="74" fillId="0" borderId="0" xfId="0" applyFont="1" applyAlignment="1" applyProtection="1">
      <alignment vertical="center"/>
    </xf>
    <xf numFmtId="0" fontId="66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66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66" fillId="0" borderId="0" xfId="0" applyFont="1" applyProtection="1">
      <protection hidden="1"/>
    </xf>
    <xf numFmtId="0" fontId="66" fillId="0" borderId="0" xfId="0" applyFont="1" applyFill="1" applyBorder="1" applyProtection="1">
      <protection hidden="1"/>
    </xf>
    <xf numFmtId="0" fontId="66" fillId="5" borderId="0" xfId="0" applyFont="1" applyFill="1" applyProtection="1">
      <protection hidden="1"/>
    </xf>
    <xf numFmtId="0" fontId="66" fillId="0" borderId="0" xfId="0" applyFont="1" applyBorder="1" applyAlignment="1">
      <alignment horizontal="left" vertical="center"/>
    </xf>
    <xf numFmtId="0" fontId="0" fillId="0" borderId="0" xfId="0" applyFont="1"/>
    <xf numFmtId="0" fontId="74" fillId="0" borderId="0" xfId="0" applyFont="1" applyProtection="1">
      <protection hidden="1"/>
    </xf>
    <xf numFmtId="0" fontId="4" fillId="8" borderId="11" xfId="0" applyFont="1" applyFill="1" applyBorder="1" applyProtection="1">
      <protection hidden="1"/>
    </xf>
    <xf numFmtId="0" fontId="4" fillId="8" borderId="6" xfId="0" applyFont="1" applyFill="1" applyBorder="1" applyProtection="1">
      <protection hidden="1"/>
    </xf>
    <xf numFmtId="0" fontId="4" fillId="8" borderId="12" xfId="0" applyFont="1" applyFill="1" applyBorder="1" applyProtection="1">
      <protection hidden="1"/>
    </xf>
    <xf numFmtId="0" fontId="10" fillId="8" borderId="9" xfId="0" applyFont="1" applyFill="1" applyBorder="1" applyProtection="1">
      <protection hidden="1"/>
    </xf>
    <xf numFmtId="0" fontId="4" fillId="8" borderId="0" xfId="0" applyFont="1" applyFill="1" applyBorder="1" applyProtection="1">
      <protection hidden="1"/>
    </xf>
    <xf numFmtId="0" fontId="46" fillId="8" borderId="0" xfId="0" applyFont="1" applyFill="1" applyBorder="1" applyProtection="1">
      <protection hidden="1"/>
    </xf>
    <xf numFmtId="0" fontId="4" fillId="8" borderId="13" xfId="0" applyFont="1" applyFill="1" applyBorder="1" applyProtection="1">
      <protection hidden="1"/>
    </xf>
    <xf numFmtId="0" fontId="59" fillId="8" borderId="9" xfId="1" applyFont="1" applyFill="1" applyBorder="1" applyAlignment="1" applyProtection="1">
      <alignment vertical="center"/>
      <protection hidden="1"/>
    </xf>
    <xf numFmtId="0" fontId="84" fillId="8" borderId="0" xfId="1" applyFont="1" applyFill="1" applyBorder="1" applyAlignment="1" applyProtection="1">
      <alignment horizontal="right" vertical="center"/>
      <protection hidden="1"/>
    </xf>
    <xf numFmtId="166" fontId="79" fillId="8" borderId="0" xfId="1" applyNumberFormat="1" applyFont="1" applyFill="1" applyBorder="1" applyAlignment="1" applyProtection="1">
      <alignment horizontal="left" vertical="center"/>
      <protection hidden="1"/>
    </xf>
    <xf numFmtId="0" fontId="85" fillId="8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79" fillId="8" borderId="0" xfId="1" applyFont="1" applyFill="1" applyBorder="1" applyAlignment="1" applyProtection="1">
      <alignment vertical="center"/>
      <protection hidden="1"/>
    </xf>
    <xf numFmtId="0" fontId="79" fillId="8" borderId="0" xfId="1" applyFont="1" applyFill="1" applyBorder="1" applyAlignment="1" applyProtection="1">
      <alignment horizontal="left" vertical="center"/>
      <protection hidden="1"/>
    </xf>
    <xf numFmtId="0" fontId="84" fillId="8" borderId="0" xfId="1" applyFont="1" applyFill="1" applyBorder="1" applyAlignment="1" applyProtection="1">
      <alignment vertical="center"/>
      <protection hidden="1"/>
    </xf>
    <xf numFmtId="0" fontId="86" fillId="8" borderId="0" xfId="1" applyFont="1" applyFill="1" applyBorder="1" applyAlignment="1" applyProtection="1">
      <alignment vertical="center"/>
      <protection hidden="1"/>
    </xf>
    <xf numFmtId="0" fontId="87" fillId="8" borderId="0" xfId="1" applyFont="1" applyFill="1" applyBorder="1" applyAlignment="1" applyProtection="1">
      <alignment horizontal="center"/>
      <protection hidden="1"/>
    </xf>
    <xf numFmtId="0" fontId="0" fillId="8" borderId="13" xfId="0" applyFill="1" applyBorder="1" applyProtection="1">
      <protection hidden="1"/>
    </xf>
    <xf numFmtId="0" fontId="80" fillId="8" borderId="9" xfId="0" applyFont="1" applyFill="1" applyBorder="1" applyAlignment="1" applyProtection="1">
      <alignment horizontal="center"/>
      <protection hidden="1"/>
    </xf>
    <xf numFmtId="0" fontId="88" fillId="8" borderId="0" xfId="1" applyFont="1" applyFill="1" applyBorder="1" applyAlignment="1" applyProtection="1">
      <alignment horizontal="center"/>
      <protection hidden="1"/>
    </xf>
    <xf numFmtId="0" fontId="89" fillId="8" borderId="0" xfId="1" applyFont="1" applyFill="1" applyBorder="1" applyAlignment="1" applyProtection="1">
      <alignment horizontal="center"/>
      <protection hidden="1"/>
    </xf>
    <xf numFmtId="165" fontId="79" fillId="8" borderId="0" xfId="1" applyNumberFormat="1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4" fillId="8" borderId="10" xfId="0" applyFont="1" applyFill="1" applyBorder="1" applyProtection="1">
      <protection hidden="1"/>
    </xf>
    <xf numFmtId="0" fontId="4" fillId="8" borderId="8" xfId="0" applyFont="1" applyFill="1" applyBorder="1" applyProtection="1">
      <protection hidden="1"/>
    </xf>
    <xf numFmtId="0" fontId="46" fillId="8" borderId="8" xfId="0" applyFont="1" applyFill="1" applyBorder="1" applyProtection="1">
      <protection hidden="1"/>
    </xf>
    <xf numFmtId="0" fontId="4" fillId="8" borderId="75" xfId="0" applyFont="1" applyFill="1" applyBorder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167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6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4" fillId="0" borderId="1" xfId="0" applyFont="1" applyBorder="1" applyAlignment="1" applyProtection="1">
      <alignment vertical="top" textRotation="90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82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hidden="1"/>
    </xf>
    <xf numFmtId="0" fontId="95" fillId="0" borderId="0" xfId="0" applyFont="1" applyAlignment="1" applyProtection="1">
      <alignment horizontal="center" vertical="center"/>
      <protection hidden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96" fillId="3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0" fillId="3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65" fontId="0" fillId="3" borderId="0" xfId="0" applyNumberFormat="1" applyFill="1" applyProtection="1">
      <protection locked="0"/>
    </xf>
    <xf numFmtId="165" fontId="11" fillId="3" borderId="0" xfId="0" applyNumberFormat="1" applyFont="1" applyFill="1" applyAlignment="1" applyProtection="1">
      <alignment horizontal="left" vertical="center"/>
      <protection locked="0"/>
    </xf>
    <xf numFmtId="165" fontId="11" fillId="3" borderId="0" xfId="0" applyNumberFormat="1" applyFont="1" applyFill="1" applyProtection="1">
      <protection locked="0"/>
    </xf>
    <xf numFmtId="165" fontId="0" fillId="3" borderId="0" xfId="0" applyNumberFormat="1" applyFill="1" applyAlignment="1" applyProtection="1">
      <alignment horizontal="right"/>
      <protection locked="0"/>
    </xf>
    <xf numFmtId="165" fontId="11" fillId="3" borderId="0" xfId="0" applyNumberFormat="1" applyFont="1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 wrapText="1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righ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33" fillId="3" borderId="36" xfId="0" applyFont="1" applyFill="1" applyBorder="1" applyAlignment="1" applyProtection="1">
      <alignment horizontal="center" vertical="center" wrapText="1"/>
      <protection locked="0"/>
    </xf>
    <xf numFmtId="9" fontId="34" fillId="0" borderId="38" xfId="0" applyNumberFormat="1" applyFont="1" applyBorder="1" applyProtection="1">
      <protection locked="0"/>
    </xf>
    <xf numFmtId="0" fontId="5" fillId="7" borderId="0" xfId="0" applyFont="1" applyFill="1" applyAlignment="1" applyProtection="1">
      <alignment horizontal="left"/>
    </xf>
    <xf numFmtId="165" fontId="82" fillId="3" borderId="0" xfId="0" applyNumberFormat="1" applyFont="1" applyFill="1" applyProtection="1">
      <protection locked="0"/>
    </xf>
    <xf numFmtId="0" fontId="5" fillId="0" borderId="0" xfId="0" applyFont="1" applyAlignment="1">
      <alignment horizontal="center"/>
    </xf>
    <xf numFmtId="0" fontId="24" fillId="0" borderId="60" xfId="0" applyFont="1" applyBorder="1" applyAlignment="1" applyProtection="1"/>
    <xf numFmtId="0" fontId="24" fillId="0" borderId="61" xfId="0" applyFont="1" applyBorder="1" applyAlignment="1" applyProtection="1"/>
    <xf numFmtId="0" fontId="24" fillId="0" borderId="62" xfId="0" applyFont="1" applyBorder="1" applyAlignment="1" applyProtection="1"/>
    <xf numFmtId="0" fontId="23" fillId="0" borderId="60" xfId="0" applyFont="1" applyBorder="1" applyAlignment="1" applyProtection="1">
      <alignment vertical="center" wrapText="1"/>
    </xf>
    <xf numFmtId="0" fontId="23" fillId="0" borderId="61" xfId="0" applyFont="1" applyBorder="1" applyAlignment="1" applyProtection="1">
      <alignment vertical="center" wrapText="1"/>
    </xf>
    <xf numFmtId="0" fontId="23" fillId="0" borderId="62" xfId="0" applyFont="1" applyBorder="1" applyAlignment="1" applyProtection="1">
      <alignment vertical="center" wrapText="1"/>
    </xf>
    <xf numFmtId="0" fontId="26" fillId="0" borderId="61" xfId="0" applyFont="1" applyBorder="1" applyAlignment="1" applyProtection="1"/>
    <xf numFmtId="0" fontId="29" fillId="0" borderId="61" xfId="0" applyFont="1" applyBorder="1" applyAlignment="1" applyProtection="1"/>
    <xf numFmtId="0" fontId="11" fillId="3" borderId="1" xfId="0" applyFont="1" applyFill="1" applyBorder="1" applyProtection="1">
      <protection locked="0"/>
    </xf>
    <xf numFmtId="167" fontId="82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65" fontId="62" fillId="6" borderId="0" xfId="0" applyNumberFormat="1" applyFont="1" applyFill="1" applyAlignment="1">
      <alignment horizontal="center" vertical="center"/>
    </xf>
    <xf numFmtId="166" fontId="5" fillId="9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58" fillId="0" borderId="1" xfId="0" applyFont="1" applyBorder="1" applyAlignment="1" applyProtection="1">
      <alignment horizontal="center" vertical="center"/>
      <protection hidden="1"/>
    </xf>
    <xf numFmtId="165" fontId="24" fillId="3" borderId="40" xfId="0" applyNumberFormat="1" applyFont="1" applyFill="1" applyBorder="1" applyAlignment="1" applyProtection="1">
      <alignment horizontal="center" vertical="center"/>
      <protection locked="0"/>
    </xf>
    <xf numFmtId="165" fontId="9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4" borderId="19" xfId="0" applyFont="1" applyFill="1" applyBorder="1" applyAlignment="1" applyProtection="1">
      <alignment horizontal="center" vertical="center" wrapText="1"/>
    </xf>
    <xf numFmtId="0" fontId="24" fillId="4" borderId="27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right" vertical="top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101" fillId="0" borderId="40" xfId="0" applyFont="1" applyBorder="1" applyAlignment="1" applyProtection="1">
      <alignment horizontal="center" vertical="center"/>
    </xf>
    <xf numFmtId="0" fontId="102" fillId="0" borderId="40" xfId="0" applyFont="1" applyBorder="1" applyAlignment="1" applyProtection="1">
      <alignment horizontal="center" vertical="center"/>
    </xf>
    <xf numFmtId="0" fontId="101" fillId="0" borderId="40" xfId="0" applyFont="1" applyBorder="1" applyAlignment="1" applyProtection="1">
      <alignment horizontal="center" vertical="center"/>
      <protection locked="0"/>
    </xf>
    <xf numFmtId="0" fontId="24" fillId="7" borderId="39" xfId="0" applyFont="1" applyFill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7" borderId="39" xfId="0" applyFont="1" applyFill="1" applyBorder="1" applyAlignment="1" applyProtection="1">
      <alignment horizontal="center" vertical="center" wrapText="1"/>
    </xf>
    <xf numFmtId="0" fontId="25" fillId="7" borderId="48" xfId="0" applyFont="1" applyFill="1" applyBorder="1" applyAlignment="1" applyProtection="1">
      <alignment horizontal="right" vertical="center" wrapText="1"/>
    </xf>
    <xf numFmtId="0" fontId="25" fillId="7" borderId="48" xfId="0" applyFont="1" applyFill="1" applyBorder="1" applyAlignment="1" applyProtection="1">
      <alignment horizontal="center" vertical="center" wrapText="1"/>
    </xf>
    <xf numFmtId="0" fontId="12" fillId="7" borderId="50" xfId="0" applyFont="1" applyFill="1" applyBorder="1" applyAlignment="1" applyProtection="1">
      <alignment vertical="center" wrapText="1"/>
    </xf>
    <xf numFmtId="0" fontId="24" fillId="7" borderId="50" xfId="0" applyFont="1" applyFill="1" applyBorder="1" applyAlignment="1" applyProtection="1">
      <alignment horizontal="center" vertical="center"/>
    </xf>
    <xf numFmtId="0" fontId="25" fillId="7" borderId="48" xfId="0" applyFont="1" applyFill="1" applyBorder="1" applyAlignment="1" applyProtection="1">
      <alignment horizontal="right"/>
    </xf>
    <xf numFmtId="0" fontId="12" fillId="7" borderId="48" xfId="0" applyFont="1" applyFill="1" applyBorder="1" applyAlignment="1" applyProtection="1">
      <alignment horizontal="center" vertical="center"/>
    </xf>
    <xf numFmtId="0" fontId="39" fillId="7" borderId="45" xfId="0" applyFont="1" applyFill="1" applyBorder="1" applyAlignment="1" applyProtection="1">
      <alignment horizontal="center" vertical="center"/>
    </xf>
    <xf numFmtId="0" fontId="39" fillId="7" borderId="39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30" fillId="7" borderId="54" xfId="0" applyFont="1" applyFill="1" applyBorder="1" applyAlignment="1" applyProtection="1">
      <alignment horizontal="center" vertical="center"/>
    </xf>
    <xf numFmtId="0" fontId="19" fillId="7" borderId="39" xfId="0" applyFont="1" applyFill="1" applyBorder="1" applyAlignment="1" applyProtection="1">
      <alignment horizontal="center" vertical="center"/>
    </xf>
    <xf numFmtId="0" fontId="100" fillId="7" borderId="33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39" fillId="0" borderId="62" xfId="0" applyFont="1" applyBorder="1" applyAlignment="1" applyProtection="1">
      <alignment horizontal="center" vertical="center"/>
    </xf>
    <xf numFmtId="165" fontId="103" fillId="5" borderId="61" xfId="0" applyNumberFormat="1" applyFont="1" applyFill="1" applyBorder="1" applyAlignment="1" applyProtection="1">
      <protection locked="0"/>
    </xf>
    <xf numFmtId="0" fontId="105" fillId="0" borderId="1" xfId="0" applyFont="1" applyBorder="1" applyAlignment="1" applyProtection="1">
      <alignment horizontal="center" vertical="center" wrapText="1"/>
    </xf>
    <xf numFmtId="165" fontId="82" fillId="5" borderId="0" xfId="0" applyNumberFormat="1" applyFont="1" applyFill="1" applyProtection="1">
      <protection locked="0"/>
    </xf>
    <xf numFmtId="165" fontId="82" fillId="5" borderId="0" xfId="0" applyNumberFormat="1" applyFont="1" applyFill="1" applyAlignment="1" applyProtection="1">
      <alignment horizontal="right"/>
      <protection locked="0"/>
    </xf>
    <xf numFmtId="0" fontId="11" fillId="0" borderId="0" xfId="0" applyFont="1"/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97" fillId="0" borderId="0" xfId="0" applyFont="1" applyProtection="1">
      <protection hidden="1"/>
    </xf>
    <xf numFmtId="0" fontId="106" fillId="0" borderId="0" xfId="0" applyFont="1"/>
    <xf numFmtId="0" fontId="107" fillId="0" borderId="0" xfId="0" applyFont="1" applyProtection="1">
      <protection hidden="1"/>
    </xf>
    <xf numFmtId="0" fontId="107" fillId="7" borderId="1" xfId="0" applyFont="1" applyFill="1" applyBorder="1" applyAlignment="1" applyProtection="1">
      <alignment horizontal="center" vertical="center"/>
      <protection hidden="1"/>
    </xf>
    <xf numFmtId="0" fontId="106" fillId="0" borderId="0" xfId="0" applyFont="1" applyAlignment="1">
      <alignment horizontal="center" vertical="center"/>
    </xf>
    <xf numFmtId="0" fontId="104" fillId="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7" fillId="0" borderId="1" xfId="0" applyFont="1" applyBorder="1" applyAlignment="1" applyProtection="1">
      <alignment horizontal="center" vertical="center"/>
      <protection hidden="1"/>
    </xf>
    <xf numFmtId="0" fontId="97" fillId="0" borderId="0" xfId="0" applyFont="1"/>
    <xf numFmtId="167" fontId="82" fillId="5" borderId="1" xfId="0" applyNumberFormat="1" applyFont="1" applyFill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right" vertical="center"/>
    </xf>
    <xf numFmtId="0" fontId="0" fillId="5" borderId="11" xfId="0" applyFill="1" applyBorder="1" applyProtection="1">
      <protection hidden="1"/>
    </xf>
    <xf numFmtId="0" fontId="59" fillId="5" borderId="6" xfId="1" applyFont="1" applyFill="1" applyBorder="1" applyAlignment="1" applyProtection="1">
      <alignment horizontal="right" vertical="center"/>
      <protection hidden="1"/>
    </xf>
    <xf numFmtId="0" fontId="46" fillId="5" borderId="6" xfId="0" applyFont="1" applyFill="1" applyBorder="1" applyAlignment="1" applyProtection="1">
      <alignment vertical="center"/>
      <protection hidden="1"/>
    </xf>
    <xf numFmtId="0" fontId="0" fillId="5" borderId="6" xfId="0" applyFill="1" applyBorder="1" applyProtection="1">
      <protection hidden="1"/>
    </xf>
    <xf numFmtId="0" fontId="78" fillId="5" borderId="6" xfId="1" applyFont="1" applyFill="1" applyBorder="1" applyAlignment="1" applyProtection="1">
      <alignment horizontal="right" vertical="center"/>
      <protection hidden="1"/>
    </xf>
    <xf numFmtId="0" fontId="86" fillId="5" borderId="12" xfId="1" applyFont="1" applyFill="1" applyBorder="1" applyAlignment="1" applyProtection="1">
      <alignment vertical="center"/>
      <protection hidden="1"/>
    </xf>
    <xf numFmtId="0" fontId="1" fillId="5" borderId="9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78" fillId="5" borderId="0" xfId="1" applyFont="1" applyFill="1" applyBorder="1" applyAlignment="1" applyProtection="1">
      <alignment horizontal="right" vertical="center"/>
      <protection hidden="1"/>
    </xf>
    <xf numFmtId="0" fontId="0" fillId="5" borderId="9" xfId="0" applyFill="1" applyBorder="1" applyProtection="1">
      <protection hidden="1"/>
    </xf>
    <xf numFmtId="0" fontId="91" fillId="5" borderId="0" xfId="1" applyFont="1" applyFill="1" applyBorder="1" applyAlignment="1" applyProtection="1">
      <alignment horizontal="right" vertical="center"/>
      <protection hidden="1"/>
    </xf>
    <xf numFmtId="165" fontId="79" fillId="5" borderId="0" xfId="1" applyNumberFormat="1" applyFont="1" applyFill="1" applyBorder="1" applyAlignment="1" applyProtection="1">
      <alignment horizontal="left" vertical="center"/>
      <protection hidden="1"/>
    </xf>
    <xf numFmtId="0" fontId="86" fillId="5" borderId="0" xfId="1" applyFont="1" applyFill="1" applyBorder="1" applyAlignment="1" applyProtection="1">
      <alignment vertical="center"/>
      <protection hidden="1"/>
    </xf>
    <xf numFmtId="0" fontId="78" fillId="5" borderId="13" xfId="1" applyFont="1" applyFill="1" applyBorder="1" applyAlignment="1" applyProtection="1">
      <alignment vertical="center"/>
      <protection hidden="1"/>
    </xf>
    <xf numFmtId="0" fontId="80" fillId="5" borderId="0" xfId="0" applyFont="1" applyFill="1" applyBorder="1" applyAlignment="1" applyProtection="1">
      <alignment horizontal="center"/>
      <protection hidden="1"/>
    </xf>
    <xf numFmtId="0" fontId="92" fillId="5" borderId="0" xfId="0" applyFont="1" applyFill="1" applyBorder="1" applyAlignment="1" applyProtection="1">
      <alignment horizontal="center"/>
      <protection hidden="1"/>
    </xf>
    <xf numFmtId="0" fontId="88" fillId="5" borderId="13" xfId="1" applyFont="1" applyFill="1" applyBorder="1" applyAlignment="1" applyProtection="1">
      <alignment horizontal="center"/>
      <protection hidden="1"/>
    </xf>
    <xf numFmtId="0" fontId="89" fillId="5" borderId="9" xfId="1" applyFont="1" applyFill="1" applyBorder="1" applyAlignment="1" applyProtection="1">
      <protection hidden="1"/>
    </xf>
    <xf numFmtId="0" fontId="89" fillId="5" borderId="0" xfId="1" applyFont="1" applyFill="1" applyBorder="1" applyAlignment="1" applyProtection="1">
      <alignment horizontal="center"/>
      <protection hidden="1"/>
    </xf>
    <xf numFmtId="165" fontId="84" fillId="5" borderId="0" xfId="1" applyNumberFormat="1" applyFont="1" applyFill="1" applyBorder="1" applyAlignment="1" applyProtection="1">
      <alignment horizontal="right" vertical="center"/>
      <protection hidden="1"/>
    </xf>
    <xf numFmtId="0" fontId="93" fillId="5" borderId="10" xfId="0" applyFont="1" applyFill="1" applyBorder="1" applyProtection="1">
      <protection hidden="1"/>
    </xf>
    <xf numFmtId="0" fontId="80" fillId="5" borderId="8" xfId="0" applyFont="1" applyFill="1" applyBorder="1" applyAlignment="1" applyProtection="1">
      <alignment horizontal="right"/>
      <protection hidden="1"/>
    </xf>
    <xf numFmtId="165" fontId="84" fillId="5" borderId="8" xfId="1" applyNumberFormat="1" applyFont="1" applyFill="1" applyBorder="1" applyAlignment="1" applyProtection="1">
      <alignment horizontal="center" vertical="center"/>
      <protection hidden="1"/>
    </xf>
    <xf numFmtId="165" fontId="79" fillId="5" borderId="8" xfId="1" applyNumberFormat="1" applyFont="1" applyFill="1" applyBorder="1" applyAlignment="1" applyProtection="1">
      <alignment horizontal="left" vertical="center"/>
      <protection hidden="1"/>
    </xf>
    <xf numFmtId="0" fontId="5" fillId="5" borderId="8" xfId="0" applyFont="1" applyFill="1" applyBorder="1" applyAlignment="1" applyProtection="1">
      <alignment horizontal="right"/>
      <protection hidden="1"/>
    </xf>
    <xf numFmtId="0" fontId="5" fillId="5" borderId="75" xfId="0" applyFont="1" applyFill="1" applyBorder="1" applyAlignment="1" applyProtection="1">
      <alignment horizontal="right"/>
      <protection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108" fillId="5" borderId="13" xfId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5" fillId="7" borderId="0" xfId="0" applyFont="1" applyFill="1" applyAlignment="1" applyProtection="1">
      <alignment horizontal="left" vertical="center"/>
    </xf>
    <xf numFmtId="165" fontId="109" fillId="3" borderId="3" xfId="0" applyNumberFormat="1" applyFont="1" applyFill="1" applyBorder="1" applyAlignment="1" applyProtection="1">
      <alignment horizontal="center"/>
      <protection locked="0"/>
    </xf>
    <xf numFmtId="165" fontId="109" fillId="3" borderId="1" xfId="0" applyNumberFormat="1" applyFont="1" applyFill="1" applyBorder="1" applyAlignment="1" applyProtection="1">
      <alignment horizontal="center"/>
      <protection locked="0"/>
    </xf>
    <xf numFmtId="165" fontId="109" fillId="3" borderId="1" xfId="0" applyNumberFormat="1" applyFont="1" applyFill="1" applyBorder="1" applyAlignment="1" applyProtection="1">
      <alignment horizontal="center" vertical="center"/>
      <protection locked="0"/>
    </xf>
    <xf numFmtId="9" fontId="24" fillId="3" borderId="1" xfId="0" applyNumberFormat="1" applyFont="1" applyFill="1" applyBorder="1" applyAlignment="1" applyProtection="1">
      <alignment horizontal="center"/>
      <protection locked="0"/>
    </xf>
    <xf numFmtId="0" fontId="58" fillId="0" borderId="0" xfId="0" applyFont="1" applyProtection="1"/>
    <xf numFmtId="0" fontId="0" fillId="7" borderId="0" xfId="0" applyFont="1" applyFill="1" applyAlignment="1" applyProtection="1">
      <alignment horizontal="center"/>
    </xf>
    <xf numFmtId="165" fontId="11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 wrapText="1"/>
    </xf>
    <xf numFmtId="0" fontId="10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5" fontId="111" fillId="5" borderId="0" xfId="0" applyNumberFormat="1" applyFont="1" applyFill="1" applyAlignment="1" applyProtection="1">
      <alignment horizontal="right"/>
      <protection locked="0"/>
    </xf>
    <xf numFmtId="0" fontId="73" fillId="0" borderId="1" xfId="0" applyFont="1" applyBorder="1" applyAlignment="1">
      <alignment horizontal="center" vertical="top" wrapText="1"/>
    </xf>
    <xf numFmtId="0" fontId="73" fillId="0" borderId="7" xfId="0" applyFont="1" applyBorder="1" applyAlignment="1">
      <alignment horizontal="center" vertical="top" wrapText="1"/>
    </xf>
    <xf numFmtId="0" fontId="73" fillId="0" borderId="3" xfId="0" applyFont="1" applyBorder="1" applyAlignment="1">
      <alignment horizontal="center" vertical="top" wrapText="1"/>
    </xf>
    <xf numFmtId="9" fontId="34" fillId="0" borderId="44" xfId="0" applyNumberFormat="1" applyFont="1" applyBorder="1" applyProtection="1"/>
    <xf numFmtId="9" fontId="34" fillId="0" borderId="38" xfId="0" applyNumberFormat="1" applyFont="1" applyBorder="1" applyProtection="1"/>
    <xf numFmtId="0" fontId="26" fillId="0" borderId="0" xfId="0" applyFont="1" applyAlignment="1">
      <alignment horizontal="center"/>
    </xf>
    <xf numFmtId="0" fontId="83" fillId="7" borderId="0" xfId="0" applyFont="1" applyFill="1" applyProtection="1"/>
    <xf numFmtId="0" fontId="97" fillId="7" borderId="0" xfId="0" applyFont="1" applyFill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/>
    </xf>
    <xf numFmtId="0" fontId="0" fillId="11" borderId="3" xfId="0" applyFill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10" fillId="12" borderId="1" xfId="0" applyFont="1" applyFill="1" applyBorder="1" applyAlignment="1" applyProtection="1">
      <alignment horizontal="center" vertical="center"/>
      <protection hidden="1"/>
    </xf>
    <xf numFmtId="0" fontId="29" fillId="0" borderId="35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24" fillId="3" borderId="63" xfId="0" applyFont="1" applyFill="1" applyBorder="1" applyAlignment="1" applyProtection="1">
      <alignment horizontal="center" vertical="center" wrapText="1"/>
      <protection locked="0"/>
    </xf>
    <xf numFmtId="0" fontId="24" fillId="3" borderId="60" xfId="0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Border="1" applyAlignment="1">
      <alignment shrinkToFit="1"/>
    </xf>
    <xf numFmtId="0" fontId="1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1" fontId="24" fillId="7" borderId="39" xfId="0" applyNumberFormat="1" applyFont="1" applyFill="1" applyBorder="1" applyAlignment="1" applyProtection="1">
      <alignment horizontal="center" vertical="center" wrapText="1"/>
    </xf>
    <xf numFmtId="0" fontId="24" fillId="5" borderId="31" xfId="0" applyFont="1" applyFill="1" applyBorder="1" applyAlignment="1" applyProtection="1">
      <alignment horizontal="center" vertical="center" wrapText="1"/>
    </xf>
    <xf numFmtId="0" fontId="12" fillId="5" borderId="31" xfId="0" applyNumberFormat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99" fillId="5" borderId="29" xfId="0" applyFont="1" applyFill="1" applyBorder="1" applyAlignment="1" applyProtection="1">
      <alignment horizontal="center" vertical="center" wrapText="1"/>
    </xf>
    <xf numFmtId="0" fontId="24" fillId="5" borderId="29" xfId="0" applyNumberFormat="1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99" fillId="5" borderId="19" xfId="0" applyFont="1" applyFill="1" applyBorder="1" applyAlignment="1" applyProtection="1">
      <alignment horizontal="center" vertical="center" wrapText="1"/>
    </xf>
    <xf numFmtId="0" fontId="24" fillId="5" borderId="19" xfId="0" applyNumberFormat="1" applyFont="1" applyFill="1" applyBorder="1" applyAlignment="1" applyProtection="1">
      <alignment horizontal="center" vertical="center" wrapText="1"/>
    </xf>
    <xf numFmtId="0" fontId="29" fillId="5" borderId="27" xfId="0" applyFont="1" applyFill="1" applyBorder="1" applyAlignment="1" applyProtection="1">
      <alignment horizontal="center" vertical="center" wrapText="1"/>
    </xf>
    <xf numFmtId="0" fontId="24" fillId="5" borderId="27" xfId="0" applyNumberFormat="1" applyFont="1" applyFill="1" applyBorder="1" applyAlignment="1" applyProtection="1">
      <alignment horizontal="center" vertical="center" wrapText="1"/>
    </xf>
    <xf numFmtId="0" fontId="29" fillId="5" borderId="31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0" fontId="24" fillId="5" borderId="19" xfId="0" applyFont="1" applyFill="1" applyBorder="1" applyAlignment="1" applyProtection="1">
      <alignment horizontal="center"/>
    </xf>
    <xf numFmtId="0" fontId="29" fillId="5" borderId="19" xfId="0" applyFont="1" applyFill="1" applyBorder="1" applyAlignment="1" applyProtection="1">
      <alignment horizontal="center" vertical="center" wrapText="1"/>
    </xf>
    <xf numFmtId="0" fontId="24" fillId="5" borderId="27" xfId="0" applyFont="1" applyFill="1" applyBorder="1" applyAlignment="1" applyProtection="1">
      <alignment horizontal="center"/>
    </xf>
    <xf numFmtId="0" fontId="25" fillId="5" borderId="31" xfId="0" applyFont="1" applyFill="1" applyBorder="1" applyAlignment="1" applyProtection="1">
      <alignment horizontal="center" vertical="center" wrapText="1"/>
    </xf>
    <xf numFmtId="0" fontId="112" fillId="0" borderId="22" xfId="0" applyFont="1" applyBorder="1" applyAlignment="1">
      <alignment horizontal="center" vertical="center" wrapText="1"/>
    </xf>
    <xf numFmtId="0" fontId="113" fillId="0" borderId="19" xfId="0" applyFont="1" applyBorder="1" applyAlignment="1">
      <alignment horizontal="center" vertical="center" wrapText="1"/>
    </xf>
    <xf numFmtId="0" fontId="113" fillId="0" borderId="27" xfId="0" applyNumberFormat="1" applyFont="1" applyBorder="1" applyAlignment="1">
      <alignment horizontal="center" vertical="center" wrapText="1"/>
    </xf>
    <xf numFmtId="0" fontId="112" fillId="0" borderId="31" xfId="0" applyNumberFormat="1" applyFont="1" applyBorder="1" applyAlignment="1" applyProtection="1">
      <alignment horizontal="center" vertical="center" wrapText="1"/>
    </xf>
    <xf numFmtId="0" fontId="113" fillId="0" borderId="29" xfId="0" applyNumberFormat="1" applyFont="1" applyBorder="1" applyAlignment="1" applyProtection="1">
      <alignment horizontal="center" vertical="center" wrapText="1"/>
    </xf>
    <xf numFmtId="0" fontId="113" fillId="0" borderId="19" xfId="0" applyNumberFormat="1" applyFont="1" applyBorder="1" applyAlignment="1" applyProtection="1">
      <alignment horizontal="center" vertical="center" wrapText="1"/>
    </xf>
    <xf numFmtId="0" fontId="113" fillId="0" borderId="27" xfId="0" applyNumberFormat="1" applyFont="1" applyBorder="1" applyAlignment="1" applyProtection="1">
      <alignment horizontal="center" vertical="center" wrapText="1"/>
    </xf>
    <xf numFmtId="0" fontId="114" fillId="0" borderId="35" xfId="0" applyFont="1" applyBorder="1" applyAlignment="1" applyProtection="1">
      <alignment horizontal="center" vertical="center" wrapText="1"/>
    </xf>
    <xf numFmtId="0" fontId="112" fillId="0" borderId="3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3" fillId="0" borderId="0" xfId="0" applyFont="1" applyAlignment="1" applyProtection="1">
      <alignment horizontal="center"/>
      <protection hidden="1"/>
    </xf>
    <xf numFmtId="165" fontId="58" fillId="5" borderId="0" xfId="0" applyNumberFormat="1" applyFont="1" applyFill="1" applyProtection="1">
      <protection locked="0"/>
    </xf>
    <xf numFmtId="165" fontId="58" fillId="5" borderId="0" xfId="0" applyNumberFormat="1" applyFont="1" applyFill="1" applyAlignment="1" applyProtection="1">
      <alignment horizontal="right"/>
      <protection locked="0"/>
    </xf>
    <xf numFmtId="0" fontId="5" fillId="0" borderId="1" xfId="0" applyNumberFormat="1" applyFont="1" applyBorder="1" applyAlignment="1" applyProtection="1">
      <alignment horizontal="center" vertical="top" textRotation="90" wrapText="1"/>
      <protection hidden="1"/>
    </xf>
    <xf numFmtId="0" fontId="6" fillId="7" borderId="38" xfId="0" applyFont="1" applyFill="1" applyBorder="1" applyAlignment="1" applyProtection="1">
      <alignment horizontal="center" vertical="center" wrapText="1"/>
      <protection hidden="1"/>
    </xf>
    <xf numFmtId="0" fontId="117" fillId="0" borderId="0" xfId="0" applyFont="1" applyAlignment="1" applyProtection="1">
      <alignment wrapText="1"/>
    </xf>
    <xf numFmtId="0" fontId="56" fillId="0" borderId="0" xfId="0" applyFont="1" applyAlignment="1">
      <alignment wrapText="1"/>
    </xf>
    <xf numFmtId="0" fontId="41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118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33" fillId="7" borderId="1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14" fillId="7" borderId="0" xfId="0" applyNumberFormat="1" applyFont="1" applyFill="1" applyAlignment="1" applyProtection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6" fillId="0" borderId="62" xfId="0" applyFont="1" applyBorder="1" applyAlignment="1" applyProtection="1">
      <alignment horizontal="center" vertical="center" wrapText="1"/>
    </xf>
    <xf numFmtId="0" fontId="33" fillId="0" borderId="62" xfId="0" applyFont="1" applyBorder="1" applyAlignment="1" applyProtection="1">
      <alignment horizontal="center" vertical="center" wrapText="1"/>
    </xf>
    <xf numFmtId="0" fontId="24" fillId="7" borderId="62" xfId="0" applyFont="1" applyFill="1" applyBorder="1" applyAlignment="1" applyProtection="1">
      <alignment horizontal="center" vertical="center" wrapText="1"/>
    </xf>
    <xf numFmtId="0" fontId="24" fillId="7" borderId="62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 wrapText="1"/>
    </xf>
    <xf numFmtId="0" fontId="24" fillId="7" borderId="1" xfId="0" applyFont="1" applyFill="1" applyBorder="1" applyAlignment="1" applyProtection="1">
      <alignment horizontal="center" vertical="center" wrapText="1"/>
    </xf>
    <xf numFmtId="14" fontId="34" fillId="7" borderId="1" xfId="0" applyNumberFormat="1" applyFont="1" applyFill="1" applyBorder="1" applyAlignment="1" applyProtection="1">
      <alignment horizontal="center" vertical="center"/>
    </xf>
    <xf numFmtId="0" fontId="24" fillId="7" borderId="1" xfId="0" applyFont="1" applyFill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 wrapText="1"/>
    </xf>
    <xf numFmtId="9" fontId="121" fillId="0" borderId="24" xfId="0" applyNumberFormat="1" applyFont="1" applyBorder="1" applyAlignment="1">
      <alignment horizontal="center" vertical="center" wrapText="1"/>
    </xf>
    <xf numFmtId="9" fontId="122" fillId="0" borderId="24" xfId="0" applyNumberFormat="1" applyFont="1" applyBorder="1" applyAlignment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31" fillId="0" borderId="0" xfId="0" applyFont="1" applyBorder="1" applyProtection="1"/>
    <xf numFmtId="0" fontId="42" fillId="3" borderId="91" xfId="0" applyFont="1" applyFill="1" applyBorder="1" applyAlignment="1" applyProtection="1">
      <alignment horizontal="center" vertical="center"/>
      <protection locked="0"/>
    </xf>
    <xf numFmtId="0" fontId="109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8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49" fillId="7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72" fillId="10" borderId="7" xfId="0" applyFont="1" applyFill="1" applyBorder="1" applyAlignment="1" applyProtection="1">
      <alignment horizontal="center" vertical="center"/>
    </xf>
    <xf numFmtId="0" fontId="72" fillId="10" borderId="5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165" fontId="115" fillId="3" borderId="6" xfId="0" applyNumberFormat="1" applyFont="1" applyFill="1" applyBorder="1" applyAlignment="1" applyProtection="1">
      <alignment horizontal="center"/>
      <protection locked="0"/>
    </xf>
    <xf numFmtId="0" fontId="120" fillId="5" borderId="0" xfId="0" applyFont="1" applyFill="1" applyAlignment="1">
      <alignment horizontal="center"/>
    </xf>
    <xf numFmtId="0" fontId="119" fillId="5" borderId="0" xfId="0" applyFont="1" applyFill="1" applyAlignment="1">
      <alignment horizontal="center"/>
    </xf>
    <xf numFmtId="0" fontId="40" fillId="7" borderId="0" xfId="0" applyFont="1" applyFill="1" applyAlignment="1" applyProtection="1">
      <alignment horizontal="right" vertical="center"/>
    </xf>
    <xf numFmtId="0" fontId="40" fillId="3" borderId="0" xfId="0" applyFont="1" applyFill="1" applyAlignment="1" applyProtection="1">
      <alignment horizontal="left" vertical="center"/>
      <protection locked="0"/>
    </xf>
    <xf numFmtId="0" fontId="67" fillId="7" borderId="1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165" fontId="5" fillId="7" borderId="0" xfId="0" applyNumberFormat="1" applyFont="1" applyFill="1" applyAlignment="1" applyProtection="1">
      <alignment horizontal="right"/>
    </xf>
    <xf numFmtId="0" fontId="5" fillId="7" borderId="0" xfId="0" applyFont="1" applyFill="1" applyAlignment="1" applyProtection="1">
      <alignment horizontal="right"/>
    </xf>
    <xf numFmtId="165" fontId="1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14" fontId="24" fillId="3" borderId="7" xfId="0" applyNumberFormat="1" applyFont="1" applyFill="1" applyBorder="1" applyAlignment="1" applyProtection="1">
      <alignment horizontal="left" vertical="center"/>
      <protection locked="0"/>
    </xf>
    <xf numFmtId="14" fontId="24" fillId="3" borderId="5" xfId="0" applyNumberFormat="1" applyFont="1" applyFill="1" applyBorder="1" applyAlignment="1" applyProtection="1">
      <alignment horizontal="left" vertical="center"/>
      <protection locked="0"/>
    </xf>
    <xf numFmtId="0" fontId="23" fillId="7" borderId="39" xfId="0" applyFont="1" applyFill="1" applyBorder="1" applyAlignment="1" applyProtection="1">
      <alignment horizontal="center" vertical="center" wrapText="1"/>
    </xf>
    <xf numFmtId="0" fontId="24" fillId="7" borderId="39" xfId="0" applyFont="1" applyFill="1" applyBorder="1" applyAlignment="1" applyProtection="1">
      <alignment horizontal="center"/>
    </xf>
    <xf numFmtId="0" fontId="36" fillId="7" borderId="47" xfId="0" applyFont="1" applyFill="1" applyBorder="1" applyAlignment="1" applyProtection="1">
      <alignment horizontal="right" vertical="center" wrapText="1"/>
    </xf>
    <xf numFmtId="0" fontId="36" fillId="7" borderId="48" xfId="0" applyFont="1" applyFill="1" applyBorder="1" applyAlignment="1" applyProtection="1">
      <alignment horizontal="right" vertical="center" wrapText="1"/>
    </xf>
    <xf numFmtId="0" fontId="37" fillId="7" borderId="45" xfId="0" applyFont="1" applyFill="1" applyBorder="1" applyAlignment="1" applyProtection="1">
      <alignment horizontal="right" vertical="center" wrapText="1"/>
    </xf>
    <xf numFmtId="0" fontId="24" fillId="7" borderId="45" xfId="0" applyFont="1" applyFill="1" applyBorder="1" applyAlignment="1" applyProtection="1">
      <alignment horizontal="center"/>
    </xf>
    <xf numFmtId="0" fontId="37" fillId="7" borderId="39" xfId="0" applyFont="1" applyFill="1" applyBorder="1" applyAlignment="1" applyProtection="1">
      <alignment horizontal="right" vertical="center" wrapText="1"/>
    </xf>
    <xf numFmtId="0" fontId="37" fillId="7" borderId="42" xfId="0" applyFont="1" applyFill="1" applyBorder="1" applyAlignment="1" applyProtection="1">
      <alignment horizontal="right" vertical="center" wrapText="1"/>
    </xf>
    <xf numFmtId="0" fontId="23" fillId="7" borderId="4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36" fillId="7" borderId="50" xfId="0" applyFont="1" applyFill="1" applyBorder="1" applyAlignment="1" applyProtection="1">
      <alignment horizontal="right" vertical="center" wrapText="1"/>
    </xf>
    <xf numFmtId="0" fontId="33" fillId="7" borderId="62" xfId="0" applyFont="1" applyFill="1" applyBorder="1" applyAlignment="1" applyProtection="1">
      <alignment horizontal="center" vertical="center" wrapText="1"/>
    </xf>
    <xf numFmtId="0" fontId="33" fillId="7" borderId="39" xfId="0" applyFont="1" applyFill="1" applyBorder="1" applyAlignment="1" applyProtection="1">
      <alignment horizontal="center" vertical="center" wrapText="1"/>
    </xf>
    <xf numFmtId="0" fontId="6" fillId="7" borderId="39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1" fillId="7" borderId="67" xfId="0" applyFont="1" applyFill="1" applyBorder="1" applyAlignment="1">
      <alignment horizontal="center" vertical="center" wrapText="1"/>
    </xf>
    <xf numFmtId="0" fontId="11" fillId="7" borderId="92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8" fillId="7" borderId="33" xfId="0" applyFont="1" applyFill="1" applyBorder="1" applyAlignment="1" applyProtection="1">
      <alignment horizontal="right" vertical="center" wrapText="1"/>
    </xf>
    <xf numFmtId="0" fontId="23" fillId="7" borderId="33" xfId="0" applyFont="1" applyFill="1" applyBorder="1" applyAlignment="1" applyProtection="1">
      <alignment horizontal="center" vertical="center" wrapText="1"/>
    </xf>
    <xf numFmtId="0" fontId="37" fillId="7" borderId="60" xfId="0" applyFont="1" applyFill="1" applyBorder="1" applyAlignment="1" applyProtection="1">
      <alignment horizontal="right" vertical="center" wrapText="1"/>
    </xf>
    <xf numFmtId="0" fontId="37" fillId="7" borderId="61" xfId="0" applyFont="1" applyFill="1" applyBorder="1" applyAlignment="1" applyProtection="1">
      <alignment horizontal="right" vertical="center" wrapText="1"/>
    </xf>
    <xf numFmtId="0" fontId="37" fillId="7" borderId="62" xfId="0" applyFont="1" applyFill="1" applyBorder="1" applyAlignment="1" applyProtection="1">
      <alignment horizontal="right" vertical="center" wrapText="1"/>
    </xf>
    <xf numFmtId="0" fontId="23" fillId="7" borderId="60" xfId="0" applyFont="1" applyFill="1" applyBorder="1" applyAlignment="1" applyProtection="1">
      <alignment horizontal="center" vertical="center" wrapText="1"/>
    </xf>
    <xf numFmtId="0" fontId="23" fillId="7" borderId="61" xfId="0" applyFont="1" applyFill="1" applyBorder="1" applyAlignment="1" applyProtection="1">
      <alignment horizontal="center" vertical="center" wrapText="1"/>
    </xf>
    <xf numFmtId="0" fontId="23" fillId="7" borderId="62" xfId="0" applyFont="1" applyFill="1" applyBorder="1" applyAlignment="1" applyProtection="1">
      <alignment horizontal="center" vertical="center" wrapText="1"/>
    </xf>
    <xf numFmtId="0" fontId="36" fillId="7" borderId="54" xfId="0" applyFont="1" applyFill="1" applyBorder="1" applyAlignment="1" applyProtection="1">
      <alignment horizontal="right" vertical="center" wrapText="1"/>
    </xf>
    <xf numFmtId="0" fontId="23" fillId="7" borderId="54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</xf>
    <xf numFmtId="0" fontId="46" fillId="7" borderId="7" xfId="0" applyFont="1" applyFill="1" applyBorder="1" applyAlignment="1" applyProtection="1">
      <alignment horizontal="center" vertical="center"/>
    </xf>
    <xf numFmtId="0" fontId="46" fillId="7" borderId="4" xfId="0" applyFont="1" applyFill="1" applyBorder="1" applyAlignment="1" applyProtection="1">
      <alignment horizontal="center" vertical="center"/>
    </xf>
    <xf numFmtId="0" fontId="33" fillId="7" borderId="13" xfId="0" applyFont="1" applyFill="1" applyBorder="1" applyAlignment="1" applyProtection="1">
      <alignment horizontal="center" vertical="center" wrapText="1"/>
    </xf>
    <xf numFmtId="0" fontId="33" fillId="7" borderId="75" xfId="0" applyFont="1" applyFill="1" applyBorder="1" applyAlignment="1" applyProtection="1">
      <alignment horizontal="center" vertical="center" wrapText="1"/>
    </xf>
    <xf numFmtId="0" fontId="55" fillId="0" borderId="2" xfId="0" applyFont="1" applyBorder="1" applyAlignment="1" applyProtection="1">
      <alignment horizontal="center" vertical="center" wrapText="1"/>
    </xf>
    <xf numFmtId="0" fontId="55" fillId="0" borderId="3" xfId="0" applyFont="1" applyBorder="1" applyAlignment="1" applyProtection="1">
      <alignment horizontal="center" vertical="center" wrapText="1"/>
    </xf>
    <xf numFmtId="0" fontId="23" fillId="0" borderId="48" xfId="0" applyFont="1" applyBorder="1" applyAlignment="1" applyProtection="1">
      <alignment horizontal="right" vertical="center" wrapText="1"/>
    </xf>
    <xf numFmtId="0" fontId="23" fillId="0" borderId="47" xfId="0" applyFont="1" applyBorder="1" applyAlignment="1" applyProtection="1">
      <alignment horizontal="right" vertical="center" wrapText="1"/>
    </xf>
    <xf numFmtId="0" fontId="23" fillId="0" borderId="50" xfId="0" applyFont="1" applyBorder="1" applyAlignment="1" applyProtection="1">
      <alignment horizontal="righ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7" fillId="0" borderId="0" xfId="0" applyFont="1" applyBorder="1" applyAlignment="1">
      <alignment horizontal="right"/>
    </xf>
    <xf numFmtId="0" fontId="5" fillId="0" borderId="8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49" fillId="0" borderId="0" xfId="0" applyFont="1" applyAlignment="1" applyProtection="1">
      <alignment horizontal="center" vertical="center" wrapText="1"/>
    </xf>
    <xf numFmtId="0" fontId="49" fillId="0" borderId="8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26" fillId="0" borderId="39" xfId="0" applyFont="1" applyBorder="1" applyAlignment="1" applyProtection="1">
      <alignment horizontal="right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26" fillId="0" borderId="42" xfId="0" applyFont="1" applyBorder="1" applyAlignment="1" applyProtection="1">
      <alignment horizontal="right" vertical="center" wrapText="1"/>
    </xf>
    <xf numFmtId="0" fontId="28" fillId="0" borderId="33" xfId="0" applyFont="1" applyBorder="1" applyAlignment="1" applyProtection="1">
      <alignment horizontal="right" vertical="center" wrapText="1"/>
    </xf>
    <xf numFmtId="0" fontId="24" fillId="0" borderId="50" xfId="0" applyFont="1" applyBorder="1" applyAlignment="1" applyProtection="1">
      <alignment horizontal="center"/>
    </xf>
    <xf numFmtId="0" fontId="26" fillId="0" borderId="45" xfId="0" applyFont="1" applyBorder="1" applyAlignment="1" applyProtection="1">
      <alignment horizontal="right" vertical="center" wrapText="1"/>
    </xf>
    <xf numFmtId="0" fontId="26" fillId="0" borderId="60" xfId="0" applyFont="1" applyBorder="1" applyAlignment="1" applyProtection="1">
      <alignment horizontal="right" vertical="center" wrapText="1"/>
    </xf>
    <xf numFmtId="0" fontId="42" fillId="0" borderId="0" xfId="0" applyFont="1" applyAlignment="1" applyProtection="1">
      <alignment horizontal="center" wrapText="1"/>
    </xf>
    <xf numFmtId="0" fontId="117" fillId="0" borderId="0" xfId="0" applyFont="1" applyAlignment="1" applyProtection="1">
      <alignment horizontal="left" wrapText="1"/>
    </xf>
    <xf numFmtId="0" fontId="33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75" xfId="0" applyFont="1" applyBorder="1" applyAlignment="1" applyProtection="1">
      <alignment horizontal="left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26" fillId="0" borderId="67" xfId="0" applyFont="1" applyBorder="1" applyAlignment="1" applyProtection="1">
      <alignment horizontal="right" vertical="center" wrapText="1"/>
    </xf>
    <xf numFmtId="0" fontId="26" fillId="0" borderId="68" xfId="0" applyFont="1" applyBorder="1" applyAlignment="1" applyProtection="1">
      <alignment horizontal="right" vertical="center" wrapText="1"/>
    </xf>
    <xf numFmtId="0" fontId="26" fillId="0" borderId="69" xfId="0" applyFont="1" applyBorder="1" applyAlignment="1" applyProtection="1">
      <alignment horizontal="right" vertical="center" wrapText="1"/>
    </xf>
    <xf numFmtId="0" fontId="23" fillId="0" borderId="67" xfId="0" applyFont="1" applyBorder="1" applyAlignment="1" applyProtection="1">
      <alignment horizontal="center" vertical="center" wrapText="1"/>
    </xf>
    <xf numFmtId="0" fontId="23" fillId="0" borderId="68" xfId="0" applyFont="1" applyBorder="1" applyAlignment="1" applyProtection="1">
      <alignment horizontal="center" vertical="center" wrapText="1"/>
    </xf>
    <xf numFmtId="0" fontId="23" fillId="0" borderId="69" xfId="0" applyFont="1" applyBorder="1" applyAlignment="1" applyProtection="1">
      <alignment horizontal="center" vertical="center" wrapText="1"/>
    </xf>
    <xf numFmtId="0" fontId="23" fillId="0" borderId="54" xfId="0" applyFont="1" applyBorder="1" applyAlignment="1" applyProtection="1">
      <alignment horizontal="right" vertical="center" wrapText="1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7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40" fillId="0" borderId="2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4" fillId="0" borderId="7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wrapText="1"/>
    </xf>
    <xf numFmtId="0" fontId="116" fillId="0" borderId="0" xfId="0" applyFont="1" applyAlignment="1" applyProtection="1">
      <alignment horizontal="left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textRotation="86" wrapText="1"/>
    </xf>
    <xf numFmtId="0" fontId="5" fillId="0" borderId="3" xfId="0" applyFont="1" applyBorder="1" applyAlignment="1">
      <alignment horizontal="center" vertical="top" textRotation="86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6" fillId="0" borderId="8" xfId="0" applyFont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117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left" vertical="center" wrapText="1"/>
    </xf>
    <xf numFmtId="0" fontId="7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70" fillId="0" borderId="8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7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7" fillId="0" borderId="8" xfId="0" applyFont="1" applyBorder="1" applyAlignment="1" applyProtection="1">
      <alignment horizontal="left" wrapText="1"/>
    </xf>
    <xf numFmtId="0" fontId="8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104" fillId="5" borderId="6" xfId="0" applyNumberFormat="1" applyFont="1" applyFill="1" applyBorder="1" applyAlignment="1" applyProtection="1">
      <alignment horizontal="center" vertical="center"/>
      <protection locked="0"/>
    </xf>
    <xf numFmtId="0" fontId="104" fillId="0" borderId="0" xfId="0" applyFont="1" applyAlignment="1">
      <alignment horizontal="center"/>
    </xf>
    <xf numFmtId="0" fontId="49" fillId="5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4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horizontal="left" vertical="center"/>
    </xf>
    <xf numFmtId="0" fontId="84" fillId="5" borderId="0" xfId="1" applyFont="1" applyFill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10" fillId="8" borderId="7" xfId="0" applyFont="1" applyFill="1" applyBorder="1" applyAlignment="1" applyProtection="1">
      <alignment horizontal="center"/>
      <protection hidden="1"/>
    </xf>
    <xf numFmtId="0" fontId="10" fillId="8" borderId="5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textRotation="90" wrapText="1"/>
      <protection hidden="1"/>
    </xf>
    <xf numFmtId="165" fontId="79" fillId="8" borderId="0" xfId="1" applyNumberFormat="1" applyFont="1" applyFill="1" applyBorder="1" applyAlignment="1" applyProtection="1">
      <alignment horizontal="center" vertical="center"/>
      <protection hidden="1"/>
    </xf>
    <xf numFmtId="0" fontId="80" fillId="8" borderId="9" xfId="0" applyFont="1" applyFill="1" applyBorder="1" applyAlignment="1" applyProtection="1">
      <alignment horizontal="center"/>
      <protection hidden="1"/>
    </xf>
    <xf numFmtId="0" fontId="80" fillId="8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4" fillId="0" borderId="7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2" fillId="7" borderId="7" xfId="0" applyFont="1" applyFill="1" applyBorder="1" applyAlignment="1" applyProtection="1">
      <alignment horizontal="center" vertical="center"/>
    </xf>
    <xf numFmtId="0" fontId="72" fillId="7" borderId="5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/>
    </xf>
    <xf numFmtId="0" fontId="71" fillId="7" borderId="7" xfId="0" applyFont="1" applyFill="1" applyBorder="1" applyAlignment="1" applyProtection="1">
      <alignment horizontal="center" vertical="center"/>
    </xf>
    <xf numFmtId="0" fontId="71" fillId="7" borderId="4" xfId="0" applyFont="1" applyFill="1" applyBorder="1" applyAlignment="1" applyProtection="1">
      <alignment horizontal="center" vertical="center"/>
    </xf>
    <xf numFmtId="0" fontId="71" fillId="7" borderId="5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129540</xdr:colOff>
      <xdr:row>0</xdr:row>
      <xdr:rowOff>76200</xdr:rowOff>
    </xdr:from>
    <xdr:to>
      <xdr:col>20</xdr:col>
      <xdr:colOff>358140</xdr:colOff>
      <xdr:row>6</xdr:row>
      <xdr:rowOff>121920</xdr:rowOff>
    </xdr:to>
    <xdr:sp macro="" textlink="">
      <xdr:nvSpPr>
        <xdr:cNvPr id="4" name="Oval Callout 3"/>
        <xdr:cNvSpPr/>
      </xdr:nvSpPr>
      <xdr:spPr>
        <a:xfrm>
          <a:off x="14750415" y="76200"/>
          <a:ext cx="2114550" cy="2007870"/>
        </a:xfrm>
        <a:prstGeom prst="wedgeEllipseCallout">
          <a:avLst>
            <a:gd name="adj1" fmla="val -47595"/>
            <a:gd name="adj2" fmla="val 1168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FFFF00"/>
              </a:solidFill>
              <a:latin typeface="DevLys 010" pitchFamily="2" charset="0"/>
            </a:rPr>
            <a:t>ftruk fizUV ysuk gSA mu jkW o lsy dks j[ks ckfd jkW dks gkbM</a:t>
          </a:r>
          <a:r>
            <a:rPr lang="en-US" sz="1600" b="1" baseline="0">
              <a:solidFill>
                <a:srgbClr val="FFFF00"/>
              </a:solidFill>
              <a:latin typeface="DevLys 010" pitchFamily="2" charset="0"/>
            </a:rPr>
            <a:t> dj fizUV ysos   </a:t>
          </a:r>
          <a:r>
            <a:rPr lang="en-IN" sz="11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UnProtect PASSWORD -          sumit</a:t>
          </a:r>
          <a:endParaRPr lang="en-US" sz="1600" b="1">
            <a:solidFill>
              <a:srgbClr val="FFFF00"/>
            </a:solidFill>
            <a:latin typeface="DevLys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A132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01" sqref="I101"/>
    </sheetView>
  </sheetViews>
  <sheetFormatPr defaultColWidth="9.140625" defaultRowHeight="15"/>
  <cols>
    <col min="1" max="1" width="18.42578125" style="1" customWidth="1"/>
    <col min="2" max="2" width="10.5703125" style="1" bestFit="1" customWidth="1"/>
    <col min="3" max="3" width="11.7109375" style="1" customWidth="1"/>
    <col min="4" max="4" width="21.85546875" style="1" customWidth="1"/>
    <col min="5" max="5" width="23.7109375" style="1" customWidth="1"/>
    <col min="6" max="6" width="18.7109375" style="1" customWidth="1"/>
    <col min="7" max="7" width="18.140625" style="1" customWidth="1"/>
    <col min="8" max="8" width="12.7109375" style="1" customWidth="1"/>
    <col min="9" max="9" width="13.28515625" style="1" customWidth="1"/>
    <col min="10" max="10" width="15.140625" style="1" customWidth="1"/>
    <col min="11" max="11" width="14.85546875" style="1" customWidth="1"/>
    <col min="12" max="12" width="15.7109375" style="1" customWidth="1"/>
    <col min="13" max="13" width="11.85546875" style="1" hidden="1" customWidth="1"/>
    <col min="14" max="14" width="15.7109375" style="1" hidden="1" customWidth="1"/>
    <col min="15" max="15" width="15.42578125" style="1" hidden="1" customWidth="1"/>
    <col min="16" max="16" width="12.28515625" style="1" hidden="1" customWidth="1"/>
    <col min="17" max="17" width="12.5703125" style="1" hidden="1" customWidth="1"/>
    <col min="18" max="21" width="19.5703125" style="227" hidden="1" customWidth="1"/>
    <col min="22" max="23" width="7.7109375" style="1" hidden="1" customWidth="1"/>
    <col min="24" max="24" width="6.42578125" style="1" hidden="1" customWidth="1"/>
    <col min="25" max="26" width="7.7109375" style="1" hidden="1" customWidth="1"/>
    <col min="27" max="27" width="7.140625" style="1" hidden="1" customWidth="1"/>
    <col min="28" max="30" width="9.140625" style="1" hidden="1" customWidth="1"/>
    <col min="31" max="31" width="15.140625" style="1" hidden="1" customWidth="1"/>
    <col min="32" max="32" width="20.7109375" style="1" hidden="1" customWidth="1"/>
    <col min="33" max="33" width="12.42578125" style="1" hidden="1" customWidth="1"/>
    <col min="34" max="34" width="9.140625" style="1" hidden="1" customWidth="1"/>
    <col min="35" max="35" width="18.28515625" style="1" hidden="1" customWidth="1"/>
    <col min="36" max="36" width="9.140625" style="1" hidden="1" customWidth="1"/>
    <col min="37" max="37" width="13.5703125" style="1" customWidth="1"/>
    <col min="38" max="38" width="12" style="1" customWidth="1"/>
    <col min="39" max="47" width="9.140625" style="1" customWidth="1"/>
    <col min="48" max="16384" width="9.140625" style="1"/>
  </cols>
  <sheetData>
    <row r="1" spans="1:15" customFormat="1" ht="34.5" customHeight="1">
      <c r="A1" s="634" t="s">
        <v>245</v>
      </c>
      <c r="B1" s="634"/>
      <c r="C1" s="635" t="s">
        <v>371</v>
      </c>
      <c r="D1" s="635"/>
      <c r="E1" s="635"/>
      <c r="F1" s="635"/>
      <c r="G1" s="635"/>
      <c r="H1" s="635"/>
      <c r="I1" s="635"/>
      <c r="J1" s="294"/>
      <c r="K1" s="294"/>
      <c r="L1" s="294"/>
      <c r="M1" s="294"/>
      <c r="N1" s="294"/>
      <c r="O1" s="295"/>
    </row>
    <row r="2" spans="1:15" customFormat="1" ht="23.25">
      <c r="A2" s="297" t="s">
        <v>247</v>
      </c>
      <c r="B2" s="298"/>
      <c r="C2" s="636" t="s">
        <v>248</v>
      </c>
      <c r="D2" s="636"/>
      <c r="E2" s="636"/>
      <c r="F2" s="298" t="s">
        <v>380</v>
      </c>
      <c r="G2" s="428" t="s">
        <v>381</v>
      </c>
      <c r="H2" s="299"/>
      <c r="I2" s="299"/>
      <c r="J2" s="296"/>
      <c r="K2" s="296"/>
      <c r="L2" s="296"/>
      <c r="M2" s="296"/>
      <c r="N2" s="296"/>
      <c r="O2" s="295"/>
    </row>
    <row r="3" spans="1:15" customFormat="1" ht="28.5">
      <c r="A3" s="628" t="s">
        <v>375</v>
      </c>
      <c r="B3" s="628"/>
      <c r="C3" s="631" t="s">
        <v>212</v>
      </c>
      <c r="D3" s="631"/>
      <c r="E3" s="631"/>
      <c r="F3" s="298" t="s">
        <v>249</v>
      </c>
      <c r="G3" s="517" t="s">
        <v>250</v>
      </c>
      <c r="H3" s="298"/>
      <c r="I3" s="300" t="s">
        <v>251</v>
      </c>
      <c r="J3" s="296"/>
      <c r="K3" s="296"/>
      <c r="L3" s="296"/>
      <c r="M3" s="296"/>
      <c r="N3" s="296"/>
      <c r="O3" s="295"/>
    </row>
    <row r="4" spans="1:15" customFormat="1" ht="21.75" thickBot="1">
      <c r="A4" s="628" t="s">
        <v>252</v>
      </c>
      <c r="B4" s="628"/>
      <c r="C4" s="408"/>
      <c r="D4" s="393"/>
      <c r="E4" s="391"/>
      <c r="F4" s="526">
        <v>2405</v>
      </c>
      <c r="G4" s="624" t="s">
        <v>372</v>
      </c>
      <c r="H4" s="625"/>
      <c r="I4" s="527">
        <v>1234567890</v>
      </c>
      <c r="J4" s="296"/>
      <c r="K4" s="296"/>
      <c r="L4" s="296"/>
      <c r="M4" s="296"/>
      <c r="N4" s="296"/>
      <c r="O4" s="295"/>
    </row>
    <row r="5" spans="1:15" customFormat="1" ht="31.5" thickBot="1">
      <c r="A5" s="628" t="s">
        <v>371</v>
      </c>
      <c r="B5" s="628"/>
      <c r="C5" s="408"/>
      <c r="D5" s="600" t="s">
        <v>405</v>
      </c>
      <c r="E5" s="616" t="s">
        <v>407</v>
      </c>
      <c r="F5" s="298"/>
      <c r="G5" s="298" t="s">
        <v>253</v>
      </c>
      <c r="H5" s="298"/>
      <c r="I5" s="298"/>
      <c r="J5" s="296"/>
      <c r="K5" s="296"/>
      <c r="L5" s="296"/>
      <c r="M5" s="296"/>
      <c r="N5" s="296"/>
      <c r="O5" s="295"/>
    </row>
    <row r="6" spans="1:15" customFormat="1" ht="20.25">
      <c r="A6" s="298" t="s">
        <v>254</v>
      </c>
      <c r="B6" s="298"/>
      <c r="C6" s="408"/>
      <c r="D6" s="393"/>
      <c r="E6" s="391"/>
      <c r="F6" s="298"/>
      <c r="G6" s="624" t="s">
        <v>171</v>
      </c>
      <c r="H6" s="625"/>
      <c r="I6" s="527">
        <v>1234567890</v>
      </c>
      <c r="J6" s="296"/>
      <c r="K6" s="328"/>
      <c r="L6" s="328"/>
      <c r="M6" s="296"/>
      <c r="N6" s="296"/>
      <c r="O6" s="295"/>
    </row>
    <row r="7" spans="1:15" customFormat="1" ht="21">
      <c r="A7" s="301"/>
      <c r="B7" s="301"/>
      <c r="C7" s="632" t="s">
        <v>404</v>
      </c>
      <c r="D7" s="633"/>
      <c r="E7" s="633"/>
      <c r="F7" s="640" t="s">
        <v>377</v>
      </c>
      <c r="G7" s="640"/>
      <c r="H7" s="518">
        <v>0</v>
      </c>
      <c r="I7" s="299"/>
      <c r="J7" s="328">
        <v>1650</v>
      </c>
      <c r="K7" s="328">
        <f>J7*H7</f>
        <v>0</v>
      </c>
      <c r="L7" s="328">
        <f>K7+K8</f>
        <v>1950</v>
      </c>
      <c r="M7" s="296"/>
      <c r="N7" s="296"/>
      <c r="O7" s="295"/>
    </row>
    <row r="8" spans="1:15" customFormat="1" ht="18.75">
      <c r="A8" s="301"/>
      <c r="B8" s="301"/>
      <c r="C8" s="394"/>
      <c r="D8" s="393"/>
      <c r="E8" s="394"/>
      <c r="F8" s="640" t="s">
        <v>378</v>
      </c>
      <c r="G8" s="640"/>
      <c r="H8" s="519">
        <v>1</v>
      </c>
      <c r="I8" s="299"/>
      <c r="J8" s="328">
        <v>1950</v>
      </c>
      <c r="K8" s="328">
        <f>J8*H8</f>
        <v>1950</v>
      </c>
      <c r="L8" s="328"/>
      <c r="M8" s="296"/>
      <c r="N8" s="296"/>
      <c r="O8" s="295"/>
    </row>
    <row r="9" spans="1:15" customFormat="1" ht="17.45" customHeight="1">
      <c r="A9" s="407" t="s">
        <v>373</v>
      </c>
      <c r="B9" s="301"/>
      <c r="C9" s="644">
        <v>45108</v>
      </c>
      <c r="D9" s="645"/>
      <c r="E9" s="304"/>
      <c r="F9" s="641" t="s">
        <v>379</v>
      </c>
      <c r="G9" s="641"/>
      <c r="H9" s="520">
        <v>8</v>
      </c>
      <c r="I9" s="299"/>
      <c r="J9" s="296"/>
      <c r="K9" s="296"/>
      <c r="L9" s="296"/>
      <c r="M9" s="296"/>
      <c r="N9" s="296"/>
      <c r="O9" s="295"/>
    </row>
    <row r="10" spans="1:15" customFormat="1" ht="20.25">
      <c r="A10" s="298" t="s">
        <v>258</v>
      </c>
      <c r="B10" s="298"/>
      <c r="C10" s="643" t="s">
        <v>259</v>
      </c>
      <c r="D10" s="643"/>
      <c r="E10" s="304"/>
      <c r="F10" s="641" t="s">
        <v>397</v>
      </c>
      <c r="G10" s="641"/>
      <c r="H10" s="520">
        <v>0</v>
      </c>
      <c r="I10" s="299"/>
      <c r="J10" s="296"/>
      <c r="K10" s="296"/>
      <c r="L10" s="296"/>
      <c r="M10" s="296"/>
      <c r="N10" s="296"/>
      <c r="O10" s="295"/>
    </row>
    <row r="11" spans="1:15" customFormat="1" ht="21">
      <c r="A11" s="298" t="s">
        <v>260</v>
      </c>
      <c r="B11" s="298"/>
      <c r="C11" s="642">
        <v>24</v>
      </c>
      <c r="D11" s="642"/>
      <c r="E11" s="304"/>
      <c r="F11" s="298"/>
      <c r="G11" s="299"/>
      <c r="H11" s="299"/>
      <c r="I11" s="299"/>
      <c r="J11" s="522"/>
      <c r="K11" s="296"/>
      <c r="L11" s="296"/>
      <c r="M11" s="296"/>
      <c r="N11" s="296"/>
      <c r="O11" s="295"/>
    </row>
    <row r="12" spans="1:15" customFormat="1" ht="21">
      <c r="A12" s="535" t="s">
        <v>262</v>
      </c>
      <c r="B12" s="298"/>
      <c r="C12" s="642">
        <v>25</v>
      </c>
      <c r="D12" s="642"/>
      <c r="E12" s="536" t="s">
        <v>261</v>
      </c>
      <c r="F12" s="524">
        <v>2</v>
      </c>
      <c r="G12" s="429" t="s">
        <v>395</v>
      </c>
      <c r="H12" s="521">
        <v>0.34</v>
      </c>
      <c r="I12" s="523" t="s">
        <v>264</v>
      </c>
      <c r="J12" s="521">
        <v>0</v>
      </c>
      <c r="K12" s="523" t="s">
        <v>265</v>
      </c>
      <c r="L12" s="521">
        <v>0.09</v>
      </c>
      <c r="M12" s="296"/>
      <c r="N12" s="296"/>
      <c r="O12" s="295"/>
    </row>
    <row r="13" spans="1:15" customFormat="1" ht="31.5">
      <c r="A13" s="458" t="s">
        <v>266</v>
      </c>
      <c r="B13" s="637" t="s">
        <v>267</v>
      </c>
      <c r="C13" s="638"/>
      <c r="D13" s="638"/>
      <c r="E13" s="639"/>
      <c r="F13" s="629" t="s">
        <v>270</v>
      </c>
      <c r="G13" s="629" t="s">
        <v>406</v>
      </c>
      <c r="H13" s="629" t="s">
        <v>424</v>
      </c>
      <c r="I13" s="629" t="s">
        <v>412</v>
      </c>
      <c r="J13" s="629" t="s">
        <v>413</v>
      </c>
      <c r="K13" s="621" t="s">
        <v>425</v>
      </c>
      <c r="L13" s="621" t="s">
        <v>419</v>
      </c>
      <c r="M13" s="296"/>
      <c r="N13" s="296"/>
      <c r="O13" s="295"/>
    </row>
    <row r="14" spans="1:15" customFormat="1" ht="18.75">
      <c r="A14" s="310" t="s">
        <v>275</v>
      </c>
      <c r="B14" s="311"/>
      <c r="C14" s="312"/>
      <c r="D14" s="313"/>
      <c r="E14" s="313"/>
      <c r="F14" s="630"/>
      <c r="G14" s="630"/>
      <c r="H14" s="630"/>
      <c r="I14" s="630"/>
      <c r="J14" s="630"/>
      <c r="K14" s="622"/>
      <c r="L14" s="622"/>
      <c r="M14" s="296"/>
      <c r="N14" s="296"/>
      <c r="O14" s="295"/>
    </row>
    <row r="15" spans="1:15" customFormat="1" ht="18.75">
      <c r="A15" s="436" t="s">
        <v>86</v>
      </c>
      <c r="B15" s="422" t="s">
        <v>277</v>
      </c>
      <c r="C15" s="423">
        <v>102</v>
      </c>
      <c r="D15" s="424">
        <v>1</v>
      </c>
      <c r="E15" s="424">
        <v>0</v>
      </c>
      <c r="F15" s="397">
        <v>0</v>
      </c>
      <c r="G15" s="397">
        <v>0</v>
      </c>
      <c r="H15" s="397">
        <v>0</v>
      </c>
      <c r="I15" s="397">
        <v>0</v>
      </c>
      <c r="J15" s="397">
        <v>0</v>
      </c>
      <c r="K15" s="397">
        <v>0</v>
      </c>
      <c r="L15" s="397">
        <v>0</v>
      </c>
      <c r="M15" s="296"/>
      <c r="N15" s="296"/>
      <c r="O15" s="295"/>
    </row>
    <row r="16" spans="1:15" customFormat="1" ht="18.75">
      <c r="A16" s="436" t="s">
        <v>87</v>
      </c>
      <c r="B16" s="422" t="s">
        <v>277</v>
      </c>
      <c r="C16" s="423"/>
      <c r="D16" s="424"/>
      <c r="E16" s="424"/>
      <c r="F16" s="397">
        <v>85</v>
      </c>
      <c r="G16" s="397">
        <v>95</v>
      </c>
      <c r="H16" s="397">
        <v>50</v>
      </c>
      <c r="I16" s="397">
        <v>0</v>
      </c>
      <c r="J16" s="397">
        <v>45</v>
      </c>
      <c r="K16" s="397">
        <v>15</v>
      </c>
      <c r="L16" s="397">
        <v>60</v>
      </c>
      <c r="M16" s="296"/>
      <c r="N16" s="296"/>
      <c r="O16" s="295"/>
    </row>
    <row r="17" spans="1:44" customFormat="1" ht="18.75">
      <c r="A17" s="436" t="s">
        <v>88</v>
      </c>
      <c r="B17" s="422" t="s">
        <v>277</v>
      </c>
      <c r="C17" s="423"/>
      <c r="D17" s="424"/>
      <c r="E17" s="424"/>
      <c r="F17" s="397">
        <v>50</v>
      </c>
      <c r="G17" s="397">
        <v>70</v>
      </c>
      <c r="H17" s="397">
        <v>40</v>
      </c>
      <c r="I17" s="397">
        <v>0</v>
      </c>
      <c r="J17" s="397">
        <v>30</v>
      </c>
      <c r="K17" s="397">
        <v>10</v>
      </c>
      <c r="L17" s="397">
        <v>50</v>
      </c>
      <c r="M17" s="296"/>
      <c r="N17" s="296"/>
      <c r="O17" s="295"/>
    </row>
    <row r="18" spans="1:44" customFormat="1" ht="37.5">
      <c r="A18" s="436" t="s">
        <v>280</v>
      </c>
      <c r="B18" s="422" t="s">
        <v>277</v>
      </c>
      <c r="C18" s="423"/>
      <c r="D18" s="424"/>
      <c r="E18" s="424"/>
      <c r="F18" s="397"/>
      <c r="G18" s="397"/>
      <c r="H18" s="397"/>
      <c r="I18" s="397"/>
      <c r="J18" s="397"/>
      <c r="K18" s="397"/>
      <c r="L18" s="397"/>
      <c r="M18" s="296"/>
      <c r="N18" s="296"/>
      <c r="O18" s="295"/>
    </row>
    <row r="19" spans="1:44" customFormat="1" ht="18.75">
      <c r="A19" s="436" t="s">
        <v>82</v>
      </c>
      <c r="B19" s="422" t="s">
        <v>277</v>
      </c>
      <c r="C19" s="423"/>
      <c r="D19" s="424"/>
      <c r="E19" s="424"/>
      <c r="F19" s="398"/>
      <c r="G19" s="398"/>
      <c r="H19" s="398"/>
      <c r="I19" s="398"/>
      <c r="J19" s="398"/>
      <c r="K19" s="398"/>
      <c r="L19" s="398"/>
      <c r="M19" s="296"/>
      <c r="N19" s="296"/>
      <c r="O19" s="295"/>
    </row>
    <row r="20" spans="1:44" customFormat="1" ht="18.75">
      <c r="A20" s="436" t="s">
        <v>84</v>
      </c>
      <c r="B20" s="422" t="s">
        <v>277</v>
      </c>
      <c r="C20" s="423"/>
      <c r="D20" s="424"/>
      <c r="E20" s="424"/>
      <c r="F20" s="398"/>
      <c r="G20" s="398"/>
      <c r="H20" s="398">
        <v>5</v>
      </c>
      <c r="I20" s="398"/>
      <c r="J20" s="398"/>
      <c r="K20" s="398"/>
      <c r="L20" s="398"/>
      <c r="M20" s="296"/>
      <c r="N20" s="296"/>
      <c r="O20" s="295"/>
    </row>
    <row r="21" spans="1:44" customFormat="1" ht="28.15" customHeight="1">
      <c r="A21" s="318" t="s">
        <v>281</v>
      </c>
      <c r="B21" s="298"/>
      <c r="C21" s="623" t="s">
        <v>409</v>
      </c>
      <c r="D21" s="623"/>
      <c r="E21" s="623"/>
      <c r="F21" s="700" t="s">
        <v>283</v>
      </c>
      <c r="G21" s="701"/>
      <c r="H21" s="701"/>
      <c r="I21" s="626" t="s">
        <v>410</v>
      </c>
      <c r="J21" s="627"/>
      <c r="K21" s="626" t="s">
        <v>411</v>
      </c>
      <c r="L21" s="627"/>
      <c r="M21" s="1"/>
      <c r="N21" s="702" t="s">
        <v>383</v>
      </c>
      <c r="O21" s="621" t="s">
        <v>419</v>
      </c>
      <c r="P21" s="699" t="s">
        <v>412</v>
      </c>
      <c r="Q21" s="699" t="s">
        <v>413</v>
      </c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664" t="s">
        <v>285</v>
      </c>
      <c r="AK21" s="697" t="s">
        <v>399</v>
      </c>
      <c r="AL21" s="697" t="s">
        <v>400</v>
      </c>
    </row>
    <row r="22" spans="1:44" customFormat="1" ht="46.9" customHeight="1">
      <c r="A22" s="319" t="s">
        <v>199</v>
      </c>
      <c r="B22" s="319" t="s">
        <v>402</v>
      </c>
      <c r="C22" s="320" t="s">
        <v>285</v>
      </c>
      <c r="D22" s="437" t="s">
        <v>286</v>
      </c>
      <c r="E22" s="437" t="s">
        <v>287</v>
      </c>
      <c r="F22" s="614" t="s">
        <v>270</v>
      </c>
      <c r="G22" s="614" t="s">
        <v>406</v>
      </c>
      <c r="H22" s="613" t="s">
        <v>418</v>
      </c>
      <c r="I22" s="320" t="s">
        <v>286</v>
      </c>
      <c r="J22" s="320" t="s">
        <v>287</v>
      </c>
      <c r="K22" s="320" t="s">
        <v>286</v>
      </c>
      <c r="L22" s="320" t="s">
        <v>287</v>
      </c>
      <c r="M22" s="1"/>
      <c r="N22" s="703"/>
      <c r="O22" s="622"/>
      <c r="P22" s="699"/>
      <c r="Q22" s="699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664"/>
      <c r="AK22" s="698"/>
      <c r="AL22" s="698"/>
      <c r="AQ22" s="1"/>
      <c r="AR22" s="1"/>
    </row>
    <row r="23" spans="1:44" customFormat="1" ht="18.75">
      <c r="A23" s="323" t="s">
        <v>289</v>
      </c>
      <c r="B23" s="324">
        <v>1</v>
      </c>
      <c r="C23" s="325">
        <f>SUM(D23+E23)</f>
        <v>2500000</v>
      </c>
      <c r="D23" s="399">
        <v>2500000</v>
      </c>
      <c r="E23" s="399">
        <v>0</v>
      </c>
      <c r="F23" s="399">
        <v>5555511</v>
      </c>
      <c r="G23" s="399">
        <v>6303330</v>
      </c>
      <c r="H23" s="399">
        <v>7837900</v>
      </c>
      <c r="I23" s="399">
        <v>5559492</v>
      </c>
      <c r="J23" s="399">
        <v>0</v>
      </c>
      <c r="K23" s="399">
        <v>1500000</v>
      </c>
      <c r="L23" s="399">
        <v>0</v>
      </c>
      <c r="M23" s="1"/>
      <c r="N23" s="326">
        <f>$O$114</f>
        <v>1805740</v>
      </c>
      <c r="O23" s="326">
        <f>N114</f>
        <v>1858870</v>
      </c>
      <c r="P23" s="540">
        <f t="shared" ref="P23:P33" si="0">I23+J23</f>
        <v>5559492</v>
      </c>
      <c r="Q23" s="540">
        <f t="shared" ref="Q23:Q33" si="1">K23+L23</f>
        <v>1500000</v>
      </c>
      <c r="AJ23" s="541">
        <f t="shared" ref="AJ23:AJ33" si="2">SUM(Q23+N23)</f>
        <v>3305740</v>
      </c>
      <c r="AK23" s="537">
        <f>$O$114</f>
        <v>1805740</v>
      </c>
      <c r="AL23" s="537">
        <f>$N$114</f>
        <v>1858870</v>
      </c>
      <c r="AQ23" s="1"/>
      <c r="AR23" s="1"/>
    </row>
    <row r="24" spans="1:44" customFormat="1" ht="18.75">
      <c r="A24" s="323" t="s">
        <v>290</v>
      </c>
      <c r="B24" s="324">
        <v>3</v>
      </c>
      <c r="C24" s="325">
        <f t="shared" ref="C24:C33" si="3">SUM(D24+E24)</f>
        <v>0</v>
      </c>
      <c r="D24" s="399">
        <v>0</v>
      </c>
      <c r="E24" s="399">
        <v>0</v>
      </c>
      <c r="F24" s="399">
        <v>0</v>
      </c>
      <c r="G24" s="399">
        <v>30000</v>
      </c>
      <c r="H24" s="399">
        <v>22910</v>
      </c>
      <c r="I24" s="399">
        <v>22910</v>
      </c>
      <c r="J24" s="399">
        <v>0</v>
      </c>
      <c r="K24" s="399">
        <v>0</v>
      </c>
      <c r="L24" s="399">
        <v>0</v>
      </c>
      <c r="M24" s="1"/>
      <c r="N24" s="399">
        <f>AK24</f>
        <v>0</v>
      </c>
      <c r="O24" s="399">
        <f>AL24</f>
        <v>0</v>
      </c>
      <c r="P24" s="539">
        <f t="shared" si="0"/>
        <v>22910</v>
      </c>
      <c r="Q24" s="539">
        <f t="shared" si="1"/>
        <v>0</v>
      </c>
      <c r="AJ24" s="538">
        <f t="shared" si="2"/>
        <v>0</v>
      </c>
      <c r="AK24" s="399">
        <v>0</v>
      </c>
      <c r="AL24" s="399">
        <v>0</v>
      </c>
      <c r="AQ24" s="1"/>
      <c r="AR24" s="1"/>
    </row>
    <row r="25" spans="1:44" customFormat="1" ht="18.75">
      <c r="A25" s="323" t="s">
        <v>291</v>
      </c>
      <c r="B25" s="324">
        <v>4</v>
      </c>
      <c r="C25" s="325">
        <f t="shared" si="3"/>
        <v>0</v>
      </c>
      <c r="D25" s="399">
        <v>0</v>
      </c>
      <c r="E25" s="399">
        <v>0</v>
      </c>
      <c r="F25" s="399">
        <v>0</v>
      </c>
      <c r="G25" s="399">
        <v>0</v>
      </c>
      <c r="H25" s="399">
        <v>0</v>
      </c>
      <c r="I25" s="399">
        <v>0</v>
      </c>
      <c r="J25" s="399">
        <v>0</v>
      </c>
      <c r="K25" s="399">
        <v>0</v>
      </c>
      <c r="L25" s="399">
        <v>0</v>
      </c>
      <c r="M25" s="1"/>
      <c r="N25" s="399">
        <f t="shared" ref="N25:N33" si="4">AK25</f>
        <v>0</v>
      </c>
      <c r="O25" s="399">
        <f t="shared" ref="O25:O33" si="5">AL25</f>
        <v>0</v>
      </c>
      <c r="P25" s="539">
        <f t="shared" si="0"/>
        <v>0</v>
      </c>
      <c r="Q25" s="539">
        <f t="shared" si="1"/>
        <v>0</v>
      </c>
      <c r="AJ25" s="538">
        <f t="shared" si="2"/>
        <v>0</v>
      </c>
      <c r="AK25" s="399">
        <v>0</v>
      </c>
      <c r="AL25" s="399">
        <v>0</v>
      </c>
      <c r="AQ25" s="1"/>
      <c r="AR25" s="1"/>
    </row>
    <row r="26" spans="1:44" customFormat="1" ht="18.75">
      <c r="A26" s="323" t="s">
        <v>81</v>
      </c>
      <c r="B26" s="324">
        <v>5</v>
      </c>
      <c r="C26" s="325">
        <f t="shared" si="3"/>
        <v>0</v>
      </c>
      <c r="D26" s="399">
        <v>0</v>
      </c>
      <c r="E26" s="399">
        <v>0</v>
      </c>
      <c r="F26" s="399">
        <v>0</v>
      </c>
      <c r="G26" s="399">
        <v>0</v>
      </c>
      <c r="H26" s="399">
        <v>0</v>
      </c>
      <c r="I26" s="399">
        <v>0</v>
      </c>
      <c r="J26" s="399">
        <v>0</v>
      </c>
      <c r="K26" s="399">
        <v>0</v>
      </c>
      <c r="L26" s="399">
        <v>0</v>
      </c>
      <c r="M26" s="1"/>
      <c r="N26" s="399">
        <f t="shared" si="4"/>
        <v>0</v>
      </c>
      <c r="O26" s="399">
        <f t="shared" si="5"/>
        <v>0</v>
      </c>
      <c r="P26" s="539">
        <f t="shared" si="0"/>
        <v>0</v>
      </c>
      <c r="Q26" s="539">
        <f t="shared" si="1"/>
        <v>0</v>
      </c>
      <c r="AJ26" s="538">
        <f t="shared" si="2"/>
        <v>0</v>
      </c>
      <c r="AK26" s="399">
        <v>0</v>
      </c>
      <c r="AL26" s="399">
        <v>0</v>
      </c>
      <c r="AQ26" s="1"/>
      <c r="AR26" s="1"/>
    </row>
    <row r="27" spans="1:44" customFormat="1" ht="18.75">
      <c r="A27" s="323" t="s">
        <v>293</v>
      </c>
      <c r="B27" s="324">
        <v>9</v>
      </c>
      <c r="C27" s="325">
        <f t="shared" si="3"/>
        <v>0</v>
      </c>
      <c r="D27" s="399">
        <v>0</v>
      </c>
      <c r="E27" s="399">
        <v>0</v>
      </c>
      <c r="F27" s="399">
        <v>0</v>
      </c>
      <c r="G27" s="399">
        <v>0</v>
      </c>
      <c r="H27" s="399">
        <v>0</v>
      </c>
      <c r="I27" s="399">
        <v>0</v>
      </c>
      <c r="J27" s="399">
        <v>0</v>
      </c>
      <c r="K27" s="399">
        <v>0</v>
      </c>
      <c r="L27" s="399">
        <v>0</v>
      </c>
      <c r="M27" s="1"/>
      <c r="N27" s="399">
        <f t="shared" si="4"/>
        <v>0</v>
      </c>
      <c r="O27" s="399">
        <f t="shared" si="5"/>
        <v>0</v>
      </c>
      <c r="P27" s="539">
        <f t="shared" si="0"/>
        <v>0</v>
      </c>
      <c r="Q27" s="539">
        <f t="shared" si="1"/>
        <v>0</v>
      </c>
      <c r="AJ27" s="538">
        <f t="shared" si="2"/>
        <v>0</v>
      </c>
      <c r="AK27" s="399">
        <v>0</v>
      </c>
      <c r="AL27" s="399">
        <v>0</v>
      </c>
      <c r="AQ27" s="1"/>
      <c r="AR27" s="1"/>
    </row>
    <row r="28" spans="1:44" customFormat="1" ht="18.75">
      <c r="A28" s="323" t="s">
        <v>294</v>
      </c>
      <c r="B28" s="324">
        <v>20</v>
      </c>
      <c r="C28" s="325">
        <f t="shared" si="3"/>
        <v>0</v>
      </c>
      <c r="D28" s="399">
        <v>0</v>
      </c>
      <c r="E28" s="399">
        <v>0</v>
      </c>
      <c r="F28" s="399">
        <v>0</v>
      </c>
      <c r="G28" s="399">
        <v>0</v>
      </c>
      <c r="H28" s="399">
        <v>0</v>
      </c>
      <c r="I28" s="399">
        <v>0</v>
      </c>
      <c r="J28" s="399">
        <v>0</v>
      </c>
      <c r="K28" s="399">
        <v>0</v>
      </c>
      <c r="L28" s="399">
        <v>0</v>
      </c>
      <c r="M28" s="1"/>
      <c r="N28" s="399">
        <f t="shared" si="4"/>
        <v>0</v>
      </c>
      <c r="O28" s="399">
        <f t="shared" si="5"/>
        <v>0</v>
      </c>
      <c r="P28" s="539">
        <f t="shared" si="0"/>
        <v>0</v>
      </c>
      <c r="Q28" s="539">
        <f t="shared" si="1"/>
        <v>0</v>
      </c>
      <c r="AJ28" s="538">
        <f t="shared" si="2"/>
        <v>0</v>
      </c>
      <c r="AK28" s="399">
        <v>0</v>
      </c>
      <c r="AL28" s="399">
        <v>0</v>
      </c>
      <c r="AQ28" s="1"/>
      <c r="AR28" s="1"/>
    </row>
    <row r="29" spans="1:44" customFormat="1" ht="18.75">
      <c r="A29" s="323" t="s">
        <v>83</v>
      </c>
      <c r="B29" s="324">
        <v>31</v>
      </c>
      <c r="C29" s="325">
        <f t="shared" si="3"/>
        <v>0</v>
      </c>
      <c r="D29" s="399">
        <v>0</v>
      </c>
      <c r="E29" s="399">
        <v>0</v>
      </c>
      <c r="F29" s="399">
        <v>0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0</v>
      </c>
      <c r="M29" s="1"/>
      <c r="N29" s="399">
        <f t="shared" si="4"/>
        <v>0</v>
      </c>
      <c r="O29" s="399">
        <f t="shared" si="5"/>
        <v>0</v>
      </c>
      <c r="P29" s="539">
        <f t="shared" si="0"/>
        <v>0</v>
      </c>
      <c r="Q29" s="539">
        <f t="shared" si="1"/>
        <v>0</v>
      </c>
      <c r="AJ29" s="538">
        <f t="shared" si="2"/>
        <v>0</v>
      </c>
      <c r="AK29" s="399">
        <v>0</v>
      </c>
      <c r="AL29" s="399">
        <v>0</v>
      </c>
      <c r="AQ29" s="1"/>
      <c r="AR29" s="1"/>
    </row>
    <row r="30" spans="1:44" customFormat="1" ht="18.75">
      <c r="A30" s="323" t="s">
        <v>295</v>
      </c>
      <c r="B30" s="324">
        <v>33</v>
      </c>
      <c r="C30" s="325">
        <f t="shared" si="3"/>
        <v>0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v>0</v>
      </c>
      <c r="L30" s="399">
        <v>0</v>
      </c>
      <c r="M30" s="1"/>
      <c r="N30" s="399">
        <f t="shared" si="4"/>
        <v>0</v>
      </c>
      <c r="O30" s="399">
        <f t="shared" si="5"/>
        <v>0</v>
      </c>
      <c r="P30" s="539">
        <f t="shared" si="0"/>
        <v>0</v>
      </c>
      <c r="Q30" s="539">
        <f t="shared" si="1"/>
        <v>0</v>
      </c>
      <c r="AJ30" s="538">
        <f t="shared" si="2"/>
        <v>0</v>
      </c>
      <c r="AK30" s="399">
        <v>0</v>
      </c>
      <c r="AL30" s="399">
        <v>0</v>
      </c>
      <c r="AQ30" s="1"/>
      <c r="AR30" s="1"/>
    </row>
    <row r="31" spans="1:44" customFormat="1" ht="18.75">
      <c r="A31" s="323" t="s">
        <v>296</v>
      </c>
      <c r="B31" s="324">
        <v>37</v>
      </c>
      <c r="C31" s="325">
        <f t="shared" si="3"/>
        <v>0</v>
      </c>
      <c r="D31" s="399">
        <v>0</v>
      </c>
      <c r="E31" s="399">
        <v>0</v>
      </c>
      <c r="F31" s="399">
        <v>3600</v>
      </c>
      <c r="G31" s="399">
        <v>3600</v>
      </c>
      <c r="H31" s="399">
        <v>1950</v>
      </c>
      <c r="I31" s="399">
        <v>1950</v>
      </c>
      <c r="J31" s="399">
        <v>0</v>
      </c>
      <c r="K31" s="399">
        <v>0</v>
      </c>
      <c r="L31" s="399">
        <v>0</v>
      </c>
      <c r="M31" s="1"/>
      <c r="N31" s="399">
        <f t="shared" si="4"/>
        <v>1950</v>
      </c>
      <c r="O31" s="399">
        <f t="shared" si="5"/>
        <v>1950</v>
      </c>
      <c r="P31" s="539">
        <f t="shared" si="0"/>
        <v>1950</v>
      </c>
      <c r="Q31" s="539">
        <f t="shared" si="1"/>
        <v>0</v>
      </c>
      <c r="AJ31" s="538">
        <f t="shared" si="2"/>
        <v>1950</v>
      </c>
      <c r="AK31" s="537">
        <f>$L$7</f>
        <v>1950</v>
      </c>
      <c r="AL31" s="537">
        <f>$L$7</f>
        <v>1950</v>
      </c>
      <c r="AQ31" s="1"/>
      <c r="AR31" s="1"/>
    </row>
    <row r="32" spans="1:44" customFormat="1" ht="18.75">
      <c r="A32" s="323" t="s">
        <v>297</v>
      </c>
      <c r="B32" s="324">
        <v>28</v>
      </c>
      <c r="C32" s="325">
        <f t="shared" si="3"/>
        <v>0</v>
      </c>
      <c r="D32" s="399">
        <v>0</v>
      </c>
      <c r="E32" s="399">
        <v>0</v>
      </c>
      <c r="F32" s="399">
        <v>0</v>
      </c>
      <c r="G32" s="399">
        <v>0</v>
      </c>
      <c r="H32" s="399">
        <v>0</v>
      </c>
      <c r="I32" s="399">
        <v>0</v>
      </c>
      <c r="J32" s="399">
        <v>0</v>
      </c>
      <c r="K32" s="399">
        <v>0</v>
      </c>
      <c r="L32" s="399">
        <v>0</v>
      </c>
      <c r="M32" s="1"/>
      <c r="N32" s="399">
        <f t="shared" si="4"/>
        <v>0</v>
      </c>
      <c r="O32" s="399">
        <f t="shared" si="5"/>
        <v>0</v>
      </c>
      <c r="P32" s="539">
        <f t="shared" si="0"/>
        <v>0</v>
      </c>
      <c r="Q32" s="539">
        <f t="shared" si="1"/>
        <v>0</v>
      </c>
      <c r="AJ32" s="538">
        <f t="shared" si="2"/>
        <v>0</v>
      </c>
      <c r="AK32" s="399">
        <v>0</v>
      </c>
      <c r="AL32" s="399">
        <v>0</v>
      </c>
      <c r="AQ32" s="1"/>
      <c r="AR32" s="1"/>
    </row>
    <row r="33" spans="1:53" customFormat="1" ht="37.5">
      <c r="A33" s="436" t="s">
        <v>298</v>
      </c>
      <c r="B33" s="324">
        <v>57</v>
      </c>
      <c r="C33" s="325">
        <f t="shared" si="3"/>
        <v>0</v>
      </c>
      <c r="D33" s="399">
        <v>0</v>
      </c>
      <c r="E33" s="399">
        <v>0</v>
      </c>
      <c r="F33" s="399">
        <v>0</v>
      </c>
      <c r="G33" s="399">
        <v>0</v>
      </c>
      <c r="H33" s="399">
        <v>0</v>
      </c>
      <c r="I33" s="399">
        <v>0</v>
      </c>
      <c r="J33" s="399">
        <v>0</v>
      </c>
      <c r="K33" s="399">
        <v>0</v>
      </c>
      <c r="L33" s="399">
        <v>0</v>
      </c>
      <c r="M33" s="1"/>
      <c r="N33" s="399">
        <f t="shared" si="4"/>
        <v>0</v>
      </c>
      <c r="O33" s="399">
        <f t="shared" si="5"/>
        <v>0</v>
      </c>
      <c r="P33" s="539">
        <f t="shared" si="0"/>
        <v>0</v>
      </c>
      <c r="Q33" s="539">
        <f t="shared" si="1"/>
        <v>0</v>
      </c>
      <c r="AJ33" s="538">
        <f t="shared" si="2"/>
        <v>0</v>
      </c>
      <c r="AK33" s="399">
        <v>0</v>
      </c>
      <c r="AL33" s="399">
        <v>0</v>
      </c>
      <c r="AQ33" s="1"/>
      <c r="AR33" s="1"/>
    </row>
    <row r="34" spans="1:53" customFormat="1" ht="38.450000000000003" customHeight="1">
      <c r="A34" s="695" t="s">
        <v>398</v>
      </c>
      <c r="B34" s="696"/>
      <c r="C34" s="546">
        <f>SUM(C23:C33)</f>
        <v>2500000</v>
      </c>
      <c r="D34" s="546">
        <f t="shared" ref="D34:L34" si="6">SUM(D23:D33)</f>
        <v>2500000</v>
      </c>
      <c r="E34" s="546">
        <f t="shared" si="6"/>
        <v>0</v>
      </c>
      <c r="F34" s="546">
        <f t="shared" si="6"/>
        <v>5559111</v>
      </c>
      <c r="G34" s="546">
        <f t="shared" si="6"/>
        <v>6336930</v>
      </c>
      <c r="H34" s="546">
        <f t="shared" si="6"/>
        <v>7862760</v>
      </c>
      <c r="I34" s="546">
        <f t="shared" si="6"/>
        <v>5584352</v>
      </c>
      <c r="J34" s="546">
        <f t="shared" si="6"/>
        <v>0</v>
      </c>
      <c r="K34" s="546">
        <f t="shared" si="6"/>
        <v>1500000</v>
      </c>
      <c r="L34" s="546">
        <f t="shared" si="6"/>
        <v>0</v>
      </c>
      <c r="M34" s="1"/>
      <c r="N34" s="543"/>
      <c r="O34" s="543"/>
      <c r="P34" s="544"/>
      <c r="Q34" s="544"/>
      <c r="AJ34" s="545"/>
      <c r="AK34" s="546">
        <f t="shared" ref="AK34:AL34" si="7">SUM(AK23:AK33)</f>
        <v>1807690</v>
      </c>
      <c r="AL34" s="546">
        <f t="shared" si="7"/>
        <v>1860820</v>
      </c>
      <c r="AQ34" s="1"/>
      <c r="AR34" s="1"/>
    </row>
    <row r="35" spans="1:53" ht="23.25" hidden="1" customHeight="1">
      <c r="A35" s="687" t="s">
        <v>244</v>
      </c>
      <c r="B35" s="687"/>
      <c r="C35" s="687"/>
      <c r="D35" s="687"/>
      <c r="E35" s="687"/>
      <c r="F35" s="210" t="s">
        <v>136</v>
      </c>
      <c r="G35" s="228">
        <f>$F$4</f>
        <v>2405</v>
      </c>
      <c r="N35" s="677" t="s">
        <v>243</v>
      </c>
      <c r="O35" s="677"/>
    </row>
    <row r="36" spans="1:53" s="207" customFormat="1" ht="27" hidden="1" customHeight="1">
      <c r="A36" s="691" t="s">
        <v>99</v>
      </c>
      <c r="B36" s="691"/>
      <c r="C36" s="692"/>
      <c r="D36" s="688" t="str">
        <f t="shared" ref="D36" si="8">$C$1</f>
        <v>15tSM Jhxaxkuxj</v>
      </c>
      <c r="E36" s="689"/>
      <c r="F36" s="689"/>
      <c r="G36" s="690"/>
      <c r="H36" s="421" t="str">
        <f>$C$3</f>
        <v>2202-02-109-27-01</v>
      </c>
      <c r="I36" s="1"/>
      <c r="J36" s="1"/>
      <c r="K36" s="229" t="str">
        <f>$C$10</f>
        <v>LVsV Q.M</v>
      </c>
      <c r="M36" s="208" t="str">
        <f>$E$5</f>
        <v>2023&amp;2024</v>
      </c>
      <c r="O36" s="678" t="s">
        <v>242</v>
      </c>
      <c r="P36" s="678"/>
      <c r="R36" s="227"/>
      <c r="S36" s="227"/>
      <c r="T36" s="227"/>
      <c r="U36" s="227"/>
    </row>
    <row r="37" spans="1:53" s="207" customFormat="1" ht="15" customHeight="1">
      <c r="A37" s="693"/>
      <c r="B37" s="693"/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3"/>
      <c r="P37" s="693"/>
      <c r="Q37" s="693"/>
      <c r="R37" s="693"/>
      <c r="S37" s="227"/>
      <c r="T37" s="227"/>
      <c r="U37" s="227"/>
    </row>
    <row r="38" spans="1:53" ht="42" customHeight="1">
      <c r="A38" s="679" t="s">
        <v>36</v>
      </c>
      <c r="B38" s="660" t="s">
        <v>37</v>
      </c>
      <c r="C38" s="681" t="s">
        <v>150</v>
      </c>
      <c r="D38" s="682"/>
      <c r="E38" s="685" t="s">
        <v>110</v>
      </c>
      <c r="F38" s="660" t="s">
        <v>149</v>
      </c>
      <c r="G38" s="685" t="s">
        <v>40</v>
      </c>
      <c r="H38" s="660" t="s">
        <v>41</v>
      </c>
      <c r="I38" s="661"/>
      <c r="J38" s="662" t="s">
        <v>408</v>
      </c>
      <c r="K38" s="664" t="s">
        <v>42</v>
      </c>
      <c r="L38" s="665" t="s">
        <v>43</v>
      </c>
      <c r="M38" s="665"/>
      <c r="N38" s="657" t="s">
        <v>414</v>
      </c>
      <c r="O38" s="658" t="s">
        <v>417</v>
      </c>
      <c r="P38" s="659" t="s">
        <v>46</v>
      </c>
      <c r="Q38" s="9"/>
      <c r="R38" s="694" t="s">
        <v>95</v>
      </c>
      <c r="S38" s="694"/>
      <c r="T38" s="694"/>
      <c r="U38" s="694"/>
      <c r="V38" s="694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</row>
    <row r="39" spans="1:53" ht="31.15" customHeight="1">
      <c r="A39" s="680"/>
      <c r="B39" s="660"/>
      <c r="C39" s="683"/>
      <c r="D39" s="684"/>
      <c r="E39" s="686"/>
      <c r="F39" s="660"/>
      <c r="G39" s="686"/>
      <c r="H39" s="661" t="s">
        <v>183</v>
      </c>
      <c r="I39" s="666"/>
      <c r="J39" s="663"/>
      <c r="K39" s="664"/>
      <c r="L39" s="598" t="s">
        <v>44</v>
      </c>
      <c r="M39" s="606" t="s">
        <v>45</v>
      </c>
      <c r="N39" s="657"/>
      <c r="O39" s="658"/>
      <c r="P39" s="659"/>
      <c r="Q39" s="9"/>
      <c r="R39" s="232">
        <f>$C$9</f>
        <v>45108</v>
      </c>
      <c r="S39" s="232"/>
      <c r="T39" s="232"/>
      <c r="U39" s="232"/>
      <c r="V39" s="236"/>
      <c r="W39" s="21"/>
      <c r="X39" s="21"/>
      <c r="Y39" s="21"/>
      <c r="Z39" s="21"/>
      <c r="AA39" s="21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</row>
    <row r="40" spans="1:53" ht="68.25" hidden="1" customHeight="1">
      <c r="A40" s="230"/>
      <c r="B40" s="233"/>
      <c r="C40" s="599"/>
      <c r="D40" s="599"/>
      <c r="E40" s="235"/>
      <c r="F40" s="234"/>
      <c r="G40" s="231"/>
      <c r="H40" s="231"/>
      <c r="I40" s="553"/>
      <c r="J40" s="601"/>
      <c r="K40" s="601"/>
      <c r="L40" s="601"/>
      <c r="M40" s="601"/>
      <c r="N40" s="602"/>
      <c r="O40" s="100"/>
      <c r="P40" s="100"/>
      <c r="Q40" s="9"/>
      <c r="R40" s="232"/>
      <c r="S40" s="232"/>
      <c r="T40" s="232"/>
      <c r="U40" s="232"/>
      <c r="V40" s="232"/>
      <c r="W40" s="21"/>
      <c r="X40" s="21"/>
      <c r="Y40" s="21"/>
      <c r="Z40" s="21"/>
      <c r="AA40" s="21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</row>
    <row r="41" spans="1:53" ht="68.25" hidden="1" customHeight="1">
      <c r="A41" s="230"/>
      <c r="B41" s="233"/>
      <c r="C41" s="599"/>
      <c r="D41" s="599"/>
      <c r="E41" s="235"/>
      <c r="F41" s="234"/>
      <c r="G41" s="231"/>
      <c r="H41" s="231"/>
      <c r="I41" s="553"/>
      <c r="J41" s="601"/>
      <c r="K41" s="601"/>
      <c r="L41" s="601"/>
      <c r="M41" s="601"/>
      <c r="N41" s="602"/>
      <c r="O41" s="100"/>
      <c r="P41" s="100"/>
      <c r="Q41" s="9"/>
      <c r="R41" s="232"/>
      <c r="S41" s="232"/>
      <c r="T41" s="232"/>
      <c r="U41" s="232"/>
      <c r="V41" s="232"/>
      <c r="W41" s="21"/>
      <c r="X41" s="21"/>
      <c r="Y41" s="21"/>
      <c r="Z41" s="21"/>
      <c r="AA41" s="21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</row>
    <row r="42" spans="1:53" ht="68.25" hidden="1" customHeight="1">
      <c r="A42" s="230"/>
      <c r="B42" s="233"/>
      <c r="C42" s="599"/>
      <c r="D42" s="599"/>
      <c r="E42" s="235"/>
      <c r="F42" s="234"/>
      <c r="G42" s="231"/>
      <c r="H42" s="231"/>
      <c r="I42" s="553"/>
      <c r="J42" s="601"/>
      <c r="K42" s="601"/>
      <c r="L42" s="601"/>
      <c r="M42" s="601"/>
      <c r="N42" s="602"/>
      <c r="O42" s="100"/>
      <c r="P42" s="100"/>
      <c r="Q42" s="9"/>
      <c r="R42" s="232"/>
      <c r="S42" s="232"/>
      <c r="T42" s="232"/>
      <c r="U42" s="232"/>
      <c r="V42" s="232"/>
      <c r="W42" s="21"/>
      <c r="X42" s="21"/>
      <c r="Y42" s="21"/>
      <c r="Z42" s="21"/>
      <c r="AA42" s="21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</row>
    <row r="43" spans="1:53" ht="15.75">
      <c r="A43" s="40"/>
      <c r="B43" s="603">
        <v>1</v>
      </c>
      <c r="C43" s="603"/>
      <c r="D43" s="603">
        <v>2</v>
      </c>
      <c r="E43" s="603">
        <v>3</v>
      </c>
      <c r="F43" s="603">
        <v>14</v>
      </c>
      <c r="G43" s="603">
        <v>4</v>
      </c>
      <c r="H43" s="603">
        <v>5</v>
      </c>
      <c r="I43" s="603">
        <v>6</v>
      </c>
      <c r="J43" s="603">
        <v>7</v>
      </c>
      <c r="K43" s="603">
        <v>8</v>
      </c>
      <c r="L43" s="603">
        <v>9</v>
      </c>
      <c r="M43" s="603">
        <v>10</v>
      </c>
      <c r="N43" s="603">
        <v>11</v>
      </c>
      <c r="O43" s="554">
        <v>12</v>
      </c>
      <c r="P43" s="554">
        <v>13</v>
      </c>
      <c r="Q43" s="19"/>
      <c r="R43" s="237"/>
      <c r="S43" s="237"/>
      <c r="T43" s="237"/>
      <c r="U43" s="237"/>
      <c r="V43" s="21"/>
      <c r="W43" s="21"/>
      <c r="X43" s="21"/>
      <c r="Y43" s="21"/>
      <c r="Z43" s="21"/>
      <c r="AA43" s="21"/>
      <c r="AB43" s="265"/>
      <c r="AC43" s="265"/>
      <c r="AD43" s="265"/>
      <c r="AE43" s="265"/>
      <c r="AF43" s="267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</row>
    <row r="44" spans="1:53" ht="20.25">
      <c r="A44" s="587" t="s">
        <v>147</v>
      </c>
      <c r="B44" s="401">
        <v>1</v>
      </c>
      <c r="C44" s="402" t="s">
        <v>154</v>
      </c>
      <c r="D44" s="403" t="s">
        <v>171</v>
      </c>
      <c r="E44" s="404"/>
      <c r="F44" s="427"/>
      <c r="G44" s="405" t="s">
        <v>174</v>
      </c>
      <c r="H44" s="273" t="s">
        <v>188</v>
      </c>
      <c r="I44" s="549">
        <v>16</v>
      </c>
      <c r="J44" s="549">
        <v>40300</v>
      </c>
      <c r="K44" s="607">
        <f>J44*12</f>
        <v>483600</v>
      </c>
      <c r="L44" s="608">
        <f>R39</f>
        <v>45108</v>
      </c>
      <c r="M44" s="607">
        <f>P44*8</f>
        <v>9600</v>
      </c>
      <c r="N44" s="604">
        <f>K44+M44</f>
        <v>493200</v>
      </c>
      <c r="O44" s="445">
        <f>N44-P44*12</f>
        <v>478800</v>
      </c>
      <c r="P44" s="555">
        <f>S44</f>
        <v>1200</v>
      </c>
      <c r="Q44" s="266"/>
      <c r="R44" s="262"/>
      <c r="S44" s="266">
        <f>ROUND(T44,-2)</f>
        <v>1200</v>
      </c>
      <c r="T44" s="262">
        <f>J44*3/100</f>
        <v>1209</v>
      </c>
      <c r="U44" s="262"/>
      <c r="V44" s="23">
        <f>Y44-X44</f>
        <v>40284</v>
      </c>
      <c r="W44" s="23">
        <f>IF(R39&gt;=DATE(2017,7,1),CEILING(Y44*3%,10)+V44,V44)</f>
        <v>41494</v>
      </c>
      <c r="X44" s="23">
        <f>I44</f>
        <v>16</v>
      </c>
      <c r="Y44" s="24">
        <f>J44</f>
        <v>40300</v>
      </c>
      <c r="Z44" s="25">
        <f>SUM(W44:X44)</f>
        <v>41510</v>
      </c>
      <c r="AA44" s="26">
        <f>Z44-Y44</f>
        <v>1210</v>
      </c>
      <c r="AB44" s="265"/>
      <c r="AC44" s="267">
        <f>J44</f>
        <v>40300</v>
      </c>
      <c r="AD44" s="268">
        <f>AC44*3/100</f>
        <v>1209</v>
      </c>
      <c r="AE44" s="269">
        <f>ROUNDUP(AD44,-1)</f>
        <v>1210</v>
      </c>
      <c r="AF44" s="267">
        <f>AC44+AE44</f>
        <v>41510</v>
      </c>
      <c r="AG44" s="270"/>
      <c r="AH44" s="271"/>
      <c r="AI44" s="271">
        <f>AF44-J44</f>
        <v>1210</v>
      </c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</row>
    <row r="45" spans="1:53" ht="20.25">
      <c r="A45" s="587" t="s">
        <v>147</v>
      </c>
      <c r="B45" s="206">
        <v>1</v>
      </c>
      <c r="C45" s="201"/>
      <c r="D45" s="202"/>
      <c r="E45" s="203"/>
      <c r="F45" s="427"/>
      <c r="G45" s="205" t="s">
        <v>139</v>
      </c>
      <c r="H45" s="273" t="s">
        <v>188</v>
      </c>
      <c r="I45" s="550">
        <v>16</v>
      </c>
      <c r="J45" s="549">
        <v>59500</v>
      </c>
      <c r="K45" s="607">
        <f t="shared" ref="K45:K92" si="9">J45*12</f>
        <v>714000</v>
      </c>
      <c r="L45" s="608">
        <f>L44</f>
        <v>45108</v>
      </c>
      <c r="M45" s="607">
        <f t="shared" ref="M45:M46" si="10">P45*8</f>
        <v>14400</v>
      </c>
      <c r="N45" s="604">
        <f t="shared" ref="N45:N46" si="11">K45+M45</f>
        <v>728400</v>
      </c>
      <c r="O45" s="445">
        <f t="shared" ref="O45:O92" si="12">N45-P45*12</f>
        <v>706800</v>
      </c>
      <c r="P45" s="555">
        <f t="shared" ref="P45:P100" si="13">S45</f>
        <v>1800</v>
      </c>
      <c r="Q45" s="19"/>
      <c r="R45" s="23"/>
      <c r="S45" s="266">
        <f t="shared" ref="S45:S100" si="14">ROUND(T45,-2)</f>
        <v>1800</v>
      </c>
      <c r="T45" s="262">
        <f t="shared" ref="T45:T100" si="15">J45*3/100</f>
        <v>1785</v>
      </c>
      <c r="U45" s="23"/>
      <c r="V45" s="23">
        <f t="shared" ref="V45:V49" si="16">Y45-X45</f>
        <v>59484</v>
      </c>
      <c r="W45" s="23">
        <f>IF(R39&gt;=DATE(2017,7,1),CEILING(Y45*3%,10)+V45,V45)</f>
        <v>61274</v>
      </c>
      <c r="X45" s="23">
        <f t="shared" ref="X45:X92" si="17">I45</f>
        <v>16</v>
      </c>
      <c r="Y45" s="24">
        <f t="shared" ref="Y45:Y92" si="18">J45</f>
        <v>59500</v>
      </c>
      <c r="Z45" s="25">
        <f t="shared" ref="Z45:Z48" si="19">SUM(W45:X45)</f>
        <v>61290</v>
      </c>
      <c r="AA45" s="26">
        <f t="shared" ref="AA45:AA92" si="20">Z45-Y45</f>
        <v>1790</v>
      </c>
      <c r="AB45" s="265"/>
      <c r="AC45" s="267">
        <f t="shared" ref="AC45:AC92" si="21">J45</f>
        <v>59500</v>
      </c>
      <c r="AD45" s="268">
        <f t="shared" ref="AD45:AD92" si="22">AC45*3/100</f>
        <v>1785</v>
      </c>
      <c r="AE45" s="551">
        <f t="shared" ref="AE45:AE92" si="23">ROUNDUP(AD45,-1)</f>
        <v>1790</v>
      </c>
      <c r="AF45" s="267">
        <f t="shared" ref="AF45:AF92" si="24">AC45+AE45</f>
        <v>61290</v>
      </c>
      <c r="AG45" s="270"/>
      <c r="AH45" s="271"/>
      <c r="AI45" s="271">
        <f t="shared" ref="AI45:AI92" si="25">AF45-J45</f>
        <v>1790</v>
      </c>
      <c r="AJ45" s="265"/>
      <c r="AK45" s="265"/>
      <c r="AL45" s="265"/>
      <c r="AM45" s="265"/>
    </row>
    <row r="46" spans="1:53" ht="20.25">
      <c r="A46" s="587" t="s">
        <v>147</v>
      </c>
      <c r="B46" s="206">
        <v>2</v>
      </c>
      <c r="C46" s="201"/>
      <c r="D46" s="202"/>
      <c r="E46" s="203"/>
      <c r="F46" s="427"/>
      <c r="G46" s="205" t="s">
        <v>139</v>
      </c>
      <c r="H46" s="273" t="s">
        <v>188</v>
      </c>
      <c r="I46" s="550">
        <v>16</v>
      </c>
      <c r="J46" s="549">
        <v>0</v>
      </c>
      <c r="K46" s="607">
        <f t="shared" si="9"/>
        <v>0</v>
      </c>
      <c r="L46" s="608">
        <f>L44</f>
        <v>45108</v>
      </c>
      <c r="M46" s="607">
        <f t="shared" si="10"/>
        <v>0</v>
      </c>
      <c r="N46" s="604">
        <f t="shared" si="11"/>
        <v>0</v>
      </c>
      <c r="O46" s="445">
        <f>N46-P46*12</f>
        <v>0</v>
      </c>
      <c r="P46" s="555">
        <f t="shared" si="13"/>
        <v>0</v>
      </c>
      <c r="Q46" s="19"/>
      <c r="R46" s="23"/>
      <c r="S46" s="266">
        <f t="shared" si="14"/>
        <v>0</v>
      </c>
      <c r="T46" s="262">
        <f t="shared" si="15"/>
        <v>0</v>
      </c>
      <c r="U46" s="23"/>
      <c r="V46" s="23">
        <f t="shared" si="16"/>
        <v>-16</v>
      </c>
      <c r="W46" s="23">
        <f>IF(R39&gt;=DATE(2017,7,1),CEILING(Y46*3%,10)+V46,V46)</f>
        <v>-16</v>
      </c>
      <c r="X46" s="23">
        <f t="shared" si="17"/>
        <v>16</v>
      </c>
      <c r="Y46" s="24">
        <f t="shared" si="18"/>
        <v>0</v>
      </c>
      <c r="Z46" s="25">
        <f t="shared" si="19"/>
        <v>0</v>
      </c>
      <c r="AA46" s="26">
        <f t="shared" si="20"/>
        <v>0</v>
      </c>
      <c r="AB46" s="265"/>
      <c r="AC46" s="267">
        <f t="shared" si="21"/>
        <v>0</v>
      </c>
      <c r="AD46" s="268">
        <f t="shared" si="22"/>
        <v>0</v>
      </c>
      <c r="AE46" s="551">
        <f t="shared" si="23"/>
        <v>0</v>
      </c>
      <c r="AF46" s="267">
        <f t="shared" si="24"/>
        <v>0</v>
      </c>
      <c r="AG46" s="270"/>
      <c r="AH46" s="271"/>
      <c r="AI46" s="271">
        <f t="shared" si="25"/>
        <v>0</v>
      </c>
      <c r="AJ46" s="265"/>
      <c r="AK46" s="265"/>
      <c r="AL46" s="265"/>
      <c r="AM46" s="265"/>
    </row>
    <row r="47" spans="1:53" ht="20.25">
      <c r="A47" s="587" t="s">
        <v>147</v>
      </c>
      <c r="B47" s="206">
        <v>3</v>
      </c>
      <c r="C47" s="201"/>
      <c r="D47" s="202"/>
      <c r="E47" s="203"/>
      <c r="F47" s="427"/>
      <c r="G47" s="205" t="s">
        <v>139</v>
      </c>
      <c r="H47" s="273" t="s">
        <v>188</v>
      </c>
      <c r="I47" s="550">
        <v>16</v>
      </c>
      <c r="J47" s="549">
        <v>0</v>
      </c>
      <c r="K47" s="607">
        <f t="shared" si="9"/>
        <v>0</v>
      </c>
      <c r="L47" s="608">
        <f t="shared" ref="L47" si="26">L46</f>
        <v>45108</v>
      </c>
      <c r="M47" s="607">
        <f t="shared" ref="M47:M92" si="27">P47*8</f>
        <v>0</v>
      </c>
      <c r="N47" s="604">
        <f t="shared" ref="N47:N92" si="28">K47+M47</f>
        <v>0</v>
      </c>
      <c r="O47" s="445">
        <f t="shared" si="12"/>
        <v>0</v>
      </c>
      <c r="P47" s="555">
        <f t="shared" si="13"/>
        <v>0</v>
      </c>
      <c r="Q47" s="19"/>
      <c r="R47" s="23"/>
      <c r="S47" s="266">
        <f t="shared" si="14"/>
        <v>0</v>
      </c>
      <c r="T47" s="262">
        <f t="shared" si="15"/>
        <v>0</v>
      </c>
      <c r="U47" s="23"/>
      <c r="V47" s="23">
        <f t="shared" si="16"/>
        <v>-16</v>
      </c>
      <c r="W47" s="23">
        <f>IF(R39&gt;=DATE(2017,7,1),CEILING(Y47*3%,10)+V47,V47)</f>
        <v>-16</v>
      </c>
      <c r="X47" s="23">
        <f t="shared" si="17"/>
        <v>16</v>
      </c>
      <c r="Y47" s="24">
        <f t="shared" si="18"/>
        <v>0</v>
      </c>
      <c r="Z47" s="25">
        <f t="shared" si="19"/>
        <v>0</v>
      </c>
      <c r="AA47" s="26">
        <f t="shared" si="20"/>
        <v>0</v>
      </c>
      <c r="AB47" s="265"/>
      <c r="AC47" s="267">
        <f t="shared" si="21"/>
        <v>0</v>
      </c>
      <c r="AD47" s="268">
        <f t="shared" si="22"/>
        <v>0</v>
      </c>
      <c r="AE47" s="551">
        <f t="shared" si="23"/>
        <v>0</v>
      </c>
      <c r="AF47" s="267">
        <f t="shared" si="24"/>
        <v>0</v>
      </c>
      <c r="AG47" s="270"/>
      <c r="AH47" s="271"/>
      <c r="AI47" s="271">
        <f t="shared" si="25"/>
        <v>0</v>
      </c>
      <c r="AJ47" s="265"/>
      <c r="AK47" s="265"/>
      <c r="AL47" s="265"/>
      <c r="AM47" s="265"/>
    </row>
    <row r="48" spans="1:53" ht="20.25">
      <c r="A48" s="587" t="s">
        <v>147</v>
      </c>
      <c r="B48" s="206">
        <v>4</v>
      </c>
      <c r="C48" s="201"/>
      <c r="D48" s="202"/>
      <c r="E48" s="203"/>
      <c r="F48" s="427"/>
      <c r="G48" s="205" t="s">
        <v>139</v>
      </c>
      <c r="H48" s="273" t="s">
        <v>188</v>
      </c>
      <c r="I48" s="550">
        <v>16</v>
      </c>
      <c r="J48" s="549">
        <v>0</v>
      </c>
      <c r="K48" s="607">
        <f t="shared" si="9"/>
        <v>0</v>
      </c>
      <c r="L48" s="608">
        <f t="shared" ref="L48" si="29">L46</f>
        <v>45108</v>
      </c>
      <c r="M48" s="607">
        <f t="shared" si="27"/>
        <v>0</v>
      </c>
      <c r="N48" s="604">
        <f t="shared" si="28"/>
        <v>0</v>
      </c>
      <c r="O48" s="445">
        <f t="shared" si="12"/>
        <v>0</v>
      </c>
      <c r="P48" s="555">
        <f t="shared" si="13"/>
        <v>0</v>
      </c>
      <c r="Q48" s="19"/>
      <c r="R48" s="23"/>
      <c r="S48" s="266">
        <f t="shared" si="14"/>
        <v>0</v>
      </c>
      <c r="T48" s="262">
        <f t="shared" si="15"/>
        <v>0</v>
      </c>
      <c r="U48" s="23"/>
      <c r="V48" s="23">
        <f t="shared" si="16"/>
        <v>-16</v>
      </c>
      <c r="W48" s="23">
        <f>IF(R39&gt;=DATE(2017,7,1),CEILING(Y48*3%,10)+V48,V48)</f>
        <v>-16</v>
      </c>
      <c r="X48" s="23">
        <f t="shared" si="17"/>
        <v>16</v>
      </c>
      <c r="Y48" s="24">
        <f t="shared" si="18"/>
        <v>0</v>
      </c>
      <c r="Z48" s="25">
        <f t="shared" si="19"/>
        <v>0</v>
      </c>
      <c r="AA48" s="26">
        <f>Z48-Y48</f>
        <v>0</v>
      </c>
      <c r="AB48" s="265"/>
      <c r="AC48" s="267">
        <f t="shared" si="21"/>
        <v>0</v>
      </c>
      <c r="AD48" s="268">
        <f t="shared" si="22"/>
        <v>0</v>
      </c>
      <c r="AE48" s="551">
        <f t="shared" si="23"/>
        <v>0</v>
      </c>
      <c r="AF48" s="267">
        <f t="shared" si="24"/>
        <v>0</v>
      </c>
      <c r="AG48" s="270"/>
      <c r="AH48" s="271"/>
      <c r="AI48" s="271">
        <f t="shared" si="25"/>
        <v>0</v>
      </c>
      <c r="AJ48" s="265"/>
      <c r="AK48" s="265"/>
      <c r="AL48" s="265"/>
      <c r="AM48" s="265"/>
    </row>
    <row r="49" spans="1:39" ht="20.25">
      <c r="A49" s="587" t="s">
        <v>147</v>
      </c>
      <c r="B49" s="206">
        <v>5</v>
      </c>
      <c r="C49" s="201"/>
      <c r="D49" s="206"/>
      <c r="E49" s="203"/>
      <c r="F49" s="427"/>
      <c r="G49" s="205" t="s">
        <v>139</v>
      </c>
      <c r="H49" s="273" t="s">
        <v>188</v>
      </c>
      <c r="I49" s="550">
        <v>6</v>
      </c>
      <c r="J49" s="549">
        <v>0</v>
      </c>
      <c r="K49" s="607">
        <f t="shared" si="9"/>
        <v>0</v>
      </c>
      <c r="L49" s="608">
        <f t="shared" ref="L49" si="30">L48</f>
        <v>45108</v>
      </c>
      <c r="M49" s="607">
        <f t="shared" si="27"/>
        <v>0</v>
      </c>
      <c r="N49" s="604">
        <f t="shared" si="28"/>
        <v>0</v>
      </c>
      <c r="O49" s="445">
        <f t="shared" si="12"/>
        <v>0</v>
      </c>
      <c r="P49" s="555">
        <f t="shared" si="13"/>
        <v>0</v>
      </c>
      <c r="Q49" s="19"/>
      <c r="R49" s="23"/>
      <c r="S49" s="266">
        <f t="shared" si="14"/>
        <v>0</v>
      </c>
      <c r="T49" s="262">
        <f t="shared" si="15"/>
        <v>0</v>
      </c>
      <c r="U49" s="23"/>
      <c r="V49" s="23">
        <f t="shared" si="16"/>
        <v>-6</v>
      </c>
      <c r="W49" s="23">
        <f>IF(R39&gt;=DATE(2017,7,1),CEILING(Y49*3%,10)+V49,V49)</f>
        <v>-6</v>
      </c>
      <c r="X49" s="23">
        <f t="shared" si="17"/>
        <v>6</v>
      </c>
      <c r="Y49" s="24">
        <f t="shared" ref="Y49:Y68" si="31">J49</f>
        <v>0</v>
      </c>
      <c r="Z49" s="25">
        <f t="shared" ref="Z49:Z68" si="32">SUM(W49:X49)</f>
        <v>0</v>
      </c>
      <c r="AA49" s="26">
        <f t="shared" si="20"/>
        <v>0</v>
      </c>
      <c r="AB49" s="265"/>
      <c r="AC49" s="267">
        <f t="shared" si="21"/>
        <v>0</v>
      </c>
      <c r="AD49" s="268">
        <f t="shared" si="22"/>
        <v>0</v>
      </c>
      <c r="AE49" s="551">
        <f t="shared" si="23"/>
        <v>0</v>
      </c>
      <c r="AF49" s="267">
        <f t="shared" si="24"/>
        <v>0</v>
      </c>
      <c r="AG49" s="270"/>
      <c r="AH49" s="271"/>
      <c r="AI49" s="271">
        <f t="shared" si="25"/>
        <v>0</v>
      </c>
      <c r="AJ49" s="265"/>
      <c r="AK49" s="265"/>
      <c r="AL49" s="265"/>
      <c r="AM49" s="265"/>
    </row>
    <row r="50" spans="1:39" ht="20.25">
      <c r="A50" s="587" t="s">
        <v>147</v>
      </c>
      <c r="B50" s="206">
        <v>6</v>
      </c>
      <c r="C50" s="201"/>
      <c r="D50" s="206"/>
      <c r="E50" s="203"/>
      <c r="F50" s="427"/>
      <c r="G50" s="205" t="s">
        <v>139</v>
      </c>
      <c r="H50" s="273" t="s">
        <v>188</v>
      </c>
      <c r="I50" s="550">
        <v>7</v>
      </c>
      <c r="J50" s="549">
        <v>0</v>
      </c>
      <c r="K50" s="607">
        <f t="shared" si="9"/>
        <v>0</v>
      </c>
      <c r="L50" s="608">
        <f t="shared" ref="L50:L65" si="33">L48</f>
        <v>45108</v>
      </c>
      <c r="M50" s="607">
        <f t="shared" si="27"/>
        <v>0</v>
      </c>
      <c r="N50" s="604">
        <f t="shared" si="28"/>
        <v>0</v>
      </c>
      <c r="O50" s="445">
        <f t="shared" si="12"/>
        <v>0</v>
      </c>
      <c r="P50" s="555">
        <f t="shared" si="13"/>
        <v>0</v>
      </c>
      <c r="Q50" s="19"/>
      <c r="R50" s="23"/>
      <c r="S50" s="266">
        <f t="shared" si="14"/>
        <v>0</v>
      </c>
      <c r="T50" s="262">
        <f t="shared" si="15"/>
        <v>0</v>
      </c>
      <c r="U50" s="23"/>
      <c r="V50" s="23">
        <f t="shared" ref="V50:V68" si="34">Y50-X50</f>
        <v>-7</v>
      </c>
      <c r="W50" s="23">
        <f>IF(R39&gt;=DATE(2017,7,1),CEILING(Y50*3%,10)+V50,V50)</f>
        <v>-7</v>
      </c>
      <c r="X50" s="23">
        <f t="shared" ref="X50:X68" si="35">I50</f>
        <v>7</v>
      </c>
      <c r="Y50" s="24">
        <f t="shared" si="31"/>
        <v>0</v>
      </c>
      <c r="Z50" s="25">
        <f t="shared" si="32"/>
        <v>0</v>
      </c>
      <c r="AA50" s="26">
        <f t="shared" si="20"/>
        <v>0</v>
      </c>
      <c r="AB50" s="265"/>
      <c r="AC50" s="267">
        <f t="shared" si="21"/>
        <v>0</v>
      </c>
      <c r="AD50" s="268">
        <f t="shared" si="22"/>
        <v>0</v>
      </c>
      <c r="AE50" s="551">
        <f t="shared" si="23"/>
        <v>0</v>
      </c>
      <c r="AF50" s="267">
        <f t="shared" si="24"/>
        <v>0</v>
      </c>
      <c r="AG50" s="270"/>
      <c r="AH50" s="271"/>
      <c r="AI50" s="271">
        <f t="shared" si="25"/>
        <v>0</v>
      </c>
      <c r="AJ50" s="265"/>
      <c r="AK50" s="265"/>
      <c r="AL50" s="265"/>
      <c r="AM50" s="265"/>
    </row>
    <row r="51" spans="1:39" ht="20.25">
      <c r="A51" s="587" t="s">
        <v>147</v>
      </c>
      <c r="B51" s="206">
        <v>7</v>
      </c>
      <c r="C51" s="201"/>
      <c r="D51" s="206"/>
      <c r="E51" s="203"/>
      <c r="F51" s="427"/>
      <c r="G51" s="205" t="s">
        <v>139</v>
      </c>
      <c r="H51" s="273" t="s">
        <v>188</v>
      </c>
      <c r="I51" s="550">
        <v>8</v>
      </c>
      <c r="J51" s="549">
        <v>0</v>
      </c>
      <c r="K51" s="607">
        <f t="shared" ref="K51:K65" si="36">J51*12</f>
        <v>0</v>
      </c>
      <c r="L51" s="608">
        <f t="shared" si="33"/>
        <v>45108</v>
      </c>
      <c r="M51" s="607">
        <f t="shared" ref="M51:M65" si="37">P51*8</f>
        <v>0</v>
      </c>
      <c r="N51" s="604">
        <f t="shared" ref="N51:N65" si="38">K51+M51</f>
        <v>0</v>
      </c>
      <c r="O51" s="445">
        <f t="shared" ref="O51:O65" si="39">N51-P51*12</f>
        <v>0</v>
      </c>
      <c r="P51" s="555">
        <f t="shared" ref="P51:P65" si="40">S51</f>
        <v>0</v>
      </c>
      <c r="Q51" s="19"/>
      <c r="R51" s="23"/>
      <c r="S51" s="266">
        <f t="shared" ref="S51:S65" si="41">ROUND(T51,-2)</f>
        <v>0</v>
      </c>
      <c r="T51" s="262">
        <f t="shared" ref="T51:T65" si="42">J51*3/100</f>
        <v>0</v>
      </c>
      <c r="U51" s="23"/>
      <c r="V51" s="23">
        <f t="shared" ref="V51:V65" si="43">Y51-X51</f>
        <v>-8</v>
      </c>
      <c r="W51" s="23">
        <f t="shared" ref="W51:W65" si="44">IF(R40&gt;=DATE(2017,7,1),CEILING(Y51*3%,10)+V51,V51)</f>
        <v>-8</v>
      </c>
      <c r="X51" s="23">
        <f t="shared" ref="X51:X65" si="45">I51</f>
        <v>8</v>
      </c>
      <c r="Y51" s="24">
        <f t="shared" ref="Y51:Y65" si="46">J51</f>
        <v>0</v>
      </c>
      <c r="Z51" s="25">
        <f t="shared" ref="Z51:Z65" si="47">SUM(W51:X51)</f>
        <v>0</v>
      </c>
      <c r="AA51" s="26">
        <f t="shared" ref="AA51:AA65" si="48">Z51-Y51</f>
        <v>0</v>
      </c>
      <c r="AB51" s="265"/>
      <c r="AC51" s="267">
        <f t="shared" ref="AC51:AC65" si="49">J51</f>
        <v>0</v>
      </c>
      <c r="AD51" s="268">
        <f t="shared" ref="AD51:AD65" si="50">AC51*3/100</f>
        <v>0</v>
      </c>
      <c r="AE51" s="551">
        <f t="shared" ref="AE51:AE65" si="51">ROUNDUP(AD51,-1)</f>
        <v>0</v>
      </c>
      <c r="AF51" s="267">
        <f t="shared" ref="AF51:AF65" si="52">AC51+AE51</f>
        <v>0</v>
      </c>
      <c r="AG51" s="270"/>
      <c r="AH51" s="271"/>
      <c r="AI51" s="271">
        <f t="shared" ref="AI51:AI65" si="53">AF51-J51</f>
        <v>0</v>
      </c>
      <c r="AJ51" s="265"/>
      <c r="AK51" s="265"/>
      <c r="AL51" s="265"/>
      <c r="AM51" s="265"/>
    </row>
    <row r="52" spans="1:39" ht="20.25">
      <c r="A52" s="587" t="s">
        <v>147</v>
      </c>
      <c r="B52" s="206">
        <v>8</v>
      </c>
      <c r="C52" s="201"/>
      <c r="D52" s="206"/>
      <c r="E52" s="203"/>
      <c r="F52" s="427"/>
      <c r="G52" s="205" t="s">
        <v>139</v>
      </c>
      <c r="H52" s="273" t="s">
        <v>188</v>
      </c>
      <c r="I52" s="550">
        <v>9</v>
      </c>
      <c r="J52" s="549">
        <v>0</v>
      </c>
      <c r="K52" s="607">
        <f t="shared" si="36"/>
        <v>0</v>
      </c>
      <c r="L52" s="608">
        <f t="shared" si="33"/>
        <v>45108</v>
      </c>
      <c r="M52" s="607">
        <f t="shared" si="37"/>
        <v>0</v>
      </c>
      <c r="N52" s="604">
        <f t="shared" si="38"/>
        <v>0</v>
      </c>
      <c r="O52" s="445">
        <f t="shared" si="39"/>
        <v>0</v>
      </c>
      <c r="P52" s="555">
        <f t="shared" si="40"/>
        <v>0</v>
      </c>
      <c r="Q52" s="19"/>
      <c r="R52" s="23"/>
      <c r="S52" s="266">
        <f t="shared" si="41"/>
        <v>0</v>
      </c>
      <c r="T52" s="262">
        <f t="shared" si="42"/>
        <v>0</v>
      </c>
      <c r="U52" s="23"/>
      <c r="V52" s="23">
        <f t="shared" si="43"/>
        <v>-9</v>
      </c>
      <c r="W52" s="23">
        <f t="shared" si="44"/>
        <v>-9</v>
      </c>
      <c r="X52" s="23">
        <f t="shared" si="45"/>
        <v>9</v>
      </c>
      <c r="Y52" s="24">
        <f t="shared" si="46"/>
        <v>0</v>
      </c>
      <c r="Z52" s="25">
        <f t="shared" si="47"/>
        <v>0</v>
      </c>
      <c r="AA52" s="26">
        <f t="shared" si="48"/>
        <v>0</v>
      </c>
      <c r="AB52" s="265"/>
      <c r="AC52" s="267">
        <f t="shared" si="49"/>
        <v>0</v>
      </c>
      <c r="AD52" s="268">
        <f t="shared" si="50"/>
        <v>0</v>
      </c>
      <c r="AE52" s="551">
        <f t="shared" si="51"/>
        <v>0</v>
      </c>
      <c r="AF52" s="267">
        <f t="shared" si="52"/>
        <v>0</v>
      </c>
      <c r="AG52" s="270"/>
      <c r="AH52" s="271"/>
      <c r="AI52" s="271">
        <f t="shared" si="53"/>
        <v>0</v>
      </c>
      <c r="AJ52" s="265"/>
      <c r="AK52" s="265"/>
      <c r="AL52" s="265"/>
      <c r="AM52" s="265"/>
    </row>
    <row r="53" spans="1:39" ht="20.25">
      <c r="A53" s="587" t="s">
        <v>147</v>
      </c>
      <c r="B53" s="206">
        <v>9</v>
      </c>
      <c r="C53" s="201"/>
      <c r="D53" s="206"/>
      <c r="E53" s="203"/>
      <c r="F53" s="427"/>
      <c r="G53" s="205" t="s">
        <v>139</v>
      </c>
      <c r="H53" s="273" t="s">
        <v>188</v>
      </c>
      <c r="I53" s="550">
        <v>10</v>
      </c>
      <c r="J53" s="549">
        <v>0</v>
      </c>
      <c r="K53" s="607">
        <f t="shared" si="36"/>
        <v>0</v>
      </c>
      <c r="L53" s="608">
        <f t="shared" si="33"/>
        <v>45108</v>
      </c>
      <c r="M53" s="607">
        <f t="shared" si="37"/>
        <v>0</v>
      </c>
      <c r="N53" s="604">
        <f t="shared" si="38"/>
        <v>0</v>
      </c>
      <c r="O53" s="445">
        <f t="shared" si="39"/>
        <v>0</v>
      </c>
      <c r="P53" s="555">
        <f t="shared" si="40"/>
        <v>0</v>
      </c>
      <c r="Q53" s="19"/>
      <c r="R53" s="23"/>
      <c r="S53" s="266">
        <f t="shared" si="41"/>
        <v>0</v>
      </c>
      <c r="T53" s="262">
        <f t="shared" si="42"/>
        <v>0</v>
      </c>
      <c r="U53" s="23"/>
      <c r="V53" s="23">
        <f t="shared" si="43"/>
        <v>-10</v>
      </c>
      <c r="W53" s="23">
        <f t="shared" si="44"/>
        <v>-10</v>
      </c>
      <c r="X53" s="23">
        <f t="shared" si="45"/>
        <v>10</v>
      </c>
      <c r="Y53" s="24">
        <f t="shared" si="46"/>
        <v>0</v>
      </c>
      <c r="Z53" s="25">
        <f t="shared" si="47"/>
        <v>0</v>
      </c>
      <c r="AA53" s="26">
        <f t="shared" si="48"/>
        <v>0</v>
      </c>
      <c r="AB53" s="265"/>
      <c r="AC53" s="267">
        <f t="shared" si="49"/>
        <v>0</v>
      </c>
      <c r="AD53" s="268">
        <f t="shared" si="50"/>
        <v>0</v>
      </c>
      <c r="AE53" s="551">
        <f t="shared" si="51"/>
        <v>0</v>
      </c>
      <c r="AF53" s="267">
        <f t="shared" si="52"/>
        <v>0</v>
      </c>
      <c r="AG53" s="270"/>
      <c r="AH53" s="271"/>
      <c r="AI53" s="271">
        <f t="shared" si="53"/>
        <v>0</v>
      </c>
      <c r="AJ53" s="265"/>
      <c r="AK53" s="265"/>
      <c r="AL53" s="265"/>
      <c r="AM53" s="265"/>
    </row>
    <row r="54" spans="1:39" ht="20.25">
      <c r="A54" s="587" t="s">
        <v>147</v>
      </c>
      <c r="B54" s="206">
        <v>10</v>
      </c>
      <c r="C54" s="201"/>
      <c r="D54" s="206"/>
      <c r="E54" s="203"/>
      <c r="F54" s="427"/>
      <c r="G54" s="205" t="s">
        <v>139</v>
      </c>
      <c r="H54" s="273" t="s">
        <v>188</v>
      </c>
      <c r="I54" s="550">
        <v>11</v>
      </c>
      <c r="J54" s="549">
        <v>0</v>
      </c>
      <c r="K54" s="607">
        <f t="shared" si="36"/>
        <v>0</v>
      </c>
      <c r="L54" s="608">
        <f t="shared" si="33"/>
        <v>45108</v>
      </c>
      <c r="M54" s="607">
        <f t="shared" si="37"/>
        <v>0</v>
      </c>
      <c r="N54" s="604">
        <f t="shared" si="38"/>
        <v>0</v>
      </c>
      <c r="O54" s="445">
        <f t="shared" si="39"/>
        <v>0</v>
      </c>
      <c r="P54" s="555">
        <f t="shared" si="40"/>
        <v>0</v>
      </c>
      <c r="Q54" s="19"/>
      <c r="R54" s="23"/>
      <c r="S54" s="266">
        <f t="shared" si="41"/>
        <v>0</v>
      </c>
      <c r="T54" s="262">
        <f t="shared" si="42"/>
        <v>0</v>
      </c>
      <c r="U54" s="23"/>
      <c r="V54" s="23">
        <f t="shared" si="43"/>
        <v>-11</v>
      </c>
      <c r="W54" s="23">
        <f t="shared" si="44"/>
        <v>-11</v>
      </c>
      <c r="X54" s="23">
        <f t="shared" si="45"/>
        <v>11</v>
      </c>
      <c r="Y54" s="24">
        <f t="shared" si="46"/>
        <v>0</v>
      </c>
      <c r="Z54" s="25">
        <f t="shared" si="47"/>
        <v>0</v>
      </c>
      <c r="AA54" s="26">
        <f t="shared" si="48"/>
        <v>0</v>
      </c>
      <c r="AB54" s="265"/>
      <c r="AC54" s="267">
        <f t="shared" si="49"/>
        <v>0</v>
      </c>
      <c r="AD54" s="268">
        <f t="shared" si="50"/>
        <v>0</v>
      </c>
      <c r="AE54" s="551">
        <f t="shared" si="51"/>
        <v>0</v>
      </c>
      <c r="AF54" s="267">
        <f t="shared" si="52"/>
        <v>0</v>
      </c>
      <c r="AG54" s="270"/>
      <c r="AH54" s="271"/>
      <c r="AI54" s="271">
        <f t="shared" si="53"/>
        <v>0</v>
      </c>
      <c r="AJ54" s="265"/>
      <c r="AK54" s="265"/>
      <c r="AL54" s="265"/>
      <c r="AM54" s="265"/>
    </row>
    <row r="55" spans="1:39" ht="20.25">
      <c r="A55" s="587" t="s">
        <v>147</v>
      </c>
      <c r="B55" s="206">
        <v>11</v>
      </c>
      <c r="C55" s="201"/>
      <c r="D55" s="206"/>
      <c r="E55" s="203"/>
      <c r="F55" s="427"/>
      <c r="G55" s="205" t="s">
        <v>139</v>
      </c>
      <c r="H55" s="273" t="s">
        <v>188</v>
      </c>
      <c r="I55" s="550">
        <v>12</v>
      </c>
      <c r="J55" s="549">
        <v>0</v>
      </c>
      <c r="K55" s="607">
        <f t="shared" si="36"/>
        <v>0</v>
      </c>
      <c r="L55" s="608">
        <f t="shared" si="33"/>
        <v>45108</v>
      </c>
      <c r="M55" s="607">
        <f t="shared" si="37"/>
        <v>0</v>
      </c>
      <c r="N55" s="604">
        <f t="shared" si="38"/>
        <v>0</v>
      </c>
      <c r="O55" s="445">
        <f t="shared" si="39"/>
        <v>0</v>
      </c>
      <c r="P55" s="555">
        <f t="shared" si="40"/>
        <v>0</v>
      </c>
      <c r="Q55" s="19"/>
      <c r="R55" s="23"/>
      <c r="S55" s="266">
        <f t="shared" si="41"/>
        <v>0</v>
      </c>
      <c r="T55" s="262">
        <f t="shared" si="42"/>
        <v>0</v>
      </c>
      <c r="U55" s="23"/>
      <c r="V55" s="23">
        <f t="shared" si="43"/>
        <v>-12</v>
      </c>
      <c r="W55" s="23">
        <f t="shared" si="44"/>
        <v>-12</v>
      </c>
      <c r="X55" s="23">
        <f t="shared" si="45"/>
        <v>12</v>
      </c>
      <c r="Y55" s="24">
        <f t="shared" si="46"/>
        <v>0</v>
      </c>
      <c r="Z55" s="25">
        <f t="shared" si="47"/>
        <v>0</v>
      </c>
      <c r="AA55" s="26">
        <f t="shared" si="48"/>
        <v>0</v>
      </c>
      <c r="AB55" s="265"/>
      <c r="AC55" s="267">
        <f t="shared" si="49"/>
        <v>0</v>
      </c>
      <c r="AD55" s="268">
        <f t="shared" si="50"/>
        <v>0</v>
      </c>
      <c r="AE55" s="551">
        <f t="shared" si="51"/>
        <v>0</v>
      </c>
      <c r="AF55" s="267">
        <f t="shared" si="52"/>
        <v>0</v>
      </c>
      <c r="AG55" s="270"/>
      <c r="AH55" s="271"/>
      <c r="AI55" s="271">
        <f t="shared" si="53"/>
        <v>0</v>
      </c>
      <c r="AJ55" s="265"/>
      <c r="AK55" s="265"/>
      <c r="AL55" s="265"/>
      <c r="AM55" s="265"/>
    </row>
    <row r="56" spans="1:39" ht="20.25">
      <c r="A56" s="587" t="s">
        <v>147</v>
      </c>
      <c r="B56" s="206">
        <v>12</v>
      </c>
      <c r="C56" s="201"/>
      <c r="D56" s="206"/>
      <c r="E56" s="203"/>
      <c r="F56" s="427"/>
      <c r="G56" s="205" t="s">
        <v>139</v>
      </c>
      <c r="H56" s="273" t="s">
        <v>188</v>
      </c>
      <c r="I56" s="550">
        <v>13</v>
      </c>
      <c r="J56" s="549">
        <v>0</v>
      </c>
      <c r="K56" s="607">
        <f t="shared" si="36"/>
        <v>0</v>
      </c>
      <c r="L56" s="608">
        <f t="shared" si="33"/>
        <v>45108</v>
      </c>
      <c r="M56" s="607">
        <f t="shared" si="37"/>
        <v>0</v>
      </c>
      <c r="N56" s="604">
        <f t="shared" si="38"/>
        <v>0</v>
      </c>
      <c r="O56" s="445">
        <f t="shared" si="39"/>
        <v>0</v>
      </c>
      <c r="P56" s="555">
        <f t="shared" si="40"/>
        <v>0</v>
      </c>
      <c r="Q56" s="19"/>
      <c r="R56" s="23"/>
      <c r="S56" s="266">
        <f t="shared" si="41"/>
        <v>0</v>
      </c>
      <c r="T56" s="262">
        <f t="shared" si="42"/>
        <v>0</v>
      </c>
      <c r="U56" s="23"/>
      <c r="V56" s="23">
        <f t="shared" si="43"/>
        <v>-13</v>
      </c>
      <c r="W56" s="23">
        <f t="shared" si="44"/>
        <v>-13</v>
      </c>
      <c r="X56" s="23">
        <f t="shared" si="45"/>
        <v>13</v>
      </c>
      <c r="Y56" s="24">
        <f t="shared" si="46"/>
        <v>0</v>
      </c>
      <c r="Z56" s="25">
        <f t="shared" si="47"/>
        <v>0</v>
      </c>
      <c r="AA56" s="26">
        <f t="shared" si="48"/>
        <v>0</v>
      </c>
      <c r="AB56" s="265"/>
      <c r="AC56" s="267">
        <f t="shared" si="49"/>
        <v>0</v>
      </c>
      <c r="AD56" s="268">
        <f t="shared" si="50"/>
        <v>0</v>
      </c>
      <c r="AE56" s="551">
        <f t="shared" si="51"/>
        <v>0</v>
      </c>
      <c r="AF56" s="267">
        <f t="shared" si="52"/>
        <v>0</v>
      </c>
      <c r="AG56" s="270"/>
      <c r="AH56" s="271"/>
      <c r="AI56" s="271">
        <f t="shared" si="53"/>
        <v>0</v>
      </c>
      <c r="AJ56" s="265"/>
      <c r="AK56" s="265"/>
      <c r="AL56" s="265"/>
      <c r="AM56" s="265"/>
    </row>
    <row r="57" spans="1:39" ht="20.25">
      <c r="A57" s="587" t="s">
        <v>147</v>
      </c>
      <c r="B57" s="206">
        <v>13</v>
      </c>
      <c r="C57" s="201"/>
      <c r="D57" s="206"/>
      <c r="E57" s="203"/>
      <c r="F57" s="427"/>
      <c r="G57" s="205" t="s">
        <v>139</v>
      </c>
      <c r="H57" s="273" t="s">
        <v>188</v>
      </c>
      <c r="I57" s="550">
        <v>14</v>
      </c>
      <c r="J57" s="549">
        <v>0</v>
      </c>
      <c r="K57" s="607">
        <f t="shared" si="36"/>
        <v>0</v>
      </c>
      <c r="L57" s="608">
        <f t="shared" si="33"/>
        <v>45108</v>
      </c>
      <c r="M57" s="607">
        <f t="shared" si="37"/>
        <v>0</v>
      </c>
      <c r="N57" s="604">
        <f t="shared" si="38"/>
        <v>0</v>
      </c>
      <c r="O57" s="445">
        <f t="shared" si="39"/>
        <v>0</v>
      </c>
      <c r="P57" s="555">
        <f t="shared" si="40"/>
        <v>0</v>
      </c>
      <c r="Q57" s="19"/>
      <c r="R57" s="23"/>
      <c r="S57" s="266">
        <f t="shared" si="41"/>
        <v>0</v>
      </c>
      <c r="T57" s="262">
        <f t="shared" si="42"/>
        <v>0</v>
      </c>
      <c r="U57" s="23"/>
      <c r="V57" s="23">
        <f t="shared" si="43"/>
        <v>-14</v>
      </c>
      <c r="W57" s="23">
        <f t="shared" si="44"/>
        <v>-14</v>
      </c>
      <c r="X57" s="23">
        <f t="shared" si="45"/>
        <v>14</v>
      </c>
      <c r="Y57" s="24">
        <f t="shared" si="46"/>
        <v>0</v>
      </c>
      <c r="Z57" s="25">
        <f t="shared" si="47"/>
        <v>0</v>
      </c>
      <c r="AA57" s="26">
        <f t="shared" si="48"/>
        <v>0</v>
      </c>
      <c r="AB57" s="265"/>
      <c r="AC57" s="267">
        <f t="shared" si="49"/>
        <v>0</v>
      </c>
      <c r="AD57" s="268">
        <f t="shared" si="50"/>
        <v>0</v>
      </c>
      <c r="AE57" s="551">
        <f t="shared" si="51"/>
        <v>0</v>
      </c>
      <c r="AF57" s="267">
        <f t="shared" si="52"/>
        <v>0</v>
      </c>
      <c r="AG57" s="270"/>
      <c r="AH57" s="271"/>
      <c r="AI57" s="271">
        <f t="shared" si="53"/>
        <v>0</v>
      </c>
      <c r="AJ57" s="265"/>
      <c r="AK57" s="265"/>
      <c r="AL57" s="265"/>
      <c r="AM57" s="265"/>
    </row>
    <row r="58" spans="1:39" ht="20.25">
      <c r="A58" s="587" t="s">
        <v>147</v>
      </c>
      <c r="B58" s="206">
        <v>14</v>
      </c>
      <c r="C58" s="201"/>
      <c r="D58" s="206"/>
      <c r="E58" s="203"/>
      <c r="F58" s="427"/>
      <c r="G58" s="205" t="s">
        <v>139</v>
      </c>
      <c r="H58" s="273" t="s">
        <v>188</v>
      </c>
      <c r="I58" s="550">
        <v>15</v>
      </c>
      <c r="J58" s="549">
        <v>0</v>
      </c>
      <c r="K58" s="607">
        <f t="shared" si="36"/>
        <v>0</v>
      </c>
      <c r="L58" s="608">
        <f t="shared" si="33"/>
        <v>45108</v>
      </c>
      <c r="M58" s="607">
        <f t="shared" si="37"/>
        <v>0</v>
      </c>
      <c r="N58" s="604">
        <f t="shared" si="38"/>
        <v>0</v>
      </c>
      <c r="O58" s="445">
        <f t="shared" si="39"/>
        <v>0</v>
      </c>
      <c r="P58" s="555">
        <f t="shared" si="40"/>
        <v>0</v>
      </c>
      <c r="Q58" s="19"/>
      <c r="R58" s="23"/>
      <c r="S58" s="266">
        <f t="shared" si="41"/>
        <v>0</v>
      </c>
      <c r="T58" s="262">
        <f t="shared" si="42"/>
        <v>0</v>
      </c>
      <c r="U58" s="23"/>
      <c r="V58" s="23">
        <f t="shared" si="43"/>
        <v>-15</v>
      </c>
      <c r="W58" s="23">
        <f t="shared" si="44"/>
        <v>-15</v>
      </c>
      <c r="X58" s="23">
        <f t="shared" si="45"/>
        <v>15</v>
      </c>
      <c r="Y58" s="24">
        <f t="shared" si="46"/>
        <v>0</v>
      </c>
      <c r="Z58" s="25">
        <f t="shared" si="47"/>
        <v>0</v>
      </c>
      <c r="AA58" s="26">
        <f t="shared" si="48"/>
        <v>0</v>
      </c>
      <c r="AB58" s="265"/>
      <c r="AC58" s="267">
        <f t="shared" si="49"/>
        <v>0</v>
      </c>
      <c r="AD58" s="268">
        <f t="shared" si="50"/>
        <v>0</v>
      </c>
      <c r="AE58" s="551">
        <f t="shared" si="51"/>
        <v>0</v>
      </c>
      <c r="AF58" s="267">
        <f t="shared" si="52"/>
        <v>0</v>
      </c>
      <c r="AG58" s="270"/>
      <c r="AH58" s="271"/>
      <c r="AI58" s="271">
        <f t="shared" si="53"/>
        <v>0</v>
      </c>
      <c r="AJ58" s="265"/>
      <c r="AK58" s="265"/>
      <c r="AL58" s="265"/>
      <c r="AM58" s="265"/>
    </row>
    <row r="59" spans="1:39" ht="20.25">
      <c r="A59" s="587" t="s">
        <v>147</v>
      </c>
      <c r="B59" s="206">
        <v>15</v>
      </c>
      <c r="C59" s="201"/>
      <c r="D59" s="206"/>
      <c r="E59" s="203"/>
      <c r="F59" s="427"/>
      <c r="G59" s="205" t="s">
        <v>139</v>
      </c>
      <c r="H59" s="273" t="s">
        <v>188</v>
      </c>
      <c r="I59" s="550">
        <v>16</v>
      </c>
      <c r="J59" s="549">
        <v>0</v>
      </c>
      <c r="K59" s="607">
        <f t="shared" si="36"/>
        <v>0</v>
      </c>
      <c r="L59" s="608">
        <f t="shared" si="33"/>
        <v>45108</v>
      </c>
      <c r="M59" s="607">
        <f t="shared" si="37"/>
        <v>0</v>
      </c>
      <c r="N59" s="604">
        <f t="shared" si="38"/>
        <v>0</v>
      </c>
      <c r="O59" s="445">
        <f t="shared" si="39"/>
        <v>0</v>
      </c>
      <c r="P59" s="555">
        <f t="shared" si="40"/>
        <v>0</v>
      </c>
      <c r="Q59" s="19"/>
      <c r="R59" s="23"/>
      <c r="S59" s="266">
        <f t="shared" si="41"/>
        <v>0</v>
      </c>
      <c r="T59" s="262">
        <f t="shared" si="42"/>
        <v>0</v>
      </c>
      <c r="U59" s="23"/>
      <c r="V59" s="23">
        <f t="shared" si="43"/>
        <v>-16</v>
      </c>
      <c r="W59" s="23">
        <f t="shared" si="44"/>
        <v>-16</v>
      </c>
      <c r="X59" s="23">
        <f t="shared" si="45"/>
        <v>16</v>
      </c>
      <c r="Y59" s="24">
        <f t="shared" si="46"/>
        <v>0</v>
      </c>
      <c r="Z59" s="25">
        <f t="shared" si="47"/>
        <v>0</v>
      </c>
      <c r="AA59" s="26">
        <f t="shared" si="48"/>
        <v>0</v>
      </c>
      <c r="AB59" s="265"/>
      <c r="AC59" s="267">
        <f t="shared" si="49"/>
        <v>0</v>
      </c>
      <c r="AD59" s="268">
        <f t="shared" si="50"/>
        <v>0</v>
      </c>
      <c r="AE59" s="551">
        <f t="shared" si="51"/>
        <v>0</v>
      </c>
      <c r="AF59" s="267">
        <f t="shared" si="52"/>
        <v>0</v>
      </c>
      <c r="AG59" s="270"/>
      <c r="AH59" s="271"/>
      <c r="AI59" s="271">
        <f t="shared" si="53"/>
        <v>0</v>
      </c>
      <c r="AJ59" s="265"/>
      <c r="AK59" s="265"/>
      <c r="AL59" s="265"/>
      <c r="AM59" s="265"/>
    </row>
    <row r="60" spans="1:39" ht="20.25">
      <c r="A60" s="587" t="s">
        <v>147</v>
      </c>
      <c r="B60" s="206">
        <v>16</v>
      </c>
      <c r="C60" s="201"/>
      <c r="D60" s="206"/>
      <c r="E60" s="203"/>
      <c r="F60" s="427"/>
      <c r="G60" s="205" t="s">
        <v>139</v>
      </c>
      <c r="H60" s="273" t="s">
        <v>188</v>
      </c>
      <c r="I60" s="550">
        <v>17</v>
      </c>
      <c r="J60" s="549">
        <v>0</v>
      </c>
      <c r="K60" s="607">
        <f t="shared" si="36"/>
        <v>0</v>
      </c>
      <c r="L60" s="608">
        <f t="shared" si="33"/>
        <v>45108</v>
      </c>
      <c r="M60" s="607">
        <f t="shared" si="37"/>
        <v>0</v>
      </c>
      <c r="N60" s="604">
        <f t="shared" si="38"/>
        <v>0</v>
      </c>
      <c r="O60" s="445">
        <f t="shared" si="39"/>
        <v>0</v>
      </c>
      <c r="P60" s="555">
        <f t="shared" si="40"/>
        <v>0</v>
      </c>
      <c r="Q60" s="19"/>
      <c r="R60" s="23"/>
      <c r="S60" s="266">
        <f t="shared" si="41"/>
        <v>0</v>
      </c>
      <c r="T60" s="262">
        <f t="shared" si="42"/>
        <v>0</v>
      </c>
      <c r="U60" s="23"/>
      <c r="V60" s="23">
        <f t="shared" si="43"/>
        <v>-17</v>
      </c>
      <c r="W60" s="23">
        <f t="shared" si="44"/>
        <v>-17</v>
      </c>
      <c r="X60" s="23">
        <f t="shared" si="45"/>
        <v>17</v>
      </c>
      <c r="Y60" s="24">
        <f t="shared" si="46"/>
        <v>0</v>
      </c>
      <c r="Z60" s="25">
        <f t="shared" si="47"/>
        <v>0</v>
      </c>
      <c r="AA60" s="26">
        <f t="shared" si="48"/>
        <v>0</v>
      </c>
      <c r="AB60" s="265"/>
      <c r="AC60" s="267">
        <f t="shared" si="49"/>
        <v>0</v>
      </c>
      <c r="AD60" s="268">
        <f t="shared" si="50"/>
        <v>0</v>
      </c>
      <c r="AE60" s="551">
        <f t="shared" si="51"/>
        <v>0</v>
      </c>
      <c r="AF60" s="267">
        <f t="shared" si="52"/>
        <v>0</v>
      </c>
      <c r="AG60" s="270"/>
      <c r="AH60" s="271"/>
      <c r="AI60" s="271">
        <f t="shared" si="53"/>
        <v>0</v>
      </c>
      <c r="AJ60" s="265"/>
      <c r="AK60" s="265"/>
      <c r="AL60" s="265"/>
      <c r="AM60" s="265"/>
    </row>
    <row r="61" spans="1:39" ht="20.25">
      <c r="A61" s="587" t="s">
        <v>147</v>
      </c>
      <c r="B61" s="206">
        <v>17</v>
      </c>
      <c r="C61" s="201"/>
      <c r="D61" s="206"/>
      <c r="E61" s="203"/>
      <c r="F61" s="427"/>
      <c r="G61" s="205" t="s">
        <v>139</v>
      </c>
      <c r="H61" s="273" t="s">
        <v>188</v>
      </c>
      <c r="I61" s="550">
        <v>18</v>
      </c>
      <c r="J61" s="549">
        <v>0</v>
      </c>
      <c r="K61" s="607">
        <f t="shared" si="36"/>
        <v>0</v>
      </c>
      <c r="L61" s="608">
        <f t="shared" si="33"/>
        <v>45108</v>
      </c>
      <c r="M61" s="607">
        <f t="shared" si="37"/>
        <v>0</v>
      </c>
      <c r="N61" s="604">
        <f t="shared" si="38"/>
        <v>0</v>
      </c>
      <c r="O61" s="445">
        <f t="shared" si="39"/>
        <v>0</v>
      </c>
      <c r="P61" s="555">
        <f t="shared" si="40"/>
        <v>0</v>
      </c>
      <c r="Q61" s="19"/>
      <c r="R61" s="23"/>
      <c r="S61" s="266">
        <f t="shared" si="41"/>
        <v>0</v>
      </c>
      <c r="T61" s="262">
        <f t="shared" si="42"/>
        <v>0</v>
      </c>
      <c r="U61" s="23"/>
      <c r="V61" s="23">
        <f t="shared" si="43"/>
        <v>-18</v>
      </c>
      <c r="W61" s="23">
        <f t="shared" si="44"/>
        <v>-18</v>
      </c>
      <c r="X61" s="23">
        <f t="shared" si="45"/>
        <v>18</v>
      </c>
      <c r="Y61" s="24">
        <f t="shared" si="46"/>
        <v>0</v>
      </c>
      <c r="Z61" s="25">
        <f t="shared" si="47"/>
        <v>0</v>
      </c>
      <c r="AA61" s="26">
        <f t="shared" si="48"/>
        <v>0</v>
      </c>
      <c r="AB61" s="265"/>
      <c r="AC61" s="267">
        <f t="shared" si="49"/>
        <v>0</v>
      </c>
      <c r="AD61" s="268">
        <f t="shared" si="50"/>
        <v>0</v>
      </c>
      <c r="AE61" s="551">
        <f t="shared" si="51"/>
        <v>0</v>
      </c>
      <c r="AF61" s="267">
        <f t="shared" si="52"/>
        <v>0</v>
      </c>
      <c r="AG61" s="270"/>
      <c r="AH61" s="271"/>
      <c r="AI61" s="271">
        <f t="shared" si="53"/>
        <v>0</v>
      </c>
      <c r="AJ61" s="265"/>
      <c r="AK61" s="265"/>
      <c r="AL61" s="265"/>
      <c r="AM61" s="265"/>
    </row>
    <row r="62" spans="1:39" ht="20.25">
      <c r="A62" s="587" t="s">
        <v>147</v>
      </c>
      <c r="B62" s="206">
        <v>18</v>
      </c>
      <c r="C62" s="201"/>
      <c r="D62" s="206"/>
      <c r="E62" s="203"/>
      <c r="F62" s="427"/>
      <c r="G62" s="205" t="s">
        <v>139</v>
      </c>
      <c r="H62" s="273" t="s">
        <v>188</v>
      </c>
      <c r="I62" s="550">
        <v>19</v>
      </c>
      <c r="J62" s="549">
        <v>0</v>
      </c>
      <c r="K62" s="607">
        <f t="shared" si="36"/>
        <v>0</v>
      </c>
      <c r="L62" s="608">
        <f t="shared" si="33"/>
        <v>45108</v>
      </c>
      <c r="M62" s="607">
        <f t="shared" si="37"/>
        <v>0</v>
      </c>
      <c r="N62" s="604">
        <f t="shared" si="38"/>
        <v>0</v>
      </c>
      <c r="O62" s="445">
        <f t="shared" si="39"/>
        <v>0</v>
      </c>
      <c r="P62" s="555">
        <f t="shared" si="40"/>
        <v>0</v>
      </c>
      <c r="Q62" s="19"/>
      <c r="R62" s="23"/>
      <c r="S62" s="266">
        <f t="shared" si="41"/>
        <v>0</v>
      </c>
      <c r="T62" s="262">
        <f t="shared" si="42"/>
        <v>0</v>
      </c>
      <c r="U62" s="23"/>
      <c r="V62" s="23">
        <f t="shared" si="43"/>
        <v>-19</v>
      </c>
      <c r="W62" s="23">
        <f t="shared" si="44"/>
        <v>-19</v>
      </c>
      <c r="X62" s="23">
        <f t="shared" si="45"/>
        <v>19</v>
      </c>
      <c r="Y62" s="24">
        <f t="shared" si="46"/>
        <v>0</v>
      </c>
      <c r="Z62" s="25">
        <f t="shared" si="47"/>
        <v>0</v>
      </c>
      <c r="AA62" s="26">
        <f t="shared" si="48"/>
        <v>0</v>
      </c>
      <c r="AB62" s="265"/>
      <c r="AC62" s="267">
        <f t="shared" si="49"/>
        <v>0</v>
      </c>
      <c r="AD62" s="268">
        <f t="shared" si="50"/>
        <v>0</v>
      </c>
      <c r="AE62" s="551">
        <f t="shared" si="51"/>
        <v>0</v>
      </c>
      <c r="AF62" s="267">
        <f t="shared" si="52"/>
        <v>0</v>
      </c>
      <c r="AG62" s="270"/>
      <c r="AH62" s="271"/>
      <c r="AI62" s="271">
        <f t="shared" si="53"/>
        <v>0</v>
      </c>
      <c r="AJ62" s="265"/>
      <c r="AK62" s="265"/>
      <c r="AL62" s="265"/>
      <c r="AM62" s="265"/>
    </row>
    <row r="63" spans="1:39" ht="20.25">
      <c r="A63" s="587" t="s">
        <v>147</v>
      </c>
      <c r="B63" s="206">
        <v>19</v>
      </c>
      <c r="C63" s="201"/>
      <c r="D63" s="206"/>
      <c r="E63" s="203"/>
      <c r="F63" s="427"/>
      <c r="G63" s="205" t="s">
        <v>139</v>
      </c>
      <c r="H63" s="273" t="s">
        <v>188</v>
      </c>
      <c r="I63" s="550">
        <v>20</v>
      </c>
      <c r="J63" s="549">
        <v>0</v>
      </c>
      <c r="K63" s="607">
        <f t="shared" si="36"/>
        <v>0</v>
      </c>
      <c r="L63" s="608">
        <f t="shared" si="33"/>
        <v>45108</v>
      </c>
      <c r="M63" s="607">
        <f t="shared" si="37"/>
        <v>0</v>
      </c>
      <c r="N63" s="604">
        <f t="shared" si="38"/>
        <v>0</v>
      </c>
      <c r="O63" s="445">
        <f t="shared" si="39"/>
        <v>0</v>
      </c>
      <c r="P63" s="555">
        <f t="shared" si="40"/>
        <v>0</v>
      </c>
      <c r="Q63" s="19"/>
      <c r="R63" s="23"/>
      <c r="S63" s="266">
        <f t="shared" si="41"/>
        <v>0</v>
      </c>
      <c r="T63" s="262">
        <f t="shared" si="42"/>
        <v>0</v>
      </c>
      <c r="U63" s="23"/>
      <c r="V63" s="23">
        <f t="shared" si="43"/>
        <v>-20</v>
      </c>
      <c r="W63" s="23">
        <f t="shared" si="44"/>
        <v>-20</v>
      </c>
      <c r="X63" s="23">
        <f t="shared" si="45"/>
        <v>20</v>
      </c>
      <c r="Y63" s="24">
        <f t="shared" si="46"/>
        <v>0</v>
      </c>
      <c r="Z63" s="25">
        <f t="shared" si="47"/>
        <v>0</v>
      </c>
      <c r="AA63" s="26">
        <f t="shared" si="48"/>
        <v>0</v>
      </c>
      <c r="AB63" s="265"/>
      <c r="AC63" s="267">
        <f t="shared" si="49"/>
        <v>0</v>
      </c>
      <c r="AD63" s="268">
        <f t="shared" si="50"/>
        <v>0</v>
      </c>
      <c r="AE63" s="551">
        <f t="shared" si="51"/>
        <v>0</v>
      </c>
      <c r="AF63" s="267">
        <f t="shared" si="52"/>
        <v>0</v>
      </c>
      <c r="AG63" s="270"/>
      <c r="AH63" s="271"/>
      <c r="AI63" s="271">
        <f t="shared" si="53"/>
        <v>0</v>
      </c>
      <c r="AJ63" s="265"/>
      <c r="AK63" s="265"/>
      <c r="AL63" s="265"/>
      <c r="AM63" s="265"/>
    </row>
    <row r="64" spans="1:39" ht="20.25">
      <c r="A64" s="587" t="s">
        <v>147</v>
      </c>
      <c r="B64" s="206">
        <v>20</v>
      </c>
      <c r="C64" s="201"/>
      <c r="D64" s="206"/>
      <c r="E64" s="203"/>
      <c r="F64" s="427"/>
      <c r="G64" s="205" t="s">
        <v>139</v>
      </c>
      <c r="H64" s="273" t="s">
        <v>188</v>
      </c>
      <c r="I64" s="550">
        <v>21</v>
      </c>
      <c r="J64" s="549">
        <v>0</v>
      </c>
      <c r="K64" s="607">
        <f t="shared" si="36"/>
        <v>0</v>
      </c>
      <c r="L64" s="608">
        <f t="shared" si="33"/>
        <v>45108</v>
      </c>
      <c r="M64" s="607">
        <f t="shared" si="37"/>
        <v>0</v>
      </c>
      <c r="N64" s="604">
        <f t="shared" si="38"/>
        <v>0</v>
      </c>
      <c r="O64" s="445">
        <f t="shared" si="39"/>
        <v>0</v>
      </c>
      <c r="P64" s="555">
        <f t="shared" si="40"/>
        <v>0</v>
      </c>
      <c r="Q64" s="19"/>
      <c r="R64" s="23"/>
      <c r="S64" s="266">
        <f t="shared" si="41"/>
        <v>0</v>
      </c>
      <c r="T64" s="262">
        <f t="shared" si="42"/>
        <v>0</v>
      </c>
      <c r="U64" s="23"/>
      <c r="V64" s="23">
        <f t="shared" si="43"/>
        <v>-21</v>
      </c>
      <c r="W64" s="23">
        <f t="shared" si="44"/>
        <v>-21</v>
      </c>
      <c r="X64" s="23">
        <f t="shared" si="45"/>
        <v>21</v>
      </c>
      <c r="Y64" s="24">
        <f t="shared" si="46"/>
        <v>0</v>
      </c>
      <c r="Z64" s="25">
        <f t="shared" si="47"/>
        <v>0</v>
      </c>
      <c r="AA64" s="26">
        <f t="shared" si="48"/>
        <v>0</v>
      </c>
      <c r="AB64" s="265"/>
      <c r="AC64" s="267">
        <f t="shared" si="49"/>
        <v>0</v>
      </c>
      <c r="AD64" s="268">
        <f t="shared" si="50"/>
        <v>0</v>
      </c>
      <c r="AE64" s="551">
        <f t="shared" si="51"/>
        <v>0</v>
      </c>
      <c r="AF64" s="267">
        <f t="shared" si="52"/>
        <v>0</v>
      </c>
      <c r="AG64" s="270"/>
      <c r="AH64" s="271"/>
      <c r="AI64" s="271">
        <f t="shared" si="53"/>
        <v>0</v>
      </c>
      <c r="AJ64" s="265"/>
      <c r="AK64" s="265"/>
      <c r="AL64" s="265"/>
      <c r="AM64" s="265"/>
    </row>
    <row r="65" spans="1:39" ht="20.25">
      <c r="A65" s="587" t="s">
        <v>147</v>
      </c>
      <c r="B65" s="206">
        <v>21</v>
      </c>
      <c r="C65" s="201"/>
      <c r="D65" s="206"/>
      <c r="E65" s="203"/>
      <c r="F65" s="427"/>
      <c r="G65" s="205" t="s">
        <v>139</v>
      </c>
      <c r="H65" s="273" t="s">
        <v>188</v>
      </c>
      <c r="I65" s="550">
        <v>22</v>
      </c>
      <c r="J65" s="549">
        <v>0</v>
      </c>
      <c r="K65" s="607">
        <f t="shared" si="36"/>
        <v>0</v>
      </c>
      <c r="L65" s="608">
        <f t="shared" si="33"/>
        <v>45108</v>
      </c>
      <c r="M65" s="607">
        <f t="shared" si="37"/>
        <v>0</v>
      </c>
      <c r="N65" s="604">
        <f t="shared" si="38"/>
        <v>0</v>
      </c>
      <c r="O65" s="445">
        <f t="shared" si="39"/>
        <v>0</v>
      </c>
      <c r="P65" s="555">
        <f t="shared" si="40"/>
        <v>0</v>
      </c>
      <c r="Q65" s="19"/>
      <c r="R65" s="23"/>
      <c r="S65" s="266">
        <f t="shared" si="41"/>
        <v>0</v>
      </c>
      <c r="T65" s="262">
        <f t="shared" si="42"/>
        <v>0</v>
      </c>
      <c r="U65" s="23"/>
      <c r="V65" s="23">
        <f t="shared" si="43"/>
        <v>-22</v>
      </c>
      <c r="W65" s="23">
        <f t="shared" si="44"/>
        <v>-22</v>
      </c>
      <c r="X65" s="23">
        <f t="shared" si="45"/>
        <v>22</v>
      </c>
      <c r="Y65" s="24">
        <f t="shared" si="46"/>
        <v>0</v>
      </c>
      <c r="Z65" s="25">
        <f t="shared" si="47"/>
        <v>0</v>
      </c>
      <c r="AA65" s="26">
        <f t="shared" si="48"/>
        <v>0</v>
      </c>
      <c r="AB65" s="265"/>
      <c r="AC65" s="267">
        <f t="shared" si="49"/>
        <v>0</v>
      </c>
      <c r="AD65" s="268">
        <f t="shared" si="50"/>
        <v>0</v>
      </c>
      <c r="AE65" s="551">
        <f t="shared" si="51"/>
        <v>0</v>
      </c>
      <c r="AF65" s="267">
        <f t="shared" si="52"/>
        <v>0</v>
      </c>
      <c r="AG65" s="270"/>
      <c r="AH65" s="271"/>
      <c r="AI65" s="271">
        <f t="shared" si="53"/>
        <v>0</v>
      </c>
      <c r="AJ65" s="265"/>
      <c r="AK65" s="265"/>
      <c r="AL65" s="265"/>
      <c r="AM65" s="265"/>
    </row>
    <row r="66" spans="1:39" ht="20.25">
      <c r="A66" s="587" t="s">
        <v>148</v>
      </c>
      <c r="B66" s="206">
        <v>1</v>
      </c>
      <c r="C66" s="201" t="s">
        <v>168</v>
      </c>
      <c r="D66" s="202" t="s">
        <v>184</v>
      </c>
      <c r="E66" s="203" t="s">
        <v>190</v>
      </c>
      <c r="F66" s="427">
        <v>110061722142</v>
      </c>
      <c r="G66" s="205" t="s">
        <v>13</v>
      </c>
      <c r="H66" s="273" t="s">
        <v>188</v>
      </c>
      <c r="I66" s="550">
        <v>11</v>
      </c>
      <c r="J66" s="550">
        <v>0</v>
      </c>
      <c r="K66" s="607">
        <f t="shared" si="9"/>
        <v>0</v>
      </c>
      <c r="L66" s="608">
        <f>L50</f>
        <v>45108</v>
      </c>
      <c r="M66" s="607">
        <f>P66*8</f>
        <v>0</v>
      </c>
      <c r="N66" s="604">
        <f>K66+M66</f>
        <v>0</v>
      </c>
      <c r="O66" s="445">
        <f>N66-P66*12</f>
        <v>0</v>
      </c>
      <c r="P66" s="445">
        <f t="shared" si="13"/>
        <v>0</v>
      </c>
      <c r="Q66" s="19"/>
      <c r="R66" s="23"/>
      <c r="S66" s="266">
        <f t="shared" si="14"/>
        <v>0</v>
      </c>
      <c r="T66" s="262">
        <f t="shared" si="15"/>
        <v>0</v>
      </c>
      <c r="U66" s="23"/>
      <c r="V66" s="23">
        <f t="shared" si="34"/>
        <v>-11</v>
      </c>
      <c r="W66" s="23">
        <f>IF(R39&gt;=DATE(2017,7,1),CEILING(Y66*3%,10)+V66,V66)</f>
        <v>-11</v>
      </c>
      <c r="X66" s="23">
        <f t="shared" si="35"/>
        <v>11</v>
      </c>
      <c r="Y66" s="24">
        <f t="shared" si="31"/>
        <v>0</v>
      </c>
      <c r="Z66" s="25">
        <f t="shared" si="32"/>
        <v>0</v>
      </c>
      <c r="AA66" s="26">
        <f t="shared" si="20"/>
        <v>0</v>
      </c>
      <c r="AB66" s="265"/>
      <c r="AC66" s="267">
        <f t="shared" si="21"/>
        <v>0</v>
      </c>
      <c r="AD66" s="268">
        <f t="shared" si="22"/>
        <v>0</v>
      </c>
      <c r="AE66" s="551">
        <f t="shared" si="23"/>
        <v>0</v>
      </c>
      <c r="AF66" s="267">
        <f t="shared" si="24"/>
        <v>0</v>
      </c>
      <c r="AG66" s="270"/>
      <c r="AH66" s="271"/>
      <c r="AI66" s="271">
        <f t="shared" si="25"/>
        <v>0</v>
      </c>
      <c r="AJ66" s="265"/>
      <c r="AK66" s="265"/>
      <c r="AL66" s="265"/>
      <c r="AM66" s="265"/>
    </row>
    <row r="67" spans="1:39" ht="20.25">
      <c r="A67" s="587" t="s">
        <v>148</v>
      </c>
      <c r="B67" s="206">
        <v>2</v>
      </c>
      <c r="C67" s="201" t="s">
        <v>168</v>
      </c>
      <c r="D67" s="202" t="s">
        <v>169</v>
      </c>
      <c r="E67" s="203" t="s">
        <v>167</v>
      </c>
      <c r="F67" s="427">
        <v>110191483960</v>
      </c>
      <c r="G67" s="205" t="s">
        <v>13</v>
      </c>
      <c r="H67" s="273" t="s">
        <v>188</v>
      </c>
      <c r="I67" s="550">
        <v>11</v>
      </c>
      <c r="J67" s="550">
        <v>0</v>
      </c>
      <c r="K67" s="607">
        <f t="shared" si="9"/>
        <v>0</v>
      </c>
      <c r="L67" s="608">
        <f t="shared" ref="L67:L100" si="54">L66</f>
        <v>45108</v>
      </c>
      <c r="M67" s="607">
        <f t="shared" si="27"/>
        <v>0</v>
      </c>
      <c r="N67" s="604">
        <f t="shared" si="28"/>
        <v>0</v>
      </c>
      <c r="O67" s="445">
        <f t="shared" si="12"/>
        <v>0</v>
      </c>
      <c r="P67" s="445">
        <f t="shared" si="13"/>
        <v>0</v>
      </c>
      <c r="Q67" s="19"/>
      <c r="R67" s="23"/>
      <c r="S67" s="266">
        <f t="shared" si="14"/>
        <v>0</v>
      </c>
      <c r="T67" s="262">
        <f t="shared" si="15"/>
        <v>0</v>
      </c>
      <c r="U67" s="23"/>
      <c r="V67" s="23">
        <f t="shared" si="34"/>
        <v>-11</v>
      </c>
      <c r="W67" s="23">
        <f>IF(R39&gt;=DATE(2017,7,1),CEILING(Y67*3%,10)+V67,V67)</f>
        <v>-11</v>
      </c>
      <c r="X67" s="23">
        <f t="shared" si="35"/>
        <v>11</v>
      </c>
      <c r="Y67" s="24">
        <f t="shared" si="31"/>
        <v>0</v>
      </c>
      <c r="Z67" s="25">
        <f t="shared" si="32"/>
        <v>0</v>
      </c>
      <c r="AA67" s="26">
        <f t="shared" si="20"/>
        <v>0</v>
      </c>
      <c r="AB67" s="265"/>
      <c r="AC67" s="267">
        <f t="shared" si="21"/>
        <v>0</v>
      </c>
      <c r="AD67" s="268">
        <f t="shared" si="22"/>
        <v>0</v>
      </c>
      <c r="AE67" s="551">
        <f t="shared" si="23"/>
        <v>0</v>
      </c>
      <c r="AF67" s="267">
        <f t="shared" si="24"/>
        <v>0</v>
      </c>
      <c r="AG67" s="270"/>
      <c r="AH67" s="271"/>
      <c r="AI67" s="271">
        <f t="shared" si="25"/>
        <v>0</v>
      </c>
      <c r="AJ67" s="265"/>
      <c r="AK67" s="265"/>
      <c r="AL67" s="265"/>
      <c r="AM67" s="265"/>
    </row>
    <row r="68" spans="1:39" ht="20.25">
      <c r="A68" s="587" t="s">
        <v>148</v>
      </c>
      <c r="B68" s="206">
        <v>3</v>
      </c>
      <c r="C68" s="201"/>
      <c r="D68" s="206"/>
      <c r="E68" s="203"/>
      <c r="F68" s="427"/>
      <c r="G68" s="205" t="s">
        <v>13</v>
      </c>
      <c r="H68" s="273" t="s">
        <v>188</v>
      </c>
      <c r="I68" s="550">
        <v>11</v>
      </c>
      <c r="J68" s="550">
        <v>0</v>
      </c>
      <c r="K68" s="607">
        <f t="shared" si="9"/>
        <v>0</v>
      </c>
      <c r="L68" s="608">
        <f t="shared" si="54"/>
        <v>45108</v>
      </c>
      <c r="M68" s="607">
        <f t="shared" si="27"/>
        <v>0</v>
      </c>
      <c r="N68" s="604">
        <f t="shared" si="28"/>
        <v>0</v>
      </c>
      <c r="O68" s="445">
        <f t="shared" si="12"/>
        <v>0</v>
      </c>
      <c r="P68" s="445">
        <f t="shared" si="13"/>
        <v>0</v>
      </c>
      <c r="Q68" s="19"/>
      <c r="R68" s="23"/>
      <c r="S68" s="266">
        <f t="shared" si="14"/>
        <v>0</v>
      </c>
      <c r="T68" s="262">
        <f t="shared" si="15"/>
        <v>0</v>
      </c>
      <c r="U68" s="23"/>
      <c r="V68" s="23">
        <f t="shared" si="34"/>
        <v>-11</v>
      </c>
      <c r="W68" s="23">
        <f>IF(R39&gt;=DATE(2017,7,1),CEILING(Y68*3%,10)+V68,V68)</f>
        <v>-11</v>
      </c>
      <c r="X68" s="23">
        <f t="shared" si="35"/>
        <v>11</v>
      </c>
      <c r="Y68" s="24">
        <f t="shared" si="31"/>
        <v>0</v>
      </c>
      <c r="Z68" s="25">
        <f t="shared" si="32"/>
        <v>0</v>
      </c>
      <c r="AA68" s="26">
        <f t="shared" si="20"/>
        <v>0</v>
      </c>
      <c r="AB68" s="265"/>
      <c r="AC68" s="267">
        <f t="shared" si="21"/>
        <v>0</v>
      </c>
      <c r="AD68" s="268">
        <f t="shared" si="22"/>
        <v>0</v>
      </c>
      <c r="AE68" s="551">
        <f t="shared" si="23"/>
        <v>0</v>
      </c>
      <c r="AF68" s="267">
        <f t="shared" si="24"/>
        <v>0</v>
      </c>
      <c r="AG68" s="270"/>
      <c r="AH68" s="271"/>
      <c r="AI68" s="271">
        <f t="shared" si="25"/>
        <v>0</v>
      </c>
      <c r="AJ68" s="265"/>
      <c r="AK68" s="265"/>
      <c r="AL68" s="265"/>
      <c r="AM68" s="265"/>
    </row>
    <row r="69" spans="1:39" ht="20.25">
      <c r="A69" s="587" t="s">
        <v>148</v>
      </c>
      <c r="B69" s="206">
        <v>4</v>
      </c>
      <c r="C69" s="201"/>
      <c r="D69" s="206"/>
      <c r="E69" s="203"/>
      <c r="F69" s="427"/>
      <c r="G69" s="205" t="s">
        <v>13</v>
      </c>
      <c r="H69" s="273" t="s">
        <v>188</v>
      </c>
      <c r="I69" s="550">
        <v>11</v>
      </c>
      <c r="J69" s="550">
        <v>0</v>
      </c>
      <c r="K69" s="607">
        <f t="shared" si="9"/>
        <v>0</v>
      </c>
      <c r="L69" s="608">
        <f t="shared" si="54"/>
        <v>45108</v>
      </c>
      <c r="M69" s="607">
        <f t="shared" si="27"/>
        <v>0</v>
      </c>
      <c r="N69" s="604">
        <f t="shared" si="28"/>
        <v>0</v>
      </c>
      <c r="O69" s="445">
        <f t="shared" si="12"/>
        <v>0</v>
      </c>
      <c r="P69" s="445">
        <f t="shared" si="13"/>
        <v>0</v>
      </c>
      <c r="Q69" s="19"/>
      <c r="R69" s="23"/>
      <c r="S69" s="266">
        <f t="shared" si="14"/>
        <v>0</v>
      </c>
      <c r="T69" s="262">
        <f t="shared" si="15"/>
        <v>0</v>
      </c>
      <c r="U69" s="23"/>
      <c r="V69" s="23">
        <f>Y69-X69</f>
        <v>-11</v>
      </c>
      <c r="W69" s="23">
        <f>IF(R39&gt;=DATE(2017,7,1),CEILING(Y69*3%,10)+V69,V69)</f>
        <v>-11</v>
      </c>
      <c r="X69" s="23">
        <f t="shared" si="17"/>
        <v>11</v>
      </c>
      <c r="Y69" s="24">
        <f t="shared" si="18"/>
        <v>0</v>
      </c>
      <c r="Z69" s="25">
        <f>SUM(W69:X69)</f>
        <v>0</v>
      </c>
      <c r="AA69" s="26">
        <f t="shared" si="20"/>
        <v>0</v>
      </c>
      <c r="AB69" s="265"/>
      <c r="AC69" s="267">
        <f t="shared" si="21"/>
        <v>0</v>
      </c>
      <c r="AD69" s="268">
        <f t="shared" si="22"/>
        <v>0</v>
      </c>
      <c r="AE69" s="551">
        <f t="shared" si="23"/>
        <v>0</v>
      </c>
      <c r="AF69" s="267">
        <f t="shared" si="24"/>
        <v>0</v>
      </c>
      <c r="AG69" s="270"/>
      <c r="AH69" s="271"/>
      <c r="AI69" s="271">
        <f t="shared" si="25"/>
        <v>0</v>
      </c>
      <c r="AJ69" s="265"/>
      <c r="AK69" s="265"/>
      <c r="AL69" s="265"/>
      <c r="AM69" s="265"/>
    </row>
    <row r="70" spans="1:39" ht="20.25">
      <c r="A70" s="587" t="s">
        <v>148</v>
      </c>
      <c r="B70" s="206">
        <v>5</v>
      </c>
      <c r="C70" s="201"/>
      <c r="D70" s="202"/>
      <c r="E70" s="203"/>
      <c r="F70" s="427"/>
      <c r="G70" s="205" t="s">
        <v>13</v>
      </c>
      <c r="H70" s="273" t="s">
        <v>188</v>
      </c>
      <c r="I70" s="550">
        <v>11</v>
      </c>
      <c r="J70" s="550">
        <v>0</v>
      </c>
      <c r="K70" s="607">
        <f t="shared" si="9"/>
        <v>0</v>
      </c>
      <c r="L70" s="608">
        <f t="shared" si="54"/>
        <v>45108</v>
      </c>
      <c r="M70" s="607">
        <f t="shared" si="27"/>
        <v>0</v>
      </c>
      <c r="N70" s="604">
        <f t="shared" si="28"/>
        <v>0</v>
      </c>
      <c r="O70" s="445">
        <f t="shared" si="12"/>
        <v>0</v>
      </c>
      <c r="P70" s="445">
        <f t="shared" si="13"/>
        <v>0</v>
      </c>
      <c r="Q70" s="19"/>
      <c r="R70" s="23"/>
      <c r="S70" s="266">
        <f t="shared" si="14"/>
        <v>0</v>
      </c>
      <c r="T70" s="262">
        <f t="shared" si="15"/>
        <v>0</v>
      </c>
      <c r="U70" s="23"/>
      <c r="V70" s="23">
        <f>Y70-X70</f>
        <v>-11</v>
      </c>
      <c r="W70" s="23">
        <f>IF(R39&gt;=DATE(2017,7,1),CEILING(Y70*3%,10)+V70,V70)</f>
        <v>-11</v>
      </c>
      <c r="X70" s="23">
        <f t="shared" si="17"/>
        <v>11</v>
      </c>
      <c r="Y70" s="24">
        <f t="shared" si="18"/>
        <v>0</v>
      </c>
      <c r="Z70" s="25">
        <f>SUM(W70:X70)</f>
        <v>0</v>
      </c>
      <c r="AA70" s="26">
        <f t="shared" si="20"/>
        <v>0</v>
      </c>
      <c r="AB70" s="265"/>
      <c r="AC70" s="267">
        <f t="shared" si="21"/>
        <v>0</v>
      </c>
      <c r="AD70" s="268">
        <f t="shared" si="22"/>
        <v>0</v>
      </c>
      <c r="AE70" s="551">
        <f t="shared" si="23"/>
        <v>0</v>
      </c>
      <c r="AF70" s="267">
        <f t="shared" si="24"/>
        <v>0</v>
      </c>
      <c r="AG70" s="270"/>
      <c r="AH70" s="271"/>
      <c r="AI70" s="271">
        <f t="shared" si="25"/>
        <v>0</v>
      </c>
      <c r="AJ70" s="265"/>
      <c r="AK70" s="265"/>
      <c r="AL70" s="265"/>
      <c r="AM70" s="265"/>
    </row>
    <row r="71" spans="1:39" ht="20.25">
      <c r="A71" s="587" t="s">
        <v>148</v>
      </c>
      <c r="B71" s="206">
        <v>6</v>
      </c>
      <c r="C71" s="201"/>
      <c r="D71" s="202"/>
      <c r="E71" s="203"/>
      <c r="F71" s="427"/>
      <c r="G71" s="205" t="s">
        <v>13</v>
      </c>
      <c r="H71" s="273" t="s">
        <v>188</v>
      </c>
      <c r="I71" s="550">
        <v>11</v>
      </c>
      <c r="J71" s="550">
        <v>0</v>
      </c>
      <c r="K71" s="607">
        <f t="shared" si="9"/>
        <v>0</v>
      </c>
      <c r="L71" s="608">
        <f t="shared" si="54"/>
        <v>45108</v>
      </c>
      <c r="M71" s="607">
        <f t="shared" si="27"/>
        <v>0</v>
      </c>
      <c r="N71" s="604">
        <f t="shared" si="28"/>
        <v>0</v>
      </c>
      <c r="O71" s="445">
        <f t="shared" si="12"/>
        <v>0</v>
      </c>
      <c r="P71" s="445">
        <f t="shared" si="13"/>
        <v>0</v>
      </c>
      <c r="Q71" s="19"/>
      <c r="R71" s="23"/>
      <c r="S71" s="266">
        <f t="shared" si="14"/>
        <v>0</v>
      </c>
      <c r="T71" s="262">
        <f t="shared" si="15"/>
        <v>0</v>
      </c>
      <c r="U71" s="23"/>
      <c r="V71" s="23">
        <f>Y71-X71</f>
        <v>-11</v>
      </c>
      <c r="W71" s="23">
        <f>IF(R39&gt;=DATE(2017,7,1),CEILING(Y71*3%,10)+V71,V71)</f>
        <v>-11</v>
      </c>
      <c r="X71" s="23">
        <f t="shared" si="17"/>
        <v>11</v>
      </c>
      <c r="Y71" s="24">
        <f t="shared" si="18"/>
        <v>0</v>
      </c>
      <c r="Z71" s="25">
        <f>SUM(W71:X71)</f>
        <v>0</v>
      </c>
      <c r="AA71" s="26">
        <f t="shared" si="20"/>
        <v>0</v>
      </c>
      <c r="AB71" s="265"/>
      <c r="AC71" s="267">
        <f t="shared" si="21"/>
        <v>0</v>
      </c>
      <c r="AD71" s="268">
        <f t="shared" si="22"/>
        <v>0</v>
      </c>
      <c r="AE71" s="551">
        <f t="shared" si="23"/>
        <v>0</v>
      </c>
      <c r="AF71" s="267">
        <f t="shared" si="24"/>
        <v>0</v>
      </c>
      <c r="AG71" s="270"/>
      <c r="AH71" s="271"/>
      <c r="AI71" s="271">
        <f t="shared" si="25"/>
        <v>0</v>
      </c>
      <c r="AJ71" s="265"/>
      <c r="AK71" s="265"/>
      <c r="AL71" s="265"/>
      <c r="AM71" s="265"/>
    </row>
    <row r="72" spans="1:39" ht="20.25">
      <c r="A72" s="587" t="s">
        <v>148</v>
      </c>
      <c r="B72" s="206">
        <v>7</v>
      </c>
      <c r="C72" s="201"/>
      <c r="D72" s="202"/>
      <c r="E72" s="203"/>
      <c r="F72" s="427"/>
      <c r="G72" s="205" t="s">
        <v>13</v>
      </c>
      <c r="H72" s="273" t="s">
        <v>188</v>
      </c>
      <c r="I72" s="550">
        <v>11</v>
      </c>
      <c r="J72" s="550">
        <v>0</v>
      </c>
      <c r="K72" s="607">
        <f t="shared" ref="K72:K87" si="55">J72*12</f>
        <v>0</v>
      </c>
      <c r="L72" s="608">
        <f t="shared" si="54"/>
        <v>45108</v>
      </c>
      <c r="M72" s="607">
        <f t="shared" ref="M72:M87" si="56">P72*8</f>
        <v>0</v>
      </c>
      <c r="N72" s="604">
        <f t="shared" ref="N72:N87" si="57">K72+M72</f>
        <v>0</v>
      </c>
      <c r="O72" s="445">
        <f t="shared" ref="O72:O87" si="58">N72-P72*12</f>
        <v>0</v>
      </c>
      <c r="P72" s="445">
        <f t="shared" ref="P72:P87" si="59">S72</f>
        <v>0</v>
      </c>
      <c r="Q72" s="19"/>
      <c r="R72" s="23"/>
      <c r="S72" s="266">
        <f t="shared" ref="S72:S87" si="60">ROUND(T72,-2)</f>
        <v>0</v>
      </c>
      <c r="T72" s="262">
        <f t="shared" ref="T72:T87" si="61">J72*3/100</f>
        <v>0</v>
      </c>
      <c r="U72" s="23"/>
      <c r="V72" s="23">
        <f t="shared" ref="V72:V87" si="62">Y72-X72</f>
        <v>-11</v>
      </c>
      <c r="W72" s="23">
        <f t="shared" ref="W72:W87" si="63">IF(R40&gt;=DATE(2017,7,1),CEILING(Y72*3%,10)+V72,V72)</f>
        <v>-11</v>
      </c>
      <c r="X72" s="23">
        <f t="shared" ref="X72:X87" si="64">I72</f>
        <v>11</v>
      </c>
      <c r="Y72" s="24">
        <f t="shared" ref="Y72:Y87" si="65">J72</f>
        <v>0</v>
      </c>
      <c r="Z72" s="25">
        <f t="shared" ref="Z72:Z87" si="66">SUM(W72:X72)</f>
        <v>0</v>
      </c>
      <c r="AA72" s="26">
        <f t="shared" ref="AA72:AA87" si="67">Z72-Y72</f>
        <v>0</v>
      </c>
      <c r="AB72" s="265"/>
      <c r="AC72" s="267">
        <f t="shared" ref="AC72:AC87" si="68">J72</f>
        <v>0</v>
      </c>
      <c r="AD72" s="268">
        <f t="shared" ref="AD72:AD87" si="69">AC72*3/100</f>
        <v>0</v>
      </c>
      <c r="AE72" s="551">
        <f t="shared" ref="AE72:AE87" si="70">ROUNDUP(AD72,-1)</f>
        <v>0</v>
      </c>
      <c r="AF72" s="267">
        <f t="shared" ref="AF72:AF87" si="71">AC72+AE72</f>
        <v>0</v>
      </c>
      <c r="AG72" s="270"/>
      <c r="AH72" s="271"/>
      <c r="AI72" s="271">
        <f t="shared" ref="AI72:AI87" si="72">AF72-J72</f>
        <v>0</v>
      </c>
      <c r="AJ72" s="265"/>
      <c r="AK72" s="265"/>
      <c r="AL72" s="265"/>
      <c r="AM72" s="265"/>
    </row>
    <row r="73" spans="1:39" ht="20.25">
      <c r="A73" s="587" t="s">
        <v>148</v>
      </c>
      <c r="B73" s="206">
        <v>8</v>
      </c>
      <c r="C73" s="201"/>
      <c r="D73" s="202"/>
      <c r="E73" s="203"/>
      <c r="F73" s="427"/>
      <c r="G73" s="205" t="s">
        <v>13</v>
      </c>
      <c r="H73" s="273" t="s">
        <v>188</v>
      </c>
      <c r="I73" s="550">
        <v>11</v>
      </c>
      <c r="J73" s="550">
        <v>0</v>
      </c>
      <c r="K73" s="607">
        <f t="shared" si="55"/>
        <v>0</v>
      </c>
      <c r="L73" s="608">
        <f t="shared" si="54"/>
        <v>45108</v>
      </c>
      <c r="M73" s="607">
        <f t="shared" si="56"/>
        <v>0</v>
      </c>
      <c r="N73" s="604">
        <f t="shared" si="57"/>
        <v>0</v>
      </c>
      <c r="O73" s="445">
        <f t="shared" si="58"/>
        <v>0</v>
      </c>
      <c r="P73" s="445">
        <f t="shared" si="59"/>
        <v>0</v>
      </c>
      <c r="Q73" s="19"/>
      <c r="R73" s="23"/>
      <c r="S73" s="266">
        <f t="shared" si="60"/>
        <v>0</v>
      </c>
      <c r="T73" s="262">
        <f t="shared" si="61"/>
        <v>0</v>
      </c>
      <c r="U73" s="23"/>
      <c r="V73" s="23">
        <f t="shared" si="62"/>
        <v>-11</v>
      </c>
      <c r="W73" s="23">
        <f t="shared" si="63"/>
        <v>-11</v>
      </c>
      <c r="X73" s="23">
        <f t="shared" si="64"/>
        <v>11</v>
      </c>
      <c r="Y73" s="24">
        <f t="shared" si="65"/>
        <v>0</v>
      </c>
      <c r="Z73" s="25">
        <f t="shared" si="66"/>
        <v>0</v>
      </c>
      <c r="AA73" s="26">
        <f t="shared" si="67"/>
        <v>0</v>
      </c>
      <c r="AB73" s="265"/>
      <c r="AC73" s="267">
        <f t="shared" si="68"/>
        <v>0</v>
      </c>
      <c r="AD73" s="268">
        <f t="shared" si="69"/>
        <v>0</v>
      </c>
      <c r="AE73" s="551">
        <f t="shared" si="70"/>
        <v>0</v>
      </c>
      <c r="AF73" s="267">
        <f t="shared" si="71"/>
        <v>0</v>
      </c>
      <c r="AG73" s="270"/>
      <c r="AH73" s="271"/>
      <c r="AI73" s="271">
        <f t="shared" si="72"/>
        <v>0</v>
      </c>
      <c r="AJ73" s="265"/>
      <c r="AK73" s="265"/>
      <c r="AL73" s="265"/>
      <c r="AM73" s="265"/>
    </row>
    <row r="74" spans="1:39" ht="20.25">
      <c r="A74" s="587" t="s">
        <v>148</v>
      </c>
      <c r="B74" s="206">
        <v>9</v>
      </c>
      <c r="C74" s="201"/>
      <c r="D74" s="202"/>
      <c r="E74" s="203"/>
      <c r="F74" s="427"/>
      <c r="G74" s="205" t="s">
        <v>13</v>
      </c>
      <c r="H74" s="273" t="s">
        <v>188</v>
      </c>
      <c r="I74" s="550">
        <v>11</v>
      </c>
      <c r="J74" s="550">
        <v>0</v>
      </c>
      <c r="K74" s="607">
        <f t="shared" si="55"/>
        <v>0</v>
      </c>
      <c r="L74" s="608">
        <f t="shared" si="54"/>
        <v>45108</v>
      </c>
      <c r="M74" s="607">
        <f t="shared" si="56"/>
        <v>0</v>
      </c>
      <c r="N74" s="604">
        <f t="shared" si="57"/>
        <v>0</v>
      </c>
      <c r="O74" s="445">
        <f t="shared" si="58"/>
        <v>0</v>
      </c>
      <c r="P74" s="445">
        <f t="shared" si="59"/>
        <v>0</v>
      </c>
      <c r="Q74" s="19"/>
      <c r="R74" s="23"/>
      <c r="S74" s="266">
        <f t="shared" si="60"/>
        <v>0</v>
      </c>
      <c r="T74" s="262">
        <f t="shared" si="61"/>
        <v>0</v>
      </c>
      <c r="U74" s="23"/>
      <c r="V74" s="23">
        <f t="shared" si="62"/>
        <v>-11</v>
      </c>
      <c r="W74" s="23">
        <f t="shared" si="63"/>
        <v>-11</v>
      </c>
      <c r="X74" s="23">
        <f t="shared" si="64"/>
        <v>11</v>
      </c>
      <c r="Y74" s="24">
        <f t="shared" si="65"/>
        <v>0</v>
      </c>
      <c r="Z74" s="25">
        <f t="shared" si="66"/>
        <v>0</v>
      </c>
      <c r="AA74" s="26">
        <f t="shared" si="67"/>
        <v>0</v>
      </c>
      <c r="AB74" s="265"/>
      <c r="AC74" s="267">
        <f t="shared" si="68"/>
        <v>0</v>
      </c>
      <c r="AD74" s="268">
        <f t="shared" si="69"/>
        <v>0</v>
      </c>
      <c r="AE74" s="551">
        <f t="shared" si="70"/>
        <v>0</v>
      </c>
      <c r="AF74" s="267">
        <f t="shared" si="71"/>
        <v>0</v>
      </c>
      <c r="AG74" s="270"/>
      <c r="AH74" s="271"/>
      <c r="AI74" s="271">
        <f t="shared" si="72"/>
        <v>0</v>
      </c>
      <c r="AJ74" s="265"/>
      <c r="AK74" s="265"/>
      <c r="AL74" s="265"/>
      <c r="AM74" s="265"/>
    </row>
    <row r="75" spans="1:39" ht="20.25">
      <c r="A75" s="587" t="s">
        <v>148</v>
      </c>
      <c r="B75" s="206">
        <v>10</v>
      </c>
      <c r="C75" s="201"/>
      <c r="D75" s="202"/>
      <c r="E75" s="203"/>
      <c r="F75" s="427"/>
      <c r="G75" s="205" t="s">
        <v>13</v>
      </c>
      <c r="H75" s="273" t="s">
        <v>188</v>
      </c>
      <c r="I75" s="550">
        <v>11</v>
      </c>
      <c r="J75" s="550">
        <v>0</v>
      </c>
      <c r="K75" s="607">
        <f t="shared" si="55"/>
        <v>0</v>
      </c>
      <c r="L75" s="608">
        <f t="shared" si="54"/>
        <v>45108</v>
      </c>
      <c r="M75" s="607">
        <f t="shared" si="56"/>
        <v>0</v>
      </c>
      <c r="N75" s="604">
        <f t="shared" si="57"/>
        <v>0</v>
      </c>
      <c r="O75" s="445">
        <f t="shared" si="58"/>
        <v>0</v>
      </c>
      <c r="P75" s="445">
        <f t="shared" si="59"/>
        <v>0</v>
      </c>
      <c r="Q75" s="19"/>
      <c r="R75" s="23"/>
      <c r="S75" s="266">
        <f t="shared" si="60"/>
        <v>0</v>
      </c>
      <c r="T75" s="262">
        <f t="shared" si="61"/>
        <v>0</v>
      </c>
      <c r="U75" s="23"/>
      <c r="V75" s="23">
        <f t="shared" si="62"/>
        <v>-11</v>
      </c>
      <c r="W75" s="23">
        <f t="shared" si="63"/>
        <v>-11</v>
      </c>
      <c r="X75" s="23">
        <f t="shared" si="64"/>
        <v>11</v>
      </c>
      <c r="Y75" s="24">
        <f t="shared" si="65"/>
        <v>0</v>
      </c>
      <c r="Z75" s="25">
        <f t="shared" si="66"/>
        <v>0</v>
      </c>
      <c r="AA75" s="26">
        <f t="shared" si="67"/>
        <v>0</v>
      </c>
      <c r="AB75" s="265"/>
      <c r="AC75" s="267">
        <f t="shared" si="68"/>
        <v>0</v>
      </c>
      <c r="AD75" s="268">
        <f t="shared" si="69"/>
        <v>0</v>
      </c>
      <c r="AE75" s="551">
        <f t="shared" si="70"/>
        <v>0</v>
      </c>
      <c r="AF75" s="267">
        <f t="shared" si="71"/>
        <v>0</v>
      </c>
      <c r="AG75" s="270"/>
      <c r="AH75" s="271"/>
      <c r="AI75" s="271">
        <f t="shared" si="72"/>
        <v>0</v>
      </c>
      <c r="AJ75" s="265"/>
      <c r="AK75" s="265"/>
      <c r="AL75" s="265"/>
      <c r="AM75" s="265"/>
    </row>
    <row r="76" spans="1:39" ht="20.25">
      <c r="A76" s="587" t="s">
        <v>148</v>
      </c>
      <c r="B76" s="206">
        <v>11</v>
      </c>
      <c r="C76" s="201"/>
      <c r="D76" s="202"/>
      <c r="E76" s="203"/>
      <c r="F76" s="427"/>
      <c r="G76" s="205" t="s">
        <v>13</v>
      </c>
      <c r="H76" s="273" t="s">
        <v>188</v>
      </c>
      <c r="I76" s="550">
        <v>11</v>
      </c>
      <c r="J76" s="550">
        <v>0</v>
      </c>
      <c r="K76" s="607">
        <f t="shared" si="55"/>
        <v>0</v>
      </c>
      <c r="L76" s="608">
        <f t="shared" si="54"/>
        <v>45108</v>
      </c>
      <c r="M76" s="607">
        <f t="shared" si="56"/>
        <v>0</v>
      </c>
      <c r="N76" s="604">
        <f t="shared" si="57"/>
        <v>0</v>
      </c>
      <c r="O76" s="445">
        <f t="shared" si="58"/>
        <v>0</v>
      </c>
      <c r="P76" s="445">
        <f t="shared" si="59"/>
        <v>0</v>
      </c>
      <c r="Q76" s="19"/>
      <c r="R76" s="23"/>
      <c r="S76" s="266">
        <f t="shared" si="60"/>
        <v>0</v>
      </c>
      <c r="T76" s="262">
        <f t="shared" si="61"/>
        <v>0</v>
      </c>
      <c r="U76" s="23"/>
      <c r="V76" s="23">
        <f t="shared" si="62"/>
        <v>-11</v>
      </c>
      <c r="W76" s="23">
        <f t="shared" si="63"/>
        <v>-11</v>
      </c>
      <c r="X76" s="23">
        <f t="shared" si="64"/>
        <v>11</v>
      </c>
      <c r="Y76" s="24">
        <f t="shared" si="65"/>
        <v>0</v>
      </c>
      <c r="Z76" s="25">
        <f t="shared" si="66"/>
        <v>0</v>
      </c>
      <c r="AA76" s="26">
        <f t="shared" si="67"/>
        <v>0</v>
      </c>
      <c r="AB76" s="265"/>
      <c r="AC76" s="267">
        <f t="shared" si="68"/>
        <v>0</v>
      </c>
      <c r="AD76" s="268">
        <f t="shared" si="69"/>
        <v>0</v>
      </c>
      <c r="AE76" s="551">
        <f t="shared" si="70"/>
        <v>0</v>
      </c>
      <c r="AF76" s="267">
        <f t="shared" si="71"/>
        <v>0</v>
      </c>
      <c r="AG76" s="270"/>
      <c r="AH76" s="271"/>
      <c r="AI76" s="271">
        <f t="shared" si="72"/>
        <v>0</v>
      </c>
      <c r="AJ76" s="265"/>
      <c r="AK76" s="265"/>
      <c r="AL76" s="265"/>
      <c r="AM76" s="265"/>
    </row>
    <row r="77" spans="1:39" ht="20.25">
      <c r="A77" s="587" t="s">
        <v>148</v>
      </c>
      <c r="B77" s="206">
        <v>12</v>
      </c>
      <c r="C77" s="201"/>
      <c r="D77" s="202"/>
      <c r="E77" s="203"/>
      <c r="F77" s="427"/>
      <c r="G77" s="205" t="s">
        <v>13</v>
      </c>
      <c r="H77" s="273" t="s">
        <v>188</v>
      </c>
      <c r="I77" s="550">
        <v>11</v>
      </c>
      <c r="J77" s="550">
        <v>0</v>
      </c>
      <c r="K77" s="607">
        <f t="shared" si="55"/>
        <v>0</v>
      </c>
      <c r="L77" s="608">
        <f t="shared" si="54"/>
        <v>45108</v>
      </c>
      <c r="M77" s="607">
        <f t="shared" si="56"/>
        <v>0</v>
      </c>
      <c r="N77" s="604">
        <f t="shared" si="57"/>
        <v>0</v>
      </c>
      <c r="O77" s="445">
        <f t="shared" si="58"/>
        <v>0</v>
      </c>
      <c r="P77" s="445">
        <f t="shared" si="59"/>
        <v>0</v>
      </c>
      <c r="Q77" s="19"/>
      <c r="R77" s="23"/>
      <c r="S77" s="266">
        <f t="shared" si="60"/>
        <v>0</v>
      </c>
      <c r="T77" s="262">
        <f t="shared" si="61"/>
        <v>0</v>
      </c>
      <c r="U77" s="23"/>
      <c r="V77" s="23">
        <f t="shared" si="62"/>
        <v>-11</v>
      </c>
      <c r="W77" s="23">
        <f t="shared" si="63"/>
        <v>-11</v>
      </c>
      <c r="X77" s="23">
        <f t="shared" si="64"/>
        <v>11</v>
      </c>
      <c r="Y77" s="24">
        <f t="shared" si="65"/>
        <v>0</v>
      </c>
      <c r="Z77" s="25">
        <f t="shared" si="66"/>
        <v>0</v>
      </c>
      <c r="AA77" s="26">
        <f t="shared" si="67"/>
        <v>0</v>
      </c>
      <c r="AB77" s="265"/>
      <c r="AC77" s="267">
        <f t="shared" si="68"/>
        <v>0</v>
      </c>
      <c r="AD77" s="268">
        <f t="shared" si="69"/>
        <v>0</v>
      </c>
      <c r="AE77" s="551">
        <f t="shared" si="70"/>
        <v>0</v>
      </c>
      <c r="AF77" s="267">
        <f t="shared" si="71"/>
        <v>0</v>
      </c>
      <c r="AG77" s="270"/>
      <c r="AH77" s="271"/>
      <c r="AI77" s="271">
        <f t="shared" si="72"/>
        <v>0</v>
      </c>
      <c r="AJ77" s="265"/>
      <c r="AK77" s="265"/>
      <c r="AL77" s="265"/>
      <c r="AM77" s="265"/>
    </row>
    <row r="78" spans="1:39" ht="20.25">
      <c r="A78" s="587" t="s">
        <v>148</v>
      </c>
      <c r="B78" s="206">
        <v>13</v>
      </c>
      <c r="C78" s="201"/>
      <c r="D78" s="202"/>
      <c r="E78" s="203"/>
      <c r="F78" s="427"/>
      <c r="G78" s="205" t="s">
        <v>13</v>
      </c>
      <c r="H78" s="273" t="s">
        <v>188</v>
      </c>
      <c r="I78" s="550">
        <v>11</v>
      </c>
      <c r="J78" s="550">
        <v>0</v>
      </c>
      <c r="K78" s="607">
        <f t="shared" si="55"/>
        <v>0</v>
      </c>
      <c r="L78" s="608">
        <f t="shared" si="54"/>
        <v>45108</v>
      </c>
      <c r="M78" s="607">
        <f t="shared" si="56"/>
        <v>0</v>
      </c>
      <c r="N78" s="604">
        <f t="shared" si="57"/>
        <v>0</v>
      </c>
      <c r="O78" s="445">
        <f t="shared" si="58"/>
        <v>0</v>
      </c>
      <c r="P78" s="445">
        <f t="shared" si="59"/>
        <v>0</v>
      </c>
      <c r="Q78" s="19"/>
      <c r="R78" s="23"/>
      <c r="S78" s="266">
        <f t="shared" si="60"/>
        <v>0</v>
      </c>
      <c r="T78" s="262">
        <f t="shared" si="61"/>
        <v>0</v>
      </c>
      <c r="U78" s="23"/>
      <c r="V78" s="23">
        <f t="shared" si="62"/>
        <v>-11</v>
      </c>
      <c r="W78" s="23">
        <f t="shared" si="63"/>
        <v>-11</v>
      </c>
      <c r="X78" s="23">
        <f t="shared" si="64"/>
        <v>11</v>
      </c>
      <c r="Y78" s="24">
        <f t="shared" si="65"/>
        <v>0</v>
      </c>
      <c r="Z78" s="25">
        <f t="shared" si="66"/>
        <v>0</v>
      </c>
      <c r="AA78" s="26">
        <f t="shared" si="67"/>
        <v>0</v>
      </c>
      <c r="AB78" s="265"/>
      <c r="AC78" s="267">
        <f t="shared" si="68"/>
        <v>0</v>
      </c>
      <c r="AD78" s="268">
        <f t="shared" si="69"/>
        <v>0</v>
      </c>
      <c r="AE78" s="551">
        <f t="shared" si="70"/>
        <v>0</v>
      </c>
      <c r="AF78" s="267">
        <f t="shared" si="71"/>
        <v>0</v>
      </c>
      <c r="AG78" s="270"/>
      <c r="AH78" s="271"/>
      <c r="AI78" s="271">
        <f t="shared" si="72"/>
        <v>0</v>
      </c>
      <c r="AJ78" s="265"/>
      <c r="AK78" s="265"/>
      <c r="AL78" s="265"/>
      <c r="AM78" s="265"/>
    </row>
    <row r="79" spans="1:39" ht="20.25">
      <c r="A79" s="587" t="s">
        <v>148</v>
      </c>
      <c r="B79" s="206">
        <v>14</v>
      </c>
      <c r="C79" s="201"/>
      <c r="D79" s="202"/>
      <c r="E79" s="203"/>
      <c r="F79" s="427"/>
      <c r="G79" s="205" t="s">
        <v>13</v>
      </c>
      <c r="H79" s="273" t="s">
        <v>188</v>
      </c>
      <c r="I79" s="550">
        <v>11</v>
      </c>
      <c r="J79" s="550">
        <v>0</v>
      </c>
      <c r="K79" s="607">
        <f t="shared" si="55"/>
        <v>0</v>
      </c>
      <c r="L79" s="608">
        <f t="shared" si="54"/>
        <v>45108</v>
      </c>
      <c r="M79" s="607">
        <f t="shared" si="56"/>
        <v>0</v>
      </c>
      <c r="N79" s="604">
        <f t="shared" si="57"/>
        <v>0</v>
      </c>
      <c r="O79" s="445">
        <f t="shared" si="58"/>
        <v>0</v>
      </c>
      <c r="P79" s="445">
        <f t="shared" si="59"/>
        <v>0</v>
      </c>
      <c r="Q79" s="19"/>
      <c r="R79" s="23"/>
      <c r="S79" s="266">
        <f t="shared" si="60"/>
        <v>0</v>
      </c>
      <c r="T79" s="262">
        <f t="shared" si="61"/>
        <v>0</v>
      </c>
      <c r="U79" s="23"/>
      <c r="V79" s="23">
        <f t="shared" si="62"/>
        <v>-11</v>
      </c>
      <c r="W79" s="23">
        <f t="shared" si="63"/>
        <v>-11</v>
      </c>
      <c r="X79" s="23">
        <f t="shared" si="64"/>
        <v>11</v>
      </c>
      <c r="Y79" s="24">
        <f t="shared" si="65"/>
        <v>0</v>
      </c>
      <c r="Z79" s="25">
        <f t="shared" si="66"/>
        <v>0</v>
      </c>
      <c r="AA79" s="26">
        <f t="shared" si="67"/>
        <v>0</v>
      </c>
      <c r="AB79" s="265"/>
      <c r="AC79" s="267">
        <f t="shared" si="68"/>
        <v>0</v>
      </c>
      <c r="AD79" s="268">
        <f t="shared" si="69"/>
        <v>0</v>
      </c>
      <c r="AE79" s="551">
        <f t="shared" si="70"/>
        <v>0</v>
      </c>
      <c r="AF79" s="267">
        <f t="shared" si="71"/>
        <v>0</v>
      </c>
      <c r="AG79" s="270"/>
      <c r="AH79" s="271"/>
      <c r="AI79" s="271">
        <f t="shared" si="72"/>
        <v>0</v>
      </c>
      <c r="AJ79" s="265"/>
      <c r="AK79" s="265"/>
      <c r="AL79" s="265"/>
      <c r="AM79" s="265"/>
    </row>
    <row r="80" spans="1:39" ht="20.25">
      <c r="A80" s="587" t="s">
        <v>148</v>
      </c>
      <c r="B80" s="206">
        <v>15</v>
      </c>
      <c r="C80" s="201"/>
      <c r="D80" s="202"/>
      <c r="E80" s="203"/>
      <c r="F80" s="427"/>
      <c r="G80" s="205" t="s">
        <v>13</v>
      </c>
      <c r="H80" s="273" t="s">
        <v>188</v>
      </c>
      <c r="I80" s="550">
        <v>11</v>
      </c>
      <c r="J80" s="550">
        <v>0</v>
      </c>
      <c r="K80" s="607">
        <f t="shared" si="55"/>
        <v>0</v>
      </c>
      <c r="L80" s="608">
        <f t="shared" si="54"/>
        <v>45108</v>
      </c>
      <c r="M80" s="607">
        <f t="shared" si="56"/>
        <v>0</v>
      </c>
      <c r="N80" s="604">
        <f t="shared" si="57"/>
        <v>0</v>
      </c>
      <c r="O80" s="445">
        <f t="shared" si="58"/>
        <v>0</v>
      </c>
      <c r="P80" s="445">
        <f t="shared" si="59"/>
        <v>0</v>
      </c>
      <c r="Q80" s="19"/>
      <c r="R80" s="23"/>
      <c r="S80" s="266">
        <f t="shared" si="60"/>
        <v>0</v>
      </c>
      <c r="T80" s="262">
        <f t="shared" si="61"/>
        <v>0</v>
      </c>
      <c r="U80" s="23"/>
      <c r="V80" s="23">
        <f t="shared" si="62"/>
        <v>-11</v>
      </c>
      <c r="W80" s="23">
        <f t="shared" si="63"/>
        <v>-11</v>
      </c>
      <c r="X80" s="23">
        <f t="shared" si="64"/>
        <v>11</v>
      </c>
      <c r="Y80" s="24">
        <f t="shared" si="65"/>
        <v>0</v>
      </c>
      <c r="Z80" s="25">
        <f t="shared" si="66"/>
        <v>0</v>
      </c>
      <c r="AA80" s="26">
        <f t="shared" si="67"/>
        <v>0</v>
      </c>
      <c r="AB80" s="265"/>
      <c r="AC80" s="267">
        <f t="shared" si="68"/>
        <v>0</v>
      </c>
      <c r="AD80" s="268">
        <f t="shared" si="69"/>
        <v>0</v>
      </c>
      <c r="AE80" s="551">
        <f t="shared" si="70"/>
        <v>0</v>
      </c>
      <c r="AF80" s="267">
        <f t="shared" si="71"/>
        <v>0</v>
      </c>
      <c r="AG80" s="270"/>
      <c r="AH80" s="271"/>
      <c r="AI80" s="271">
        <f t="shared" si="72"/>
        <v>0</v>
      </c>
      <c r="AJ80" s="265"/>
      <c r="AK80" s="265"/>
      <c r="AL80" s="265"/>
      <c r="AM80" s="265"/>
    </row>
    <row r="81" spans="1:39" ht="20.25">
      <c r="A81" s="587" t="s">
        <v>148</v>
      </c>
      <c r="B81" s="206">
        <v>16</v>
      </c>
      <c r="C81" s="201"/>
      <c r="D81" s="202"/>
      <c r="E81" s="203"/>
      <c r="F81" s="427"/>
      <c r="G81" s="205" t="s">
        <v>13</v>
      </c>
      <c r="H81" s="273" t="s">
        <v>188</v>
      </c>
      <c r="I81" s="550">
        <v>11</v>
      </c>
      <c r="J81" s="550">
        <v>0</v>
      </c>
      <c r="K81" s="607">
        <f t="shared" si="55"/>
        <v>0</v>
      </c>
      <c r="L81" s="608">
        <f t="shared" si="54"/>
        <v>45108</v>
      </c>
      <c r="M81" s="607">
        <f t="shared" si="56"/>
        <v>0</v>
      </c>
      <c r="N81" s="604">
        <f t="shared" si="57"/>
        <v>0</v>
      </c>
      <c r="O81" s="445">
        <f t="shared" si="58"/>
        <v>0</v>
      </c>
      <c r="P81" s="445">
        <f t="shared" si="59"/>
        <v>0</v>
      </c>
      <c r="Q81" s="19"/>
      <c r="R81" s="23"/>
      <c r="S81" s="266">
        <f t="shared" si="60"/>
        <v>0</v>
      </c>
      <c r="T81" s="262">
        <f t="shared" si="61"/>
        <v>0</v>
      </c>
      <c r="U81" s="23"/>
      <c r="V81" s="23">
        <f t="shared" si="62"/>
        <v>-11</v>
      </c>
      <c r="W81" s="23">
        <f t="shared" si="63"/>
        <v>-11</v>
      </c>
      <c r="X81" s="23">
        <f t="shared" si="64"/>
        <v>11</v>
      </c>
      <c r="Y81" s="24">
        <f t="shared" si="65"/>
        <v>0</v>
      </c>
      <c r="Z81" s="25">
        <f t="shared" si="66"/>
        <v>0</v>
      </c>
      <c r="AA81" s="26">
        <f t="shared" si="67"/>
        <v>0</v>
      </c>
      <c r="AB81" s="265"/>
      <c r="AC81" s="267">
        <f t="shared" si="68"/>
        <v>0</v>
      </c>
      <c r="AD81" s="268">
        <f t="shared" si="69"/>
        <v>0</v>
      </c>
      <c r="AE81" s="551">
        <f t="shared" si="70"/>
        <v>0</v>
      </c>
      <c r="AF81" s="267">
        <f t="shared" si="71"/>
        <v>0</v>
      </c>
      <c r="AG81" s="270"/>
      <c r="AH81" s="271"/>
      <c r="AI81" s="271">
        <f t="shared" si="72"/>
        <v>0</v>
      </c>
      <c r="AJ81" s="265"/>
      <c r="AK81" s="265"/>
      <c r="AL81" s="265"/>
      <c r="AM81" s="265"/>
    </row>
    <row r="82" spans="1:39" ht="20.25">
      <c r="A82" s="587" t="s">
        <v>148</v>
      </c>
      <c r="B82" s="206">
        <v>17</v>
      </c>
      <c r="C82" s="201"/>
      <c r="D82" s="202"/>
      <c r="E82" s="203"/>
      <c r="F82" s="427"/>
      <c r="G82" s="205" t="s">
        <v>13</v>
      </c>
      <c r="H82" s="273" t="s">
        <v>188</v>
      </c>
      <c r="I82" s="550">
        <v>11</v>
      </c>
      <c r="J82" s="550">
        <v>0</v>
      </c>
      <c r="K82" s="607">
        <f t="shared" si="55"/>
        <v>0</v>
      </c>
      <c r="L82" s="608">
        <f t="shared" si="54"/>
        <v>45108</v>
      </c>
      <c r="M82" s="607">
        <f t="shared" si="56"/>
        <v>0</v>
      </c>
      <c r="N82" s="604">
        <f t="shared" si="57"/>
        <v>0</v>
      </c>
      <c r="O82" s="445">
        <f t="shared" si="58"/>
        <v>0</v>
      </c>
      <c r="P82" s="445">
        <f t="shared" si="59"/>
        <v>0</v>
      </c>
      <c r="Q82" s="19"/>
      <c r="R82" s="23"/>
      <c r="S82" s="266">
        <f t="shared" si="60"/>
        <v>0</v>
      </c>
      <c r="T82" s="262">
        <f t="shared" si="61"/>
        <v>0</v>
      </c>
      <c r="U82" s="23"/>
      <c r="V82" s="23">
        <f t="shared" si="62"/>
        <v>-11</v>
      </c>
      <c r="W82" s="23">
        <f t="shared" si="63"/>
        <v>-11</v>
      </c>
      <c r="X82" s="23">
        <f t="shared" si="64"/>
        <v>11</v>
      </c>
      <c r="Y82" s="24">
        <f t="shared" si="65"/>
        <v>0</v>
      </c>
      <c r="Z82" s="25">
        <f t="shared" si="66"/>
        <v>0</v>
      </c>
      <c r="AA82" s="26">
        <f t="shared" si="67"/>
        <v>0</v>
      </c>
      <c r="AB82" s="265"/>
      <c r="AC82" s="267">
        <f t="shared" si="68"/>
        <v>0</v>
      </c>
      <c r="AD82" s="268">
        <f t="shared" si="69"/>
        <v>0</v>
      </c>
      <c r="AE82" s="551">
        <f t="shared" si="70"/>
        <v>0</v>
      </c>
      <c r="AF82" s="267">
        <f t="shared" si="71"/>
        <v>0</v>
      </c>
      <c r="AG82" s="270"/>
      <c r="AH82" s="271"/>
      <c r="AI82" s="271">
        <f t="shared" si="72"/>
        <v>0</v>
      </c>
      <c r="AJ82" s="265"/>
      <c r="AK82" s="265"/>
      <c r="AL82" s="265"/>
      <c r="AM82" s="265"/>
    </row>
    <row r="83" spans="1:39" ht="20.25">
      <c r="A83" s="587" t="s">
        <v>148</v>
      </c>
      <c r="B83" s="206">
        <v>18</v>
      </c>
      <c r="C83" s="201"/>
      <c r="D83" s="202"/>
      <c r="E83" s="203"/>
      <c r="F83" s="427"/>
      <c r="G83" s="205" t="s">
        <v>13</v>
      </c>
      <c r="H83" s="273" t="s">
        <v>188</v>
      </c>
      <c r="I83" s="550">
        <v>11</v>
      </c>
      <c r="J83" s="550">
        <v>0</v>
      </c>
      <c r="K83" s="607">
        <f t="shared" si="55"/>
        <v>0</v>
      </c>
      <c r="L83" s="608">
        <f t="shared" si="54"/>
        <v>45108</v>
      </c>
      <c r="M83" s="607">
        <f t="shared" si="56"/>
        <v>0</v>
      </c>
      <c r="N83" s="604">
        <f t="shared" si="57"/>
        <v>0</v>
      </c>
      <c r="O83" s="445">
        <f t="shared" si="58"/>
        <v>0</v>
      </c>
      <c r="P83" s="445">
        <f t="shared" si="59"/>
        <v>0</v>
      </c>
      <c r="Q83" s="19"/>
      <c r="R83" s="23"/>
      <c r="S83" s="266">
        <f t="shared" si="60"/>
        <v>0</v>
      </c>
      <c r="T83" s="262">
        <f t="shared" si="61"/>
        <v>0</v>
      </c>
      <c r="U83" s="23"/>
      <c r="V83" s="23">
        <f t="shared" si="62"/>
        <v>-11</v>
      </c>
      <c r="W83" s="23">
        <f t="shared" si="63"/>
        <v>-11</v>
      </c>
      <c r="X83" s="23">
        <f t="shared" si="64"/>
        <v>11</v>
      </c>
      <c r="Y83" s="24">
        <f t="shared" si="65"/>
        <v>0</v>
      </c>
      <c r="Z83" s="25">
        <f t="shared" si="66"/>
        <v>0</v>
      </c>
      <c r="AA83" s="26">
        <f t="shared" si="67"/>
        <v>0</v>
      </c>
      <c r="AB83" s="265"/>
      <c r="AC83" s="267">
        <f t="shared" si="68"/>
        <v>0</v>
      </c>
      <c r="AD83" s="268">
        <f t="shared" si="69"/>
        <v>0</v>
      </c>
      <c r="AE83" s="551">
        <f t="shared" si="70"/>
        <v>0</v>
      </c>
      <c r="AF83" s="267">
        <f t="shared" si="71"/>
        <v>0</v>
      </c>
      <c r="AG83" s="270"/>
      <c r="AH83" s="271"/>
      <c r="AI83" s="271">
        <f t="shared" si="72"/>
        <v>0</v>
      </c>
      <c r="AJ83" s="265"/>
      <c r="AK83" s="265"/>
      <c r="AL83" s="265"/>
      <c r="AM83" s="265"/>
    </row>
    <row r="84" spans="1:39" ht="20.25">
      <c r="A84" s="587" t="s">
        <v>148</v>
      </c>
      <c r="B84" s="206">
        <v>19</v>
      </c>
      <c r="C84" s="201"/>
      <c r="D84" s="202"/>
      <c r="E84" s="203"/>
      <c r="F84" s="427"/>
      <c r="G84" s="205" t="s">
        <v>13</v>
      </c>
      <c r="H84" s="273" t="s">
        <v>188</v>
      </c>
      <c r="I84" s="550">
        <v>11</v>
      </c>
      <c r="J84" s="550">
        <v>0</v>
      </c>
      <c r="K84" s="607">
        <f t="shared" si="55"/>
        <v>0</v>
      </c>
      <c r="L84" s="608">
        <f t="shared" si="54"/>
        <v>45108</v>
      </c>
      <c r="M84" s="607">
        <f t="shared" si="56"/>
        <v>0</v>
      </c>
      <c r="N84" s="604">
        <f t="shared" si="57"/>
        <v>0</v>
      </c>
      <c r="O84" s="445">
        <f t="shared" si="58"/>
        <v>0</v>
      </c>
      <c r="P84" s="445">
        <f t="shared" si="59"/>
        <v>0</v>
      </c>
      <c r="Q84" s="19"/>
      <c r="R84" s="23"/>
      <c r="S84" s="266">
        <f t="shared" si="60"/>
        <v>0</v>
      </c>
      <c r="T84" s="262">
        <f t="shared" si="61"/>
        <v>0</v>
      </c>
      <c r="U84" s="23"/>
      <c r="V84" s="23">
        <f t="shared" si="62"/>
        <v>-11</v>
      </c>
      <c r="W84" s="23">
        <f t="shared" si="63"/>
        <v>-11</v>
      </c>
      <c r="X84" s="23">
        <f t="shared" si="64"/>
        <v>11</v>
      </c>
      <c r="Y84" s="24">
        <f t="shared" si="65"/>
        <v>0</v>
      </c>
      <c r="Z84" s="25">
        <f t="shared" si="66"/>
        <v>0</v>
      </c>
      <c r="AA84" s="26">
        <f t="shared" si="67"/>
        <v>0</v>
      </c>
      <c r="AB84" s="265"/>
      <c r="AC84" s="267">
        <f t="shared" si="68"/>
        <v>0</v>
      </c>
      <c r="AD84" s="268">
        <f t="shared" si="69"/>
        <v>0</v>
      </c>
      <c r="AE84" s="551">
        <f t="shared" si="70"/>
        <v>0</v>
      </c>
      <c r="AF84" s="267">
        <f t="shared" si="71"/>
        <v>0</v>
      </c>
      <c r="AG84" s="270"/>
      <c r="AH84" s="271"/>
      <c r="AI84" s="271">
        <f t="shared" si="72"/>
        <v>0</v>
      </c>
      <c r="AJ84" s="265"/>
      <c r="AK84" s="265"/>
      <c r="AL84" s="265"/>
      <c r="AM84" s="265"/>
    </row>
    <row r="85" spans="1:39" ht="20.25">
      <c r="A85" s="587" t="s">
        <v>148</v>
      </c>
      <c r="B85" s="206">
        <v>20</v>
      </c>
      <c r="C85" s="201"/>
      <c r="D85" s="202"/>
      <c r="E85" s="203"/>
      <c r="F85" s="427"/>
      <c r="G85" s="205" t="s">
        <v>13</v>
      </c>
      <c r="H85" s="273" t="s">
        <v>188</v>
      </c>
      <c r="I85" s="550">
        <v>11</v>
      </c>
      <c r="J85" s="550">
        <v>0</v>
      </c>
      <c r="K85" s="607">
        <f t="shared" si="55"/>
        <v>0</v>
      </c>
      <c r="L85" s="608">
        <f t="shared" si="54"/>
        <v>45108</v>
      </c>
      <c r="M85" s="607">
        <f t="shared" si="56"/>
        <v>0</v>
      </c>
      <c r="N85" s="604">
        <f t="shared" si="57"/>
        <v>0</v>
      </c>
      <c r="O85" s="445">
        <f t="shared" si="58"/>
        <v>0</v>
      </c>
      <c r="P85" s="445">
        <f t="shared" si="59"/>
        <v>0</v>
      </c>
      <c r="Q85" s="19"/>
      <c r="R85" s="23"/>
      <c r="S85" s="266">
        <f t="shared" si="60"/>
        <v>0</v>
      </c>
      <c r="T85" s="262">
        <f t="shared" si="61"/>
        <v>0</v>
      </c>
      <c r="U85" s="23"/>
      <c r="V85" s="23">
        <f t="shared" si="62"/>
        <v>-11</v>
      </c>
      <c r="W85" s="23">
        <f t="shared" si="63"/>
        <v>-11</v>
      </c>
      <c r="X85" s="23">
        <f t="shared" si="64"/>
        <v>11</v>
      </c>
      <c r="Y85" s="24">
        <f t="shared" si="65"/>
        <v>0</v>
      </c>
      <c r="Z85" s="25">
        <f t="shared" si="66"/>
        <v>0</v>
      </c>
      <c r="AA85" s="26">
        <f t="shared" si="67"/>
        <v>0</v>
      </c>
      <c r="AB85" s="265"/>
      <c r="AC85" s="267">
        <f t="shared" si="68"/>
        <v>0</v>
      </c>
      <c r="AD85" s="268">
        <f t="shared" si="69"/>
        <v>0</v>
      </c>
      <c r="AE85" s="551">
        <f t="shared" si="70"/>
        <v>0</v>
      </c>
      <c r="AF85" s="267">
        <f t="shared" si="71"/>
        <v>0</v>
      </c>
      <c r="AG85" s="270"/>
      <c r="AH85" s="271"/>
      <c r="AI85" s="271">
        <f t="shared" si="72"/>
        <v>0</v>
      </c>
      <c r="AJ85" s="265"/>
      <c r="AK85" s="265"/>
      <c r="AL85" s="265"/>
      <c r="AM85" s="265"/>
    </row>
    <row r="86" spans="1:39" ht="20.25">
      <c r="A86" s="587" t="s">
        <v>148</v>
      </c>
      <c r="B86" s="206">
        <v>21</v>
      </c>
      <c r="C86" s="201"/>
      <c r="D86" s="202"/>
      <c r="E86" s="203"/>
      <c r="F86" s="427"/>
      <c r="G86" s="205" t="s">
        <v>13</v>
      </c>
      <c r="H86" s="273" t="s">
        <v>188</v>
      </c>
      <c r="I86" s="550">
        <v>11</v>
      </c>
      <c r="J86" s="550">
        <v>0</v>
      </c>
      <c r="K86" s="607">
        <f t="shared" si="55"/>
        <v>0</v>
      </c>
      <c r="L86" s="608">
        <f t="shared" si="54"/>
        <v>45108</v>
      </c>
      <c r="M86" s="607">
        <f t="shared" si="56"/>
        <v>0</v>
      </c>
      <c r="N86" s="604">
        <f t="shared" si="57"/>
        <v>0</v>
      </c>
      <c r="O86" s="445">
        <f t="shared" si="58"/>
        <v>0</v>
      </c>
      <c r="P86" s="445">
        <f t="shared" si="59"/>
        <v>0</v>
      </c>
      <c r="Q86" s="19"/>
      <c r="R86" s="23"/>
      <c r="S86" s="266">
        <f t="shared" si="60"/>
        <v>0</v>
      </c>
      <c r="T86" s="262">
        <f t="shared" si="61"/>
        <v>0</v>
      </c>
      <c r="U86" s="23"/>
      <c r="V86" s="23">
        <f t="shared" si="62"/>
        <v>-11</v>
      </c>
      <c r="W86" s="23">
        <f t="shared" si="63"/>
        <v>-11</v>
      </c>
      <c r="X86" s="23">
        <f t="shared" si="64"/>
        <v>11</v>
      </c>
      <c r="Y86" s="24">
        <f t="shared" si="65"/>
        <v>0</v>
      </c>
      <c r="Z86" s="25">
        <f t="shared" si="66"/>
        <v>0</v>
      </c>
      <c r="AA86" s="26">
        <f t="shared" si="67"/>
        <v>0</v>
      </c>
      <c r="AB86" s="265"/>
      <c r="AC86" s="267">
        <f t="shared" si="68"/>
        <v>0</v>
      </c>
      <c r="AD86" s="268">
        <f t="shared" si="69"/>
        <v>0</v>
      </c>
      <c r="AE86" s="551">
        <f t="shared" si="70"/>
        <v>0</v>
      </c>
      <c r="AF86" s="267">
        <f t="shared" si="71"/>
        <v>0</v>
      </c>
      <c r="AG86" s="270"/>
      <c r="AH86" s="271"/>
      <c r="AI86" s="271">
        <f t="shared" si="72"/>
        <v>0</v>
      </c>
      <c r="AJ86" s="265"/>
      <c r="AK86" s="265"/>
      <c r="AL86" s="265"/>
      <c r="AM86" s="265"/>
    </row>
    <row r="87" spans="1:39" ht="20.25">
      <c r="A87" s="587" t="s">
        <v>148</v>
      </c>
      <c r="B87" s="206">
        <v>22</v>
      </c>
      <c r="C87" s="201"/>
      <c r="D87" s="202"/>
      <c r="E87" s="203"/>
      <c r="F87" s="427"/>
      <c r="G87" s="205" t="s">
        <v>13</v>
      </c>
      <c r="H87" s="273" t="s">
        <v>188</v>
      </c>
      <c r="I87" s="550">
        <v>11</v>
      </c>
      <c r="J87" s="550">
        <v>0</v>
      </c>
      <c r="K87" s="607">
        <f t="shared" si="55"/>
        <v>0</v>
      </c>
      <c r="L87" s="608">
        <f t="shared" si="54"/>
        <v>45108</v>
      </c>
      <c r="M87" s="607">
        <f t="shared" si="56"/>
        <v>0</v>
      </c>
      <c r="N87" s="604">
        <f t="shared" si="57"/>
        <v>0</v>
      </c>
      <c r="O87" s="445">
        <f t="shared" si="58"/>
        <v>0</v>
      </c>
      <c r="P87" s="445">
        <f t="shared" si="59"/>
        <v>0</v>
      </c>
      <c r="Q87" s="19"/>
      <c r="R87" s="23"/>
      <c r="S87" s="266">
        <f t="shared" si="60"/>
        <v>0</v>
      </c>
      <c r="T87" s="262">
        <f t="shared" si="61"/>
        <v>0</v>
      </c>
      <c r="U87" s="23"/>
      <c r="V87" s="23">
        <f t="shared" si="62"/>
        <v>-11</v>
      </c>
      <c r="W87" s="23">
        <f t="shared" si="63"/>
        <v>-11</v>
      </c>
      <c r="X87" s="23">
        <f t="shared" si="64"/>
        <v>11</v>
      </c>
      <c r="Y87" s="24">
        <f t="shared" si="65"/>
        <v>0</v>
      </c>
      <c r="Z87" s="25">
        <f t="shared" si="66"/>
        <v>0</v>
      </c>
      <c r="AA87" s="26">
        <f t="shared" si="67"/>
        <v>0</v>
      </c>
      <c r="AB87" s="265"/>
      <c r="AC87" s="267">
        <f t="shared" si="68"/>
        <v>0</v>
      </c>
      <c r="AD87" s="268">
        <f t="shared" si="69"/>
        <v>0</v>
      </c>
      <c r="AE87" s="551">
        <f t="shared" si="70"/>
        <v>0</v>
      </c>
      <c r="AF87" s="267">
        <f t="shared" si="71"/>
        <v>0</v>
      </c>
      <c r="AG87" s="270"/>
      <c r="AH87" s="271"/>
      <c r="AI87" s="271">
        <f t="shared" si="72"/>
        <v>0</v>
      </c>
      <c r="AJ87" s="265"/>
      <c r="AK87" s="265"/>
      <c r="AL87" s="265"/>
      <c r="AM87" s="265"/>
    </row>
    <row r="88" spans="1:39" ht="20.25">
      <c r="A88" s="587" t="s">
        <v>148</v>
      </c>
      <c r="B88" s="206">
        <v>1</v>
      </c>
      <c r="C88" s="201" t="s">
        <v>47</v>
      </c>
      <c r="D88" s="202" t="s">
        <v>189</v>
      </c>
      <c r="E88" s="272" t="s">
        <v>191</v>
      </c>
      <c r="F88" s="427">
        <v>110041738889</v>
      </c>
      <c r="G88" s="205" t="s">
        <v>153</v>
      </c>
      <c r="H88" s="273" t="s">
        <v>188</v>
      </c>
      <c r="I88" s="550">
        <v>10</v>
      </c>
      <c r="J88" s="550">
        <v>0</v>
      </c>
      <c r="K88" s="609">
        <f t="shared" si="9"/>
        <v>0</v>
      </c>
      <c r="L88" s="608">
        <f>L71</f>
        <v>45108</v>
      </c>
      <c r="M88" s="609">
        <f t="shared" si="27"/>
        <v>0</v>
      </c>
      <c r="N88" s="605">
        <f t="shared" si="28"/>
        <v>0</v>
      </c>
      <c r="O88" s="441">
        <f t="shared" si="12"/>
        <v>0</v>
      </c>
      <c r="P88" s="441">
        <f t="shared" si="13"/>
        <v>0</v>
      </c>
      <c r="Q88" s="19"/>
      <c r="R88" s="23"/>
      <c r="S88" s="266">
        <f t="shared" si="14"/>
        <v>0</v>
      </c>
      <c r="T88" s="262">
        <f t="shared" si="15"/>
        <v>0</v>
      </c>
      <c r="U88" s="23"/>
      <c r="V88" s="23">
        <f>Y88-X88</f>
        <v>-10</v>
      </c>
      <c r="W88" s="23">
        <f>IF(R39&gt;=DATE(2017,7,1),CEILING(Y88*3%,10)+V88,V88)</f>
        <v>-10</v>
      </c>
      <c r="X88" s="23">
        <f t="shared" si="17"/>
        <v>10</v>
      </c>
      <c r="Y88" s="24">
        <f t="shared" si="18"/>
        <v>0</v>
      </c>
      <c r="Z88" s="25">
        <f>SUM(W88:X88)</f>
        <v>0</v>
      </c>
      <c r="AA88" s="26">
        <f>Z88-Y88</f>
        <v>0</v>
      </c>
      <c r="AB88" s="265"/>
      <c r="AC88" s="267">
        <f t="shared" si="21"/>
        <v>0</v>
      </c>
      <c r="AD88" s="268">
        <f t="shared" si="22"/>
        <v>0</v>
      </c>
      <c r="AE88" s="551">
        <f t="shared" si="23"/>
        <v>0</v>
      </c>
      <c r="AF88" s="267">
        <f t="shared" si="24"/>
        <v>0</v>
      </c>
      <c r="AG88" s="270"/>
      <c r="AH88" s="271"/>
      <c r="AI88" s="271">
        <f t="shared" si="25"/>
        <v>0</v>
      </c>
      <c r="AJ88" s="265"/>
      <c r="AK88" s="265"/>
      <c r="AL88" s="265"/>
      <c r="AM88" s="265"/>
    </row>
    <row r="89" spans="1:39" ht="20.25">
      <c r="A89" s="587" t="s">
        <v>148</v>
      </c>
      <c r="B89" s="206">
        <v>2</v>
      </c>
      <c r="C89" s="201" t="s">
        <v>154</v>
      </c>
      <c r="D89" s="202" t="s">
        <v>185</v>
      </c>
      <c r="E89" s="272"/>
      <c r="F89" s="427"/>
      <c r="G89" s="205" t="s">
        <v>153</v>
      </c>
      <c r="H89" s="273" t="s">
        <v>188</v>
      </c>
      <c r="I89" s="550">
        <v>10</v>
      </c>
      <c r="J89" s="550">
        <v>0</v>
      </c>
      <c r="K89" s="609">
        <f t="shared" ref="K89:K90" si="73">J89*12</f>
        <v>0</v>
      </c>
      <c r="L89" s="608">
        <f t="shared" si="54"/>
        <v>45108</v>
      </c>
      <c r="M89" s="609">
        <f t="shared" ref="M89" si="74">P89*8</f>
        <v>0</v>
      </c>
      <c r="N89" s="605">
        <f t="shared" ref="N89:N90" si="75">K89+M89</f>
        <v>0</v>
      </c>
      <c r="O89" s="441">
        <f>N89-P89*12</f>
        <v>0</v>
      </c>
      <c r="P89" s="441">
        <f t="shared" si="13"/>
        <v>0</v>
      </c>
      <c r="Q89" s="19"/>
      <c r="R89" s="23"/>
      <c r="S89" s="266">
        <f t="shared" si="14"/>
        <v>0</v>
      </c>
      <c r="T89" s="262">
        <f t="shared" si="15"/>
        <v>0</v>
      </c>
      <c r="U89" s="23"/>
      <c r="V89" s="23">
        <f t="shared" ref="V89:V90" si="76">Y89-X89</f>
        <v>-10</v>
      </c>
      <c r="W89" s="23">
        <f>IF(R39&gt;=DATE(2017,7,1),CEILING(Y89*3%,10)+V89,V89)</f>
        <v>-10</v>
      </c>
      <c r="X89" s="23">
        <f t="shared" ref="X89:X90" si="77">I89</f>
        <v>10</v>
      </c>
      <c r="Y89" s="24">
        <f t="shared" ref="Y89:Y90" si="78">J89</f>
        <v>0</v>
      </c>
      <c r="Z89" s="25">
        <f t="shared" ref="Z89:Z90" si="79">SUM(W89:X89)</f>
        <v>0</v>
      </c>
      <c r="AA89" s="26">
        <f t="shared" ref="AA89:AA90" si="80">Z89-Y89</f>
        <v>0</v>
      </c>
      <c r="AB89" s="265"/>
      <c r="AC89" s="267">
        <f t="shared" ref="AC89:AC90" si="81">J89</f>
        <v>0</v>
      </c>
      <c r="AD89" s="268">
        <f t="shared" ref="AD89:AD90" si="82">AC89*3/100</f>
        <v>0</v>
      </c>
      <c r="AE89" s="551">
        <f t="shared" ref="AE89:AE90" si="83">ROUNDUP(AD89,-1)</f>
        <v>0</v>
      </c>
      <c r="AF89" s="267">
        <f t="shared" ref="AF89:AF90" si="84">AC89+AE89</f>
        <v>0</v>
      </c>
      <c r="AG89" s="270"/>
      <c r="AH89" s="271"/>
      <c r="AI89" s="271">
        <f t="shared" ref="AI89:AI90" si="85">AF89-J89</f>
        <v>0</v>
      </c>
      <c r="AJ89" s="265"/>
      <c r="AK89" s="265"/>
      <c r="AL89" s="265"/>
      <c r="AM89" s="265"/>
    </row>
    <row r="90" spans="1:39" ht="21.6" customHeight="1">
      <c r="A90" s="587" t="s">
        <v>148</v>
      </c>
      <c r="B90" s="206">
        <v>3</v>
      </c>
      <c r="C90" s="201" t="s">
        <v>168</v>
      </c>
      <c r="D90" s="202" t="s">
        <v>385</v>
      </c>
      <c r="E90" s="272"/>
      <c r="F90" s="427"/>
      <c r="G90" s="205" t="s">
        <v>153</v>
      </c>
      <c r="H90" s="273" t="s">
        <v>188</v>
      </c>
      <c r="I90" s="550">
        <v>10</v>
      </c>
      <c r="J90" s="550">
        <v>0</v>
      </c>
      <c r="K90" s="609">
        <f t="shared" si="73"/>
        <v>0</v>
      </c>
      <c r="L90" s="608">
        <f t="shared" si="54"/>
        <v>45108</v>
      </c>
      <c r="M90" s="609">
        <f>P90*8</f>
        <v>0</v>
      </c>
      <c r="N90" s="605">
        <f t="shared" si="75"/>
        <v>0</v>
      </c>
      <c r="O90" s="441">
        <f>N90-P90*12</f>
        <v>0</v>
      </c>
      <c r="P90" s="441">
        <f t="shared" si="13"/>
        <v>0</v>
      </c>
      <c r="Q90" s="19"/>
      <c r="R90" s="23"/>
      <c r="S90" s="266">
        <f t="shared" si="14"/>
        <v>0</v>
      </c>
      <c r="T90" s="262">
        <f t="shared" si="15"/>
        <v>0</v>
      </c>
      <c r="U90" s="23"/>
      <c r="V90" s="23">
        <f t="shared" si="76"/>
        <v>-10</v>
      </c>
      <c r="W90" s="23">
        <f>IF(R39&gt;=DATE(2017,7,1),CEILING(Y90*3%,10)+V90,V90)</f>
        <v>-10</v>
      </c>
      <c r="X90" s="23">
        <f t="shared" si="77"/>
        <v>10</v>
      </c>
      <c r="Y90" s="24">
        <f t="shared" si="78"/>
        <v>0</v>
      </c>
      <c r="Z90" s="25">
        <f t="shared" si="79"/>
        <v>0</v>
      </c>
      <c r="AA90" s="26">
        <f t="shared" si="80"/>
        <v>0</v>
      </c>
      <c r="AB90" s="265"/>
      <c r="AC90" s="267">
        <f t="shared" si="81"/>
        <v>0</v>
      </c>
      <c r="AD90" s="268">
        <f t="shared" si="82"/>
        <v>0</v>
      </c>
      <c r="AE90" s="551">
        <f t="shared" si="83"/>
        <v>0</v>
      </c>
      <c r="AF90" s="267">
        <f t="shared" si="84"/>
        <v>0</v>
      </c>
      <c r="AG90" s="270"/>
      <c r="AH90" s="271"/>
      <c r="AI90" s="271">
        <f t="shared" si="85"/>
        <v>0</v>
      </c>
      <c r="AJ90" s="265"/>
      <c r="AK90" s="265"/>
      <c r="AL90" s="265"/>
      <c r="AM90" s="265"/>
    </row>
    <row r="91" spans="1:39" ht="20.25">
      <c r="A91" s="587" t="s">
        <v>148</v>
      </c>
      <c r="B91" s="206">
        <v>4</v>
      </c>
      <c r="C91" s="201" t="s">
        <v>168</v>
      </c>
      <c r="D91" s="202" t="s">
        <v>186</v>
      </c>
      <c r="E91" s="272"/>
      <c r="F91" s="427"/>
      <c r="G91" s="205" t="s">
        <v>155</v>
      </c>
      <c r="H91" s="273" t="s">
        <v>188</v>
      </c>
      <c r="I91" s="550">
        <v>10</v>
      </c>
      <c r="J91" s="550">
        <v>0</v>
      </c>
      <c r="K91" s="609">
        <f t="shared" ref="K91" si="86">J91*12</f>
        <v>0</v>
      </c>
      <c r="L91" s="608">
        <f t="shared" si="54"/>
        <v>45108</v>
      </c>
      <c r="M91" s="609">
        <f t="shared" ref="M91" si="87">P91*8</f>
        <v>0</v>
      </c>
      <c r="N91" s="605">
        <f t="shared" ref="N91" si="88">K91+M91</f>
        <v>0</v>
      </c>
      <c r="O91" s="441">
        <f t="shared" ref="O91" si="89">N91-P91*12</f>
        <v>0</v>
      </c>
      <c r="P91" s="441">
        <f t="shared" si="13"/>
        <v>0</v>
      </c>
      <c r="Q91" s="19"/>
      <c r="R91" s="23"/>
      <c r="S91" s="266">
        <f t="shared" si="14"/>
        <v>0</v>
      </c>
      <c r="T91" s="262">
        <f t="shared" si="15"/>
        <v>0</v>
      </c>
      <c r="U91" s="23"/>
      <c r="V91" s="23">
        <f t="shared" ref="V91" si="90">Y91-X91</f>
        <v>-10</v>
      </c>
      <c r="W91" s="23">
        <f>IF(R39&gt;=DATE(2017,7,1),CEILING(Y91*3%,10)+V91,V91)</f>
        <v>-10</v>
      </c>
      <c r="X91" s="23">
        <f t="shared" ref="X91" si="91">I91</f>
        <v>10</v>
      </c>
      <c r="Y91" s="24">
        <f t="shared" ref="Y91" si="92">J91</f>
        <v>0</v>
      </c>
      <c r="Z91" s="25">
        <f t="shared" ref="Z91" si="93">SUM(W91:X91)</f>
        <v>0</v>
      </c>
      <c r="AA91" s="26">
        <f t="shared" ref="AA91" si="94">Z91-Y91</f>
        <v>0</v>
      </c>
      <c r="AB91" s="265"/>
      <c r="AC91" s="267">
        <f t="shared" ref="AC91" si="95">J91</f>
        <v>0</v>
      </c>
      <c r="AD91" s="268">
        <f t="shared" ref="AD91" si="96">AC91*3/100</f>
        <v>0</v>
      </c>
      <c r="AE91" s="551">
        <f t="shared" ref="AE91" si="97">ROUNDUP(AD91,-1)</f>
        <v>0</v>
      </c>
      <c r="AF91" s="267">
        <f t="shared" ref="AF91" si="98">AC91+AE91</f>
        <v>0</v>
      </c>
      <c r="AG91" s="270"/>
      <c r="AH91" s="271"/>
      <c r="AI91" s="271">
        <f t="shared" ref="AI91" si="99">AF91-J91</f>
        <v>0</v>
      </c>
      <c r="AJ91" s="265"/>
      <c r="AK91" s="265"/>
      <c r="AL91" s="265"/>
      <c r="AM91" s="265"/>
    </row>
    <row r="92" spans="1:39" ht="20.25">
      <c r="A92" s="587" t="s">
        <v>148</v>
      </c>
      <c r="B92" s="206">
        <v>5</v>
      </c>
      <c r="C92" s="201" t="s">
        <v>168</v>
      </c>
      <c r="D92" s="202" t="s">
        <v>187</v>
      </c>
      <c r="E92" s="204"/>
      <c r="F92" s="427"/>
      <c r="G92" s="205" t="s">
        <v>155</v>
      </c>
      <c r="H92" s="273" t="s">
        <v>188</v>
      </c>
      <c r="I92" s="550">
        <v>10</v>
      </c>
      <c r="J92" s="550">
        <v>0</v>
      </c>
      <c r="K92" s="609">
        <f t="shared" si="9"/>
        <v>0</v>
      </c>
      <c r="L92" s="608">
        <f t="shared" si="54"/>
        <v>45108</v>
      </c>
      <c r="M92" s="609">
        <f t="shared" si="27"/>
        <v>0</v>
      </c>
      <c r="N92" s="605">
        <f t="shared" si="28"/>
        <v>0</v>
      </c>
      <c r="O92" s="441">
        <f t="shared" si="12"/>
        <v>0</v>
      </c>
      <c r="P92" s="441">
        <f t="shared" si="13"/>
        <v>0</v>
      </c>
      <c r="Q92" s="19"/>
      <c r="R92" s="23"/>
      <c r="S92" s="266">
        <f t="shared" si="14"/>
        <v>0</v>
      </c>
      <c r="T92" s="262">
        <f t="shared" si="15"/>
        <v>0</v>
      </c>
      <c r="U92" s="23"/>
      <c r="V92" s="23">
        <f>Y92-X92</f>
        <v>-10</v>
      </c>
      <c r="W92" s="23">
        <f>IF(R39&gt;=DATE(2017,7,1),CEILING(Y92*3%,10)+V92,V92)</f>
        <v>-10</v>
      </c>
      <c r="X92" s="23">
        <f t="shared" si="17"/>
        <v>10</v>
      </c>
      <c r="Y92" s="24">
        <f t="shared" si="18"/>
        <v>0</v>
      </c>
      <c r="Z92" s="25">
        <f>SUM(W92:X92)</f>
        <v>0</v>
      </c>
      <c r="AA92" s="26">
        <f t="shared" si="20"/>
        <v>0</v>
      </c>
      <c r="AB92" s="265"/>
      <c r="AC92" s="267">
        <f t="shared" si="21"/>
        <v>0</v>
      </c>
      <c r="AD92" s="268">
        <f t="shared" si="22"/>
        <v>0</v>
      </c>
      <c r="AE92" s="551">
        <f t="shared" si="23"/>
        <v>0</v>
      </c>
      <c r="AF92" s="267">
        <f t="shared" si="24"/>
        <v>0</v>
      </c>
      <c r="AG92" s="270"/>
      <c r="AH92" s="271"/>
      <c r="AI92" s="271">
        <f t="shared" si="25"/>
        <v>0</v>
      </c>
      <c r="AJ92" s="265"/>
      <c r="AK92" s="265"/>
      <c r="AL92" s="265"/>
      <c r="AM92" s="265"/>
    </row>
    <row r="93" spans="1:39" ht="20.25">
      <c r="A93" s="587" t="s">
        <v>148</v>
      </c>
      <c r="B93" s="206">
        <v>6</v>
      </c>
      <c r="C93" s="201"/>
      <c r="D93" s="202"/>
      <c r="E93" s="272"/>
      <c r="F93" s="427"/>
      <c r="G93" s="205" t="s">
        <v>155</v>
      </c>
      <c r="H93" s="273" t="s">
        <v>188</v>
      </c>
      <c r="I93" s="550">
        <v>10</v>
      </c>
      <c r="J93" s="550">
        <v>0</v>
      </c>
      <c r="K93" s="609">
        <f t="shared" ref="K93:K100" si="100">J93*12</f>
        <v>0</v>
      </c>
      <c r="L93" s="608">
        <f t="shared" si="54"/>
        <v>45108</v>
      </c>
      <c r="M93" s="609">
        <f t="shared" ref="M93:M100" si="101">P93*8</f>
        <v>0</v>
      </c>
      <c r="N93" s="605">
        <f t="shared" ref="N93:N100" si="102">K93+M93</f>
        <v>0</v>
      </c>
      <c r="O93" s="441">
        <f t="shared" ref="O93:O100" si="103">N93-P93*12</f>
        <v>0</v>
      </c>
      <c r="P93" s="441">
        <f t="shared" si="13"/>
        <v>0</v>
      </c>
      <c r="Q93" s="19"/>
      <c r="R93" s="22"/>
      <c r="S93" s="266">
        <f t="shared" si="14"/>
        <v>0</v>
      </c>
      <c r="T93" s="262">
        <f t="shared" si="15"/>
        <v>0</v>
      </c>
      <c r="U93" s="22"/>
      <c r="V93" s="23">
        <f t="shared" ref="V93:V100" si="104">Y93-X93</f>
        <v>-10</v>
      </c>
      <c r="W93" s="23">
        <f>IF(R39&gt;=DATE(2017,7,1),CEILING(Y93*3%,10)+V93,V93)</f>
        <v>-10</v>
      </c>
      <c r="X93" s="23">
        <f t="shared" ref="X93:X100" si="105">I93</f>
        <v>10</v>
      </c>
      <c r="Y93" s="24">
        <f t="shared" ref="Y93:Y100" si="106">J93</f>
        <v>0</v>
      </c>
      <c r="Z93" s="25">
        <f t="shared" ref="Z93:Z100" si="107">SUM(W93:X93)</f>
        <v>0</v>
      </c>
      <c r="AA93" s="26">
        <f t="shared" ref="AA93:AA100" si="108">Z93-Y93</f>
        <v>0</v>
      </c>
      <c r="AB93" s="265"/>
      <c r="AC93" s="267">
        <f t="shared" ref="AC93:AC100" si="109">J93</f>
        <v>0</v>
      </c>
      <c r="AD93" s="268">
        <f t="shared" ref="AD93:AD100" si="110">AC93*3/100</f>
        <v>0</v>
      </c>
      <c r="AE93" s="551">
        <f t="shared" ref="AE93:AE100" si="111">ROUNDUP(AD93,-1)</f>
        <v>0</v>
      </c>
      <c r="AF93" s="267">
        <f t="shared" ref="AF93:AF100" si="112">AC93+AE93</f>
        <v>0</v>
      </c>
      <c r="AG93" s="270"/>
      <c r="AH93" s="271"/>
      <c r="AI93" s="271">
        <f t="shared" ref="AI93:AI100" si="113">AF93-J93</f>
        <v>0</v>
      </c>
      <c r="AJ93" s="265"/>
      <c r="AK93" s="265"/>
      <c r="AL93" s="265"/>
      <c r="AM93" s="265"/>
    </row>
    <row r="94" spans="1:39" ht="20.25">
      <c r="A94" s="587" t="s">
        <v>148</v>
      </c>
      <c r="B94" s="206">
        <v>1</v>
      </c>
      <c r="C94" s="201" t="s">
        <v>154</v>
      </c>
      <c r="D94" s="202" t="s">
        <v>170</v>
      </c>
      <c r="E94" s="272"/>
      <c r="F94" s="427"/>
      <c r="G94" s="205" t="s">
        <v>172</v>
      </c>
      <c r="H94" s="273" t="s">
        <v>188</v>
      </c>
      <c r="I94" s="550">
        <v>10</v>
      </c>
      <c r="J94" s="550">
        <v>0</v>
      </c>
      <c r="K94" s="609">
        <f t="shared" ref="K94" si="114">J94*12</f>
        <v>0</v>
      </c>
      <c r="L94" s="608">
        <f t="shared" si="54"/>
        <v>45108</v>
      </c>
      <c r="M94" s="609">
        <f t="shared" ref="M94" si="115">P94*8</f>
        <v>0</v>
      </c>
      <c r="N94" s="605">
        <f t="shared" ref="N94" si="116">K94+M94</f>
        <v>0</v>
      </c>
      <c r="O94" s="441">
        <f t="shared" ref="O94" si="117">N94-P94*12</f>
        <v>0</v>
      </c>
      <c r="P94" s="441">
        <f t="shared" si="13"/>
        <v>0</v>
      </c>
      <c r="Q94" s="19"/>
      <c r="R94" s="22"/>
      <c r="S94" s="266">
        <f t="shared" si="14"/>
        <v>0</v>
      </c>
      <c r="T94" s="262">
        <f t="shared" si="15"/>
        <v>0</v>
      </c>
      <c r="U94" s="22"/>
      <c r="V94" s="23">
        <f t="shared" ref="V94" si="118">Y94-X94</f>
        <v>-10</v>
      </c>
      <c r="W94" s="23">
        <f>IF(R39&gt;=DATE(2017,7,1),CEILING(Y94*3%,10)+V94,V94)</f>
        <v>-10</v>
      </c>
      <c r="X94" s="23">
        <f t="shared" ref="X94" si="119">I94</f>
        <v>10</v>
      </c>
      <c r="Y94" s="24">
        <f t="shared" ref="Y94" si="120">J94</f>
        <v>0</v>
      </c>
      <c r="Z94" s="25">
        <f t="shared" ref="Z94" si="121">SUM(W94:X94)</f>
        <v>0</v>
      </c>
      <c r="AA94" s="26">
        <f t="shared" ref="AA94" si="122">Z94-Y94</f>
        <v>0</v>
      </c>
      <c r="AB94" s="265"/>
      <c r="AC94" s="267">
        <f t="shared" ref="AC94" si="123">J94</f>
        <v>0</v>
      </c>
      <c r="AD94" s="268">
        <f t="shared" ref="AD94" si="124">AC94*3/100</f>
        <v>0</v>
      </c>
      <c r="AE94" s="551">
        <f t="shared" ref="AE94" si="125">ROUNDUP(AD94,-1)</f>
        <v>0</v>
      </c>
      <c r="AF94" s="267">
        <f t="shared" ref="AF94" si="126">AC94+AE94</f>
        <v>0</v>
      </c>
      <c r="AG94" s="270"/>
      <c r="AH94" s="271"/>
      <c r="AI94" s="271">
        <f t="shared" ref="AI94" si="127">AF94-J94</f>
        <v>0</v>
      </c>
      <c r="AJ94" s="265"/>
      <c r="AK94" s="265"/>
      <c r="AL94" s="265"/>
      <c r="AM94" s="265"/>
    </row>
    <row r="95" spans="1:39" ht="20.25">
      <c r="A95" s="587" t="s">
        <v>148</v>
      </c>
      <c r="B95" s="206">
        <v>1</v>
      </c>
      <c r="C95" s="201"/>
      <c r="D95" s="202"/>
      <c r="E95" s="272"/>
      <c r="F95" s="427"/>
      <c r="G95" s="205" t="s">
        <v>140</v>
      </c>
      <c r="H95" s="273" t="s">
        <v>188</v>
      </c>
      <c r="I95" s="550">
        <v>10</v>
      </c>
      <c r="J95" s="550">
        <v>0</v>
      </c>
      <c r="K95" s="609">
        <f t="shared" si="100"/>
        <v>0</v>
      </c>
      <c r="L95" s="608">
        <f t="shared" si="54"/>
        <v>45108</v>
      </c>
      <c r="M95" s="609">
        <f t="shared" si="101"/>
        <v>0</v>
      </c>
      <c r="N95" s="605">
        <f t="shared" si="102"/>
        <v>0</v>
      </c>
      <c r="O95" s="441">
        <f t="shared" si="103"/>
        <v>0</v>
      </c>
      <c r="P95" s="441">
        <f t="shared" si="13"/>
        <v>0</v>
      </c>
      <c r="Q95" s="265"/>
      <c r="R95" s="552"/>
      <c r="S95" s="266">
        <f t="shared" si="14"/>
        <v>0</v>
      </c>
      <c r="T95" s="262">
        <f t="shared" si="15"/>
        <v>0</v>
      </c>
      <c r="U95" s="552"/>
      <c r="V95" s="23">
        <f t="shared" si="104"/>
        <v>-10</v>
      </c>
      <c r="W95" s="23">
        <f>IF(R39&gt;=DATE(2017,7,1),CEILING(Y95*3%,10)+V95,V95)</f>
        <v>-10</v>
      </c>
      <c r="X95" s="23">
        <f t="shared" si="105"/>
        <v>10</v>
      </c>
      <c r="Y95" s="24">
        <f t="shared" si="106"/>
        <v>0</v>
      </c>
      <c r="Z95" s="25">
        <f t="shared" si="107"/>
        <v>0</v>
      </c>
      <c r="AA95" s="26">
        <f t="shared" si="108"/>
        <v>0</v>
      </c>
      <c r="AB95" s="265"/>
      <c r="AC95" s="267">
        <f t="shared" si="109"/>
        <v>0</v>
      </c>
      <c r="AD95" s="268">
        <f t="shared" si="110"/>
        <v>0</v>
      </c>
      <c r="AE95" s="551">
        <f t="shared" si="111"/>
        <v>0</v>
      </c>
      <c r="AF95" s="267">
        <f t="shared" si="112"/>
        <v>0</v>
      </c>
      <c r="AG95" s="270"/>
      <c r="AH95" s="271"/>
      <c r="AI95" s="271">
        <f t="shared" si="113"/>
        <v>0</v>
      </c>
      <c r="AJ95" s="265"/>
      <c r="AK95" s="265"/>
      <c r="AL95" s="265"/>
      <c r="AM95" s="265"/>
    </row>
    <row r="96" spans="1:39" ht="20.25">
      <c r="A96" s="587" t="s">
        <v>148</v>
      </c>
      <c r="B96" s="206">
        <v>1</v>
      </c>
      <c r="C96" s="201" t="s">
        <v>154</v>
      </c>
      <c r="D96" s="202" t="s">
        <v>171</v>
      </c>
      <c r="E96" s="272"/>
      <c r="F96" s="427"/>
      <c r="G96" s="205" t="s">
        <v>141</v>
      </c>
      <c r="H96" s="273" t="s">
        <v>188</v>
      </c>
      <c r="I96" s="550">
        <v>8</v>
      </c>
      <c r="J96" s="550">
        <v>0</v>
      </c>
      <c r="K96" s="609">
        <f t="shared" si="100"/>
        <v>0</v>
      </c>
      <c r="L96" s="608">
        <f t="shared" si="54"/>
        <v>45108</v>
      </c>
      <c r="M96" s="609">
        <f t="shared" si="101"/>
        <v>0</v>
      </c>
      <c r="N96" s="605">
        <f t="shared" si="102"/>
        <v>0</v>
      </c>
      <c r="O96" s="441">
        <f t="shared" si="103"/>
        <v>0</v>
      </c>
      <c r="P96" s="441">
        <f t="shared" si="13"/>
        <v>0</v>
      </c>
      <c r="Q96" s="265"/>
      <c r="R96" s="552"/>
      <c r="S96" s="266">
        <f t="shared" si="14"/>
        <v>0</v>
      </c>
      <c r="T96" s="262">
        <f t="shared" si="15"/>
        <v>0</v>
      </c>
      <c r="U96" s="552"/>
      <c r="V96" s="23">
        <f t="shared" si="104"/>
        <v>-8</v>
      </c>
      <c r="W96" s="23">
        <f>IF(R39&gt;=DATE(2017,7,1),CEILING(Y96*3%,10)+V96,V96)</f>
        <v>-8</v>
      </c>
      <c r="X96" s="23">
        <f t="shared" si="105"/>
        <v>8</v>
      </c>
      <c r="Y96" s="24">
        <f t="shared" si="106"/>
        <v>0</v>
      </c>
      <c r="Z96" s="25">
        <f t="shared" si="107"/>
        <v>0</v>
      </c>
      <c r="AA96" s="26">
        <f t="shared" si="108"/>
        <v>0</v>
      </c>
      <c r="AB96" s="265"/>
      <c r="AC96" s="267">
        <f t="shared" si="109"/>
        <v>0</v>
      </c>
      <c r="AD96" s="268">
        <f t="shared" si="110"/>
        <v>0</v>
      </c>
      <c r="AE96" s="551">
        <f t="shared" si="111"/>
        <v>0</v>
      </c>
      <c r="AF96" s="267">
        <f t="shared" si="112"/>
        <v>0</v>
      </c>
      <c r="AG96" s="270"/>
      <c r="AH96" s="271"/>
      <c r="AI96" s="271">
        <f t="shared" si="113"/>
        <v>0</v>
      </c>
      <c r="AJ96" s="265"/>
      <c r="AK96" s="265"/>
      <c r="AL96" s="265"/>
      <c r="AM96" s="265"/>
    </row>
    <row r="97" spans="1:39" ht="20.25">
      <c r="A97" s="587" t="s">
        <v>148</v>
      </c>
      <c r="B97" s="206">
        <v>1</v>
      </c>
      <c r="C97" s="201"/>
      <c r="D97" s="202"/>
      <c r="E97" s="272"/>
      <c r="F97" s="427"/>
      <c r="G97" s="205" t="s">
        <v>142</v>
      </c>
      <c r="H97" s="273" t="s">
        <v>188</v>
      </c>
      <c r="I97" s="550">
        <v>5</v>
      </c>
      <c r="J97" s="550">
        <v>0</v>
      </c>
      <c r="K97" s="609">
        <f t="shared" si="100"/>
        <v>0</v>
      </c>
      <c r="L97" s="608">
        <f t="shared" si="54"/>
        <v>45108</v>
      </c>
      <c r="M97" s="609">
        <f t="shared" si="101"/>
        <v>0</v>
      </c>
      <c r="N97" s="605">
        <f t="shared" si="102"/>
        <v>0</v>
      </c>
      <c r="O97" s="441">
        <f t="shared" si="103"/>
        <v>0</v>
      </c>
      <c r="P97" s="441">
        <f t="shared" si="13"/>
        <v>0</v>
      </c>
      <c r="Q97" s="265"/>
      <c r="R97" s="552"/>
      <c r="S97" s="266">
        <f t="shared" si="14"/>
        <v>0</v>
      </c>
      <c r="T97" s="262">
        <f t="shared" si="15"/>
        <v>0</v>
      </c>
      <c r="U97" s="552"/>
      <c r="V97" s="23">
        <f t="shared" si="104"/>
        <v>-5</v>
      </c>
      <c r="W97" s="23">
        <f>IF(R39&gt;=DATE(2017,7,1),CEILING(Y97*3%,10)+V97,V97)</f>
        <v>-5</v>
      </c>
      <c r="X97" s="23">
        <f t="shared" si="105"/>
        <v>5</v>
      </c>
      <c r="Y97" s="24">
        <f t="shared" si="106"/>
        <v>0</v>
      </c>
      <c r="Z97" s="25">
        <f t="shared" si="107"/>
        <v>0</v>
      </c>
      <c r="AA97" s="26">
        <f t="shared" si="108"/>
        <v>0</v>
      </c>
      <c r="AB97" s="265"/>
      <c r="AC97" s="267">
        <f t="shared" si="109"/>
        <v>0</v>
      </c>
      <c r="AD97" s="268">
        <f t="shared" si="110"/>
        <v>0</v>
      </c>
      <c r="AE97" s="551">
        <f t="shared" si="111"/>
        <v>0</v>
      </c>
      <c r="AF97" s="267">
        <f t="shared" si="112"/>
        <v>0</v>
      </c>
      <c r="AG97" s="270"/>
      <c r="AH97" s="271"/>
      <c r="AI97" s="271">
        <f t="shared" si="113"/>
        <v>0</v>
      </c>
      <c r="AJ97" s="265"/>
      <c r="AK97" s="265"/>
      <c r="AL97" s="265"/>
      <c r="AM97" s="265"/>
    </row>
    <row r="98" spans="1:39" ht="20.25">
      <c r="A98" s="587" t="s">
        <v>148</v>
      </c>
      <c r="B98" s="206">
        <v>1</v>
      </c>
      <c r="C98" s="201" t="s">
        <v>168</v>
      </c>
      <c r="D98" s="202" t="s">
        <v>384</v>
      </c>
      <c r="E98" s="272"/>
      <c r="F98" s="427"/>
      <c r="G98" s="205" t="s">
        <v>143</v>
      </c>
      <c r="H98" s="273" t="s">
        <v>188</v>
      </c>
      <c r="I98" s="550">
        <v>1</v>
      </c>
      <c r="J98" s="550">
        <v>0</v>
      </c>
      <c r="K98" s="609">
        <f t="shared" si="100"/>
        <v>0</v>
      </c>
      <c r="L98" s="608">
        <f t="shared" si="54"/>
        <v>45108</v>
      </c>
      <c r="M98" s="609">
        <f t="shared" si="101"/>
        <v>0</v>
      </c>
      <c r="N98" s="605">
        <f t="shared" si="102"/>
        <v>0</v>
      </c>
      <c r="O98" s="441">
        <f t="shared" si="103"/>
        <v>0</v>
      </c>
      <c r="P98" s="441">
        <f t="shared" si="13"/>
        <v>0</v>
      </c>
      <c r="Q98" s="265"/>
      <c r="R98" s="552"/>
      <c r="S98" s="266">
        <f t="shared" si="14"/>
        <v>0</v>
      </c>
      <c r="T98" s="262">
        <f t="shared" si="15"/>
        <v>0</v>
      </c>
      <c r="U98" s="552"/>
      <c r="V98" s="23">
        <f t="shared" si="104"/>
        <v>-1</v>
      </c>
      <c r="W98" s="23">
        <f>IF(R39&gt;=DATE(2017,7,1),CEILING(Y98*3%,10)+V98,V98)</f>
        <v>-1</v>
      </c>
      <c r="X98" s="23">
        <f t="shared" si="105"/>
        <v>1</v>
      </c>
      <c r="Y98" s="24">
        <f t="shared" si="106"/>
        <v>0</v>
      </c>
      <c r="Z98" s="25">
        <f t="shared" si="107"/>
        <v>0</v>
      </c>
      <c r="AA98" s="26">
        <f t="shared" si="108"/>
        <v>0</v>
      </c>
      <c r="AB98" s="265"/>
      <c r="AC98" s="267">
        <f t="shared" si="109"/>
        <v>0</v>
      </c>
      <c r="AD98" s="268">
        <f t="shared" si="110"/>
        <v>0</v>
      </c>
      <c r="AE98" s="551">
        <f t="shared" si="111"/>
        <v>0</v>
      </c>
      <c r="AF98" s="267">
        <f t="shared" si="112"/>
        <v>0</v>
      </c>
      <c r="AG98" s="270"/>
      <c r="AH98" s="271"/>
      <c r="AI98" s="271">
        <f t="shared" si="113"/>
        <v>0</v>
      </c>
      <c r="AJ98" s="265"/>
      <c r="AK98" s="265"/>
      <c r="AL98" s="265"/>
      <c r="AM98" s="265"/>
    </row>
    <row r="99" spans="1:39" ht="20.25">
      <c r="A99" s="587" t="s">
        <v>148</v>
      </c>
      <c r="B99" s="206">
        <v>2</v>
      </c>
      <c r="C99" s="201" t="s">
        <v>47</v>
      </c>
      <c r="D99" s="202" t="s">
        <v>374</v>
      </c>
      <c r="E99" s="272"/>
      <c r="F99" s="427"/>
      <c r="G99" s="205" t="s">
        <v>143</v>
      </c>
      <c r="H99" s="273" t="s">
        <v>188</v>
      </c>
      <c r="I99" s="550">
        <v>1</v>
      </c>
      <c r="J99" s="550">
        <v>0</v>
      </c>
      <c r="K99" s="609">
        <f t="shared" ref="K99" si="128">J99*12</f>
        <v>0</v>
      </c>
      <c r="L99" s="608">
        <f t="shared" si="54"/>
        <v>45108</v>
      </c>
      <c r="M99" s="609">
        <f t="shared" ref="M99" si="129">P99*8</f>
        <v>0</v>
      </c>
      <c r="N99" s="605">
        <f t="shared" ref="N99" si="130">K99+M99</f>
        <v>0</v>
      </c>
      <c r="O99" s="441">
        <f t="shared" ref="O99" si="131">N99-P99*12</f>
        <v>0</v>
      </c>
      <c r="P99" s="441">
        <f t="shared" si="13"/>
        <v>0</v>
      </c>
      <c r="Q99" s="265"/>
      <c r="R99" s="552"/>
      <c r="S99" s="266">
        <f t="shared" si="14"/>
        <v>0</v>
      </c>
      <c r="T99" s="262">
        <f t="shared" si="15"/>
        <v>0</v>
      </c>
      <c r="U99" s="552"/>
      <c r="V99" s="23">
        <f t="shared" ref="V99" si="132">Y99-X99</f>
        <v>-1</v>
      </c>
      <c r="W99" s="23">
        <f>IF(R39&gt;=DATE(2017,7,1),CEILING(Y99*3%,10)+V99,V99)</f>
        <v>-1</v>
      </c>
      <c r="X99" s="23">
        <f t="shared" ref="X99" si="133">I99</f>
        <v>1</v>
      </c>
      <c r="Y99" s="24">
        <f t="shared" ref="Y99" si="134">J99</f>
        <v>0</v>
      </c>
      <c r="Z99" s="25">
        <f t="shared" ref="Z99" si="135">SUM(W99:X99)</f>
        <v>0</v>
      </c>
      <c r="AA99" s="26">
        <f t="shared" ref="AA99" si="136">Z99-Y99</f>
        <v>0</v>
      </c>
      <c r="AB99" s="265"/>
      <c r="AC99" s="267">
        <f t="shared" ref="AC99" si="137">J99</f>
        <v>0</v>
      </c>
      <c r="AD99" s="268">
        <f t="shared" ref="AD99" si="138">AC99*3/100</f>
        <v>0</v>
      </c>
      <c r="AE99" s="551">
        <f t="shared" ref="AE99" si="139">ROUNDUP(AD99,-1)</f>
        <v>0</v>
      </c>
      <c r="AF99" s="267">
        <f t="shared" ref="AF99" si="140">AC99+AE99</f>
        <v>0</v>
      </c>
      <c r="AG99" s="270"/>
      <c r="AH99" s="271"/>
      <c r="AI99" s="271">
        <f t="shared" ref="AI99" si="141">AF99-J99</f>
        <v>0</v>
      </c>
      <c r="AJ99" s="265"/>
      <c r="AK99" s="265"/>
      <c r="AL99" s="265"/>
      <c r="AM99" s="265"/>
    </row>
    <row r="100" spans="1:39" ht="20.25">
      <c r="A100" s="587" t="s">
        <v>148</v>
      </c>
      <c r="B100" s="206">
        <v>3</v>
      </c>
      <c r="C100" s="201"/>
      <c r="D100" s="202"/>
      <c r="E100" s="272" t="s">
        <v>193</v>
      </c>
      <c r="F100" s="427"/>
      <c r="G100" s="205" t="s">
        <v>143</v>
      </c>
      <c r="H100" s="273" t="s">
        <v>188</v>
      </c>
      <c r="I100" s="550">
        <v>1</v>
      </c>
      <c r="J100" s="550">
        <v>0</v>
      </c>
      <c r="K100" s="609">
        <f t="shared" si="100"/>
        <v>0</v>
      </c>
      <c r="L100" s="608">
        <f t="shared" si="54"/>
        <v>45108</v>
      </c>
      <c r="M100" s="609">
        <f t="shared" si="101"/>
        <v>0</v>
      </c>
      <c r="N100" s="605">
        <f t="shared" si="102"/>
        <v>0</v>
      </c>
      <c r="O100" s="441">
        <f t="shared" si="103"/>
        <v>0</v>
      </c>
      <c r="P100" s="441">
        <f t="shared" si="13"/>
        <v>0</v>
      </c>
      <c r="Q100" s="265"/>
      <c r="R100" s="552"/>
      <c r="S100" s="266">
        <f t="shared" si="14"/>
        <v>0</v>
      </c>
      <c r="T100" s="262">
        <f t="shared" si="15"/>
        <v>0</v>
      </c>
      <c r="U100" s="552"/>
      <c r="V100" s="23">
        <f t="shared" si="104"/>
        <v>-1</v>
      </c>
      <c r="W100" s="23">
        <f>IF(R39&gt;=DATE(2017,7,1),CEILING(Y100*3%,10)+V100,V100)</f>
        <v>-1</v>
      </c>
      <c r="X100" s="23">
        <f t="shared" si="105"/>
        <v>1</v>
      </c>
      <c r="Y100" s="24">
        <f t="shared" si="106"/>
        <v>0</v>
      </c>
      <c r="Z100" s="25">
        <f t="shared" si="107"/>
        <v>0</v>
      </c>
      <c r="AA100" s="26">
        <f t="shared" si="108"/>
        <v>0</v>
      </c>
      <c r="AB100" s="265"/>
      <c r="AC100" s="267">
        <f t="shared" si="109"/>
        <v>0</v>
      </c>
      <c r="AD100" s="268">
        <f t="shared" si="110"/>
        <v>0</v>
      </c>
      <c r="AE100" s="551">
        <f t="shared" si="111"/>
        <v>0</v>
      </c>
      <c r="AF100" s="267">
        <f t="shared" si="112"/>
        <v>0</v>
      </c>
      <c r="AG100" s="270"/>
      <c r="AH100" s="271"/>
      <c r="AI100" s="271">
        <f t="shared" si="113"/>
        <v>0</v>
      </c>
      <c r="AJ100" s="265"/>
      <c r="AK100" s="265"/>
      <c r="AL100" s="265"/>
      <c r="AM100" s="265"/>
    </row>
    <row r="101" spans="1:39" ht="14.25" customHeight="1">
      <c r="AC101"/>
      <c r="AD101" s="183"/>
      <c r="AF101"/>
      <c r="AG101" s="184"/>
      <c r="AH101" s="3"/>
      <c r="AI101" s="3"/>
    </row>
    <row r="102" spans="1:39" ht="26.25" hidden="1">
      <c r="A102" s="112"/>
      <c r="B102" s="649" t="s">
        <v>48</v>
      </c>
      <c r="C102" s="649"/>
      <c r="D102" s="649"/>
      <c r="E102" s="649"/>
      <c r="F102" s="649"/>
      <c r="G102" s="649"/>
      <c r="H102" s="649"/>
      <c r="I102" s="446"/>
      <c r="J102" s="447">
        <f>SUM(J44:J65)</f>
        <v>99800</v>
      </c>
      <c r="K102" s="447">
        <f t="shared" ref="K102:O102" si="142">K44+K45+K46+K47+K48+K49+K50</f>
        <v>1197600</v>
      </c>
      <c r="L102" s="447"/>
      <c r="M102" s="447">
        <f t="shared" si="142"/>
        <v>24000</v>
      </c>
      <c r="N102" s="447">
        <f>N44+N45+N46+N47+N48+N49+N50</f>
        <v>1221600</v>
      </c>
      <c r="O102" s="447">
        <f t="shared" si="142"/>
        <v>1185600</v>
      </c>
      <c r="P102" s="114"/>
    </row>
    <row r="103" spans="1:39" ht="26.25" hidden="1">
      <c r="A103" s="115"/>
      <c r="B103" s="656" t="s">
        <v>49</v>
      </c>
      <c r="C103" s="656"/>
      <c r="D103" s="656"/>
      <c r="E103" s="656"/>
      <c r="F103" s="656"/>
      <c r="G103" s="656"/>
      <c r="H103" s="656"/>
      <c r="I103" s="448"/>
      <c r="J103" s="449">
        <f>SUM(J66:J100)</f>
        <v>0</v>
      </c>
      <c r="K103" s="449">
        <f>SUM(K66:K100)</f>
        <v>0</v>
      </c>
      <c r="L103" s="449"/>
      <c r="M103" s="449">
        <f>M66+M67+M68+M69+M70+M71+M88+M92+M93+M95+M96+M97+M98+M100+M89+M90+M91+M99+M94</f>
        <v>0</v>
      </c>
      <c r="N103" s="449">
        <f>N66+N67+N68+N69+N70+N71+N88+N89+N90+N91+N92+N93+N94+N95+N96+N97+N98+N99+N100</f>
        <v>0</v>
      </c>
      <c r="O103" s="449">
        <f>O66+O67+O68+O69+O70+O71+O88+O89+O90+O91+O92+O93+O94+O95+O96+O97+O98+O99+O100</f>
        <v>0</v>
      </c>
      <c r="P103" s="117"/>
    </row>
    <row r="104" spans="1:39" ht="26.25" hidden="1">
      <c r="A104" s="118"/>
      <c r="B104" s="648" t="s">
        <v>90</v>
      </c>
      <c r="C104" s="649"/>
      <c r="D104" s="649"/>
      <c r="E104" s="649"/>
      <c r="F104" s="649"/>
      <c r="G104" s="649"/>
      <c r="H104" s="649"/>
      <c r="I104" s="450"/>
      <c r="J104" s="451">
        <f>J102+J103</f>
        <v>99800</v>
      </c>
      <c r="K104" s="451">
        <f>K102+K103</f>
        <v>1197600</v>
      </c>
      <c r="L104" s="451"/>
      <c r="M104" s="451">
        <f>M102+M103</f>
        <v>24000</v>
      </c>
      <c r="N104" s="451">
        <f>N102+N103</f>
        <v>1221600</v>
      </c>
      <c r="O104" s="451">
        <f>O102+O103</f>
        <v>1185600</v>
      </c>
      <c r="P104" s="121"/>
    </row>
    <row r="105" spans="1:39" ht="26.25" hidden="1">
      <c r="A105" s="280">
        <f>$H$12</f>
        <v>0.34</v>
      </c>
      <c r="B105" s="650" t="s">
        <v>415</v>
      </c>
      <c r="C105" s="650"/>
      <c r="D105" s="650"/>
      <c r="E105" s="650"/>
      <c r="F105" s="650"/>
      <c r="G105" s="650"/>
      <c r="H105" s="650"/>
      <c r="I105" s="651"/>
      <c r="J105" s="651"/>
      <c r="K105" s="651"/>
      <c r="L105" s="651"/>
      <c r="M105" s="651"/>
      <c r="N105" s="452">
        <f>ROUND(N104*A105,0)</f>
        <v>415344</v>
      </c>
      <c r="O105" s="452">
        <f>ROUND(O104*A105,0)</f>
        <v>403104</v>
      </c>
      <c r="P105" s="122"/>
      <c r="R105" s="655" t="s">
        <v>91</v>
      </c>
      <c r="S105" s="261"/>
      <c r="T105" s="261"/>
      <c r="U105" s="261"/>
    </row>
    <row r="106" spans="1:39" ht="26.25" hidden="1">
      <c r="A106" s="406">
        <f>$L$12</f>
        <v>0.09</v>
      </c>
      <c r="B106" s="652" t="s">
        <v>416</v>
      </c>
      <c r="C106" s="652"/>
      <c r="D106" s="652"/>
      <c r="E106" s="652"/>
      <c r="F106" s="652"/>
      <c r="G106" s="652"/>
      <c r="H106" s="652"/>
      <c r="I106" s="647"/>
      <c r="J106" s="647"/>
      <c r="K106" s="647"/>
      <c r="L106" s="647"/>
      <c r="M106" s="647"/>
      <c r="N106" s="453">
        <f>ROUND(N104*8%,0)</f>
        <v>97728</v>
      </c>
      <c r="O106" s="453">
        <f>ROUND(O104*8%,0)</f>
        <v>94848</v>
      </c>
      <c r="P106" s="124"/>
      <c r="R106" s="655"/>
      <c r="S106" s="261"/>
      <c r="T106" s="261"/>
      <c r="U106" s="261"/>
    </row>
    <row r="107" spans="1:39" ht="26.25" hidden="1">
      <c r="A107" s="280">
        <f>$J$12</f>
        <v>0</v>
      </c>
      <c r="B107" s="652" t="s">
        <v>197</v>
      </c>
      <c r="C107" s="652"/>
      <c r="D107" s="652"/>
      <c r="E107" s="652"/>
      <c r="F107" s="652"/>
      <c r="G107" s="652"/>
      <c r="H107" s="652"/>
      <c r="I107" s="647"/>
      <c r="J107" s="647"/>
      <c r="K107" s="647"/>
      <c r="L107" s="647"/>
      <c r="M107" s="647"/>
      <c r="N107" s="453"/>
      <c r="O107" s="453">
        <f>ROUND((O104*A107*F12)/12,0)</f>
        <v>0</v>
      </c>
      <c r="P107" s="438"/>
      <c r="R107" s="655"/>
      <c r="S107" s="261"/>
      <c r="T107" s="261"/>
      <c r="U107" s="261"/>
    </row>
    <row r="108" spans="1:39" ht="26.25" hidden="1">
      <c r="A108" s="123"/>
      <c r="B108" s="652" t="s">
        <v>51</v>
      </c>
      <c r="C108" s="652"/>
      <c r="D108" s="652"/>
      <c r="E108" s="652"/>
      <c r="F108" s="652"/>
      <c r="G108" s="652"/>
      <c r="H108" s="652"/>
      <c r="I108" s="647"/>
      <c r="J108" s="647"/>
      <c r="K108" s="647"/>
      <c r="L108" s="647"/>
      <c r="M108" s="647"/>
      <c r="N108" s="441">
        <f>P108*R108</f>
        <v>54192</v>
      </c>
      <c r="O108" s="441">
        <f>P108*R108</f>
        <v>54192</v>
      </c>
      <c r="P108" s="439">
        <v>6774</v>
      </c>
      <c r="R108" s="426">
        <f>$H$9</f>
        <v>8</v>
      </c>
      <c r="S108" s="263"/>
      <c r="T108" s="263"/>
      <c r="U108" s="263"/>
    </row>
    <row r="109" spans="1:39" ht="26.25" hidden="1">
      <c r="A109" s="123"/>
      <c r="B109" s="652" t="s">
        <v>52</v>
      </c>
      <c r="C109" s="652"/>
      <c r="D109" s="652"/>
      <c r="E109" s="652"/>
      <c r="F109" s="652"/>
      <c r="G109" s="652"/>
      <c r="H109" s="652"/>
      <c r="I109" s="647"/>
      <c r="J109" s="647"/>
      <c r="K109" s="647"/>
      <c r="L109" s="647"/>
      <c r="M109" s="647"/>
      <c r="N109" s="453">
        <f>ROUND((N104+N105)/24,0)</f>
        <v>68206</v>
      </c>
      <c r="O109" s="453">
        <f>ROUND((O104+O105)/24,0)</f>
        <v>66196</v>
      </c>
      <c r="P109" s="438"/>
      <c r="R109" s="238"/>
      <c r="S109" s="238"/>
      <c r="T109" s="238"/>
      <c r="U109" s="238"/>
    </row>
    <row r="110" spans="1:39" ht="26.25" hidden="1">
      <c r="A110" s="123"/>
      <c r="B110" s="652" t="s">
        <v>54</v>
      </c>
      <c r="C110" s="652"/>
      <c r="D110" s="652"/>
      <c r="E110" s="652"/>
      <c r="F110" s="652"/>
      <c r="G110" s="652"/>
      <c r="H110" s="652"/>
      <c r="I110" s="647"/>
      <c r="J110" s="647"/>
      <c r="K110" s="647"/>
      <c r="L110" s="647"/>
      <c r="M110" s="647"/>
      <c r="N110" s="453">
        <f>P110*R110*12</f>
        <v>0</v>
      </c>
      <c r="O110" s="453">
        <f>P110*R110*12</f>
        <v>0</v>
      </c>
      <c r="P110" s="438">
        <v>50</v>
      </c>
      <c r="R110" s="426">
        <f>$H$10</f>
        <v>0</v>
      </c>
      <c r="S110" s="264"/>
      <c r="T110" s="264"/>
      <c r="U110" s="264"/>
    </row>
    <row r="111" spans="1:39" ht="26.25" hidden="1">
      <c r="A111" s="123"/>
      <c r="B111" s="652" t="s">
        <v>55</v>
      </c>
      <c r="C111" s="652"/>
      <c r="D111" s="652"/>
      <c r="E111" s="652"/>
      <c r="F111" s="652"/>
      <c r="G111" s="652"/>
      <c r="H111" s="652"/>
      <c r="I111" s="647"/>
      <c r="J111" s="647"/>
      <c r="K111" s="647"/>
      <c r="L111" s="647"/>
      <c r="M111" s="647"/>
      <c r="N111" s="453">
        <f>P111*R111*12</f>
        <v>1800</v>
      </c>
      <c r="O111" s="453">
        <f>P111*R111*12</f>
        <v>1800</v>
      </c>
      <c r="P111" s="438">
        <v>150</v>
      </c>
      <c r="R111" s="426">
        <f>H7+H8</f>
        <v>1</v>
      </c>
      <c r="S111" s="264"/>
      <c r="T111" s="264"/>
      <c r="U111" s="264"/>
    </row>
    <row r="112" spans="1:39" ht="26.25" hidden="1">
      <c r="A112" s="123"/>
      <c r="B112" s="652" t="s">
        <v>151</v>
      </c>
      <c r="C112" s="652"/>
      <c r="D112" s="652"/>
      <c r="E112" s="652"/>
      <c r="F112" s="652"/>
      <c r="G112" s="652"/>
      <c r="H112" s="652"/>
      <c r="I112" s="646"/>
      <c r="J112" s="646"/>
      <c r="K112" s="646"/>
      <c r="L112" s="646"/>
      <c r="M112" s="646"/>
      <c r="N112" s="453">
        <f>$J$132</f>
        <v>0</v>
      </c>
      <c r="O112" s="453">
        <f>$I$132</f>
        <v>0</v>
      </c>
      <c r="P112" s="440"/>
      <c r="R112" s="209"/>
      <c r="S112" s="264"/>
      <c r="T112" s="264"/>
      <c r="U112" s="264"/>
    </row>
    <row r="113" spans="1:21" ht="26.25" hidden="1">
      <c r="A113" s="127"/>
      <c r="B113" s="653" t="s">
        <v>53</v>
      </c>
      <c r="C113" s="653"/>
      <c r="D113" s="653"/>
      <c r="E113" s="653"/>
      <c r="F113" s="653"/>
      <c r="G113" s="653"/>
      <c r="H113" s="653"/>
      <c r="I113" s="654"/>
      <c r="J113" s="654"/>
      <c r="K113" s="654"/>
      <c r="L113" s="654"/>
      <c r="M113" s="654"/>
      <c r="N113" s="454">
        <f>SUM(N105+N106+N107+N108+N109+N112+N110+N111)</f>
        <v>637270</v>
      </c>
      <c r="O113" s="454">
        <f>SUM(O105+O106+O107+O108+O109+O112+O111+O110)</f>
        <v>620140</v>
      </c>
      <c r="P113" s="128"/>
    </row>
    <row r="114" spans="1:21" ht="26.25" hidden="1">
      <c r="A114" s="129"/>
      <c r="B114" s="675" t="s">
        <v>56</v>
      </c>
      <c r="C114" s="675"/>
      <c r="D114" s="675"/>
      <c r="E114" s="675"/>
      <c r="F114" s="675"/>
      <c r="G114" s="675"/>
      <c r="H114" s="675"/>
      <c r="I114" s="676"/>
      <c r="J114" s="676"/>
      <c r="K114" s="676"/>
      <c r="L114" s="676"/>
      <c r="M114" s="676"/>
      <c r="N114" s="455">
        <f>N113+N104</f>
        <v>1858870</v>
      </c>
      <c r="O114" s="455">
        <f>O113+O104</f>
        <v>1805740</v>
      </c>
      <c r="P114" s="130"/>
    </row>
    <row r="115" spans="1:21" ht="26.25" hidden="1">
      <c r="A115" s="123"/>
      <c r="B115" s="652" t="s">
        <v>57</v>
      </c>
      <c r="C115" s="652"/>
      <c r="D115" s="652"/>
      <c r="E115" s="652"/>
      <c r="F115" s="652"/>
      <c r="G115" s="652"/>
      <c r="H115" s="652"/>
      <c r="I115" s="646"/>
      <c r="J115" s="646"/>
      <c r="K115" s="646"/>
      <c r="L115" s="646"/>
      <c r="M115" s="646"/>
      <c r="N115" s="441">
        <f>O24</f>
        <v>0</v>
      </c>
      <c r="O115" s="441">
        <f>N24</f>
        <v>0</v>
      </c>
      <c r="P115" s="132"/>
    </row>
    <row r="116" spans="1:21" ht="26.25" hidden="1">
      <c r="A116" s="123"/>
      <c r="B116" s="652" t="s">
        <v>58</v>
      </c>
      <c r="C116" s="652"/>
      <c r="D116" s="652"/>
      <c r="E116" s="652"/>
      <c r="F116" s="652"/>
      <c r="G116" s="652"/>
      <c r="H116" s="652"/>
      <c r="I116" s="646"/>
      <c r="J116" s="646"/>
      <c r="K116" s="646"/>
      <c r="L116" s="646"/>
      <c r="M116" s="646"/>
      <c r="N116" s="441">
        <f>O25</f>
        <v>0</v>
      </c>
      <c r="O116" s="441">
        <f>N25</f>
        <v>0</v>
      </c>
      <c r="P116" s="132"/>
    </row>
    <row r="117" spans="1:21" ht="26.25" hidden="1">
      <c r="A117" s="133"/>
      <c r="B117" s="669" t="s">
        <v>59</v>
      </c>
      <c r="C117" s="670"/>
      <c r="D117" s="670"/>
      <c r="E117" s="670"/>
      <c r="F117" s="670"/>
      <c r="G117" s="670"/>
      <c r="H117" s="671"/>
      <c r="I117" s="672"/>
      <c r="J117" s="673"/>
      <c r="K117" s="673"/>
      <c r="L117" s="673"/>
      <c r="M117" s="674"/>
      <c r="N117" s="456">
        <f>N115+N116</f>
        <v>0</v>
      </c>
      <c r="O117" s="456">
        <f>O115+O116</f>
        <v>0</v>
      </c>
      <c r="P117" s="133"/>
    </row>
    <row r="118" spans="1:21" ht="33.75" hidden="1">
      <c r="A118" s="134"/>
      <c r="B118" s="667" t="s">
        <v>23</v>
      </c>
      <c r="C118" s="667"/>
      <c r="D118" s="667"/>
      <c r="E118" s="667"/>
      <c r="F118" s="667"/>
      <c r="G118" s="667"/>
      <c r="H118" s="667"/>
      <c r="I118" s="668"/>
      <c r="J118" s="668"/>
      <c r="K118" s="668"/>
      <c r="L118" s="668"/>
      <c r="M118" s="668"/>
      <c r="N118" s="457">
        <f>N114+N117</f>
        <v>1858870</v>
      </c>
      <c r="O118" s="457">
        <f>O114+O117</f>
        <v>1805740</v>
      </c>
      <c r="P118" s="134"/>
    </row>
    <row r="119" spans="1:21" hidden="1">
      <c r="A119" s="615"/>
      <c r="B119" s="615"/>
      <c r="C119" s="615"/>
      <c r="D119" s="615"/>
      <c r="E119" s="615"/>
      <c r="F119" s="615"/>
      <c r="G119" s="615"/>
      <c r="H119" s="615"/>
      <c r="I119" s="615"/>
      <c r="J119" s="615"/>
      <c r="K119" s="615"/>
      <c r="L119" s="615"/>
      <c r="M119" s="615"/>
      <c r="N119" s="615"/>
      <c r="O119" s="615"/>
      <c r="P119" s="615"/>
    </row>
    <row r="120" spans="1:21" ht="56.25">
      <c r="B120" s="375"/>
      <c r="C120" s="466" t="s">
        <v>4</v>
      </c>
      <c r="D120" s="466" t="s">
        <v>366</v>
      </c>
      <c r="E120" s="466" t="s">
        <v>27</v>
      </c>
      <c r="F120" s="466" t="s">
        <v>351</v>
      </c>
      <c r="G120" s="466" t="s">
        <v>367</v>
      </c>
      <c r="H120" s="466" t="s">
        <v>368</v>
      </c>
      <c r="I120" s="466" t="s">
        <v>369</v>
      </c>
      <c r="J120" s="466" t="s">
        <v>376</v>
      </c>
    </row>
    <row r="121" spans="1:21" s="468" customFormat="1" ht="12">
      <c r="B121" s="469"/>
      <c r="C121" s="470">
        <v>1</v>
      </c>
      <c r="D121" s="470">
        <v>2</v>
      </c>
      <c r="E121" s="470">
        <v>3</v>
      </c>
      <c r="F121" s="470">
        <v>4</v>
      </c>
      <c r="G121" s="470">
        <v>5</v>
      </c>
      <c r="H121" s="470">
        <v>6</v>
      </c>
      <c r="I121" s="470">
        <v>7</v>
      </c>
      <c r="J121" s="470">
        <v>8</v>
      </c>
      <c r="R121" s="471"/>
      <c r="S121" s="471"/>
      <c r="T121" s="471"/>
      <c r="U121" s="471"/>
    </row>
    <row r="122" spans="1:21" ht="21">
      <c r="B122" s="378"/>
      <c r="C122" s="472">
        <v>1</v>
      </c>
      <c r="D122" s="418"/>
      <c r="E122" s="418"/>
      <c r="F122" s="419"/>
      <c r="G122" s="419"/>
      <c r="H122" s="420">
        <v>0</v>
      </c>
      <c r="I122" s="379">
        <f>H122*12</f>
        <v>0</v>
      </c>
      <c r="J122" s="379">
        <f>H122*12</f>
        <v>0</v>
      </c>
    </row>
    <row r="123" spans="1:21" ht="21">
      <c r="B123" s="378"/>
      <c r="C123" s="472">
        <v>2</v>
      </c>
      <c r="D123" s="418" t="s">
        <v>352</v>
      </c>
      <c r="E123" s="418" t="s">
        <v>352</v>
      </c>
      <c r="F123" s="419" t="s">
        <v>352</v>
      </c>
      <c r="G123" s="419" t="s">
        <v>352</v>
      </c>
      <c r="H123" s="420">
        <v>0</v>
      </c>
      <c r="I123" s="379">
        <f t="shared" ref="I123:J131" si="143">H123*12</f>
        <v>0</v>
      </c>
      <c r="J123" s="379">
        <f t="shared" si="143"/>
        <v>0</v>
      </c>
    </row>
    <row r="124" spans="1:21" ht="21">
      <c r="B124" s="380"/>
      <c r="C124" s="472">
        <v>3</v>
      </c>
      <c r="D124" s="418" t="s">
        <v>352</v>
      </c>
      <c r="E124" s="418" t="s">
        <v>352</v>
      </c>
      <c r="F124" s="419" t="s">
        <v>352</v>
      </c>
      <c r="G124" s="419" t="s">
        <v>352</v>
      </c>
      <c r="H124" s="420">
        <v>0</v>
      </c>
      <c r="I124" s="379">
        <f t="shared" si="143"/>
        <v>0</v>
      </c>
      <c r="J124" s="379">
        <f t="shared" si="143"/>
        <v>0</v>
      </c>
    </row>
    <row r="125" spans="1:21" ht="21">
      <c r="B125" s="380"/>
      <c r="C125" s="472">
        <v>4</v>
      </c>
      <c r="D125" s="418" t="s">
        <v>352</v>
      </c>
      <c r="E125" s="418" t="s">
        <v>352</v>
      </c>
      <c r="F125" s="419" t="s">
        <v>352</v>
      </c>
      <c r="G125" s="419" t="s">
        <v>352</v>
      </c>
      <c r="H125" s="420">
        <v>0</v>
      </c>
      <c r="I125" s="379">
        <f t="shared" si="143"/>
        <v>0</v>
      </c>
      <c r="J125" s="379">
        <f t="shared" si="143"/>
        <v>0</v>
      </c>
    </row>
    <row r="126" spans="1:21" ht="21">
      <c r="B126" s="380"/>
      <c r="C126" s="472">
        <v>5</v>
      </c>
      <c r="D126" s="418" t="s">
        <v>352</v>
      </c>
      <c r="E126" s="418" t="s">
        <v>352</v>
      </c>
      <c r="F126" s="419" t="s">
        <v>352</v>
      </c>
      <c r="G126" s="419" t="s">
        <v>352</v>
      </c>
      <c r="H126" s="420">
        <v>0</v>
      </c>
      <c r="I126" s="379">
        <f t="shared" si="143"/>
        <v>0</v>
      </c>
      <c r="J126" s="379">
        <f t="shared" si="143"/>
        <v>0</v>
      </c>
    </row>
    <row r="127" spans="1:21" ht="21">
      <c r="B127" s="380"/>
      <c r="C127" s="472">
        <v>6</v>
      </c>
      <c r="D127" s="418" t="s">
        <v>352</v>
      </c>
      <c r="E127" s="418" t="s">
        <v>352</v>
      </c>
      <c r="F127" s="419" t="s">
        <v>352</v>
      </c>
      <c r="G127" s="419" t="s">
        <v>352</v>
      </c>
      <c r="H127" s="420">
        <v>0</v>
      </c>
      <c r="I127" s="379">
        <f t="shared" si="143"/>
        <v>0</v>
      </c>
      <c r="J127" s="379">
        <f t="shared" si="143"/>
        <v>0</v>
      </c>
    </row>
    <row r="128" spans="1:21" ht="21">
      <c r="B128" s="380"/>
      <c r="C128" s="472">
        <v>7</v>
      </c>
      <c r="D128" s="418" t="s">
        <v>352</v>
      </c>
      <c r="E128" s="418" t="s">
        <v>352</v>
      </c>
      <c r="F128" s="419" t="s">
        <v>352</v>
      </c>
      <c r="G128" s="419" t="s">
        <v>352</v>
      </c>
      <c r="H128" s="420">
        <v>0</v>
      </c>
      <c r="I128" s="379">
        <f t="shared" si="143"/>
        <v>0</v>
      </c>
      <c r="J128" s="379">
        <f t="shared" si="143"/>
        <v>0</v>
      </c>
    </row>
    <row r="129" spans="2:10" s="1" customFormat="1" ht="21">
      <c r="B129" s="380"/>
      <c r="C129" s="472">
        <v>8</v>
      </c>
      <c r="D129" s="418" t="s">
        <v>352</v>
      </c>
      <c r="E129" s="418" t="s">
        <v>352</v>
      </c>
      <c r="F129" s="419" t="s">
        <v>352</v>
      </c>
      <c r="G129" s="419"/>
      <c r="H129" s="420">
        <v>0</v>
      </c>
      <c r="I129" s="379">
        <f t="shared" si="143"/>
        <v>0</v>
      </c>
      <c r="J129" s="379">
        <f t="shared" si="143"/>
        <v>0</v>
      </c>
    </row>
    <row r="130" spans="2:10" s="1" customFormat="1" ht="21">
      <c r="B130" s="380"/>
      <c r="C130" s="472">
        <v>9</v>
      </c>
      <c r="D130" s="418" t="s">
        <v>352</v>
      </c>
      <c r="E130" s="418" t="s">
        <v>352</v>
      </c>
      <c r="F130" s="419" t="s">
        <v>352</v>
      </c>
      <c r="G130" s="419" t="s">
        <v>352</v>
      </c>
      <c r="H130" s="420">
        <v>0</v>
      </c>
      <c r="I130" s="379">
        <f t="shared" si="143"/>
        <v>0</v>
      </c>
      <c r="J130" s="379">
        <f t="shared" si="143"/>
        <v>0</v>
      </c>
    </row>
    <row r="131" spans="2:10" s="1" customFormat="1" ht="21">
      <c r="B131" s="380"/>
      <c r="C131" s="472">
        <v>10</v>
      </c>
      <c r="D131" s="418" t="s">
        <v>352</v>
      </c>
      <c r="E131" s="418" t="s">
        <v>352</v>
      </c>
      <c r="F131" s="419" t="s">
        <v>352</v>
      </c>
      <c r="G131" s="419" t="s">
        <v>352</v>
      </c>
      <c r="H131" s="420">
        <v>0</v>
      </c>
      <c r="I131" s="379">
        <f t="shared" si="143"/>
        <v>0</v>
      </c>
      <c r="J131" s="379">
        <f t="shared" si="143"/>
        <v>0</v>
      </c>
    </row>
    <row r="132" spans="2:10" s="1" customFormat="1" ht="37.9" customHeight="1">
      <c r="B132" s="295"/>
      <c r="C132" s="381"/>
      <c r="D132" s="381"/>
      <c r="E132" s="381" t="s">
        <v>364</v>
      </c>
      <c r="F132" s="381"/>
      <c r="G132" s="381"/>
      <c r="H132" s="381"/>
      <c r="I132" s="425">
        <f>SUM(I122:I131)</f>
        <v>0</v>
      </c>
      <c r="J132" s="425">
        <f>SUM(J122:J131)</f>
        <v>0</v>
      </c>
    </row>
  </sheetData>
  <sheetProtection password="C404" sheet="1" objects="1" scenarios="1" formatCells="0" formatColumns="0" formatRows="0"/>
  <protectedRanges>
    <protectedRange sqref="I23:L33" name="Range12_1"/>
    <protectedRange sqref="F15:K20" name="Range10_1"/>
    <protectedRange sqref="C11:D12 E10:E11" name="Range8_1"/>
    <protectedRange sqref="C7:E9" name="Range6_1"/>
    <protectedRange sqref="F4:I4" name="Range4_1"/>
    <protectedRange sqref="A3:B5" name="Range2_1"/>
    <protectedRange sqref="C1:I1" name="Range1_1"/>
    <protectedRange sqref="C3:E4 F6:F9 H6:H9 G7:G9 C6:E6 C5:D5" name="Range3_1"/>
    <protectedRange sqref="G6 I6 H5" name="Range5_1"/>
    <protectedRange sqref="C10" name="Range7_1"/>
    <protectedRange sqref="P23:Q34 D23:H33 N23:N34" name="Range11_1"/>
    <protectedRange sqref="B122:B131" name="Range1"/>
    <protectedRange sqref="D122:H131" name="Range2"/>
  </protectedRanges>
  <mergeCells count="91">
    <mergeCell ref="A34:B34"/>
    <mergeCell ref="AK21:AK22"/>
    <mergeCell ref="AL21:AL22"/>
    <mergeCell ref="O21:O22"/>
    <mergeCell ref="P21:P22"/>
    <mergeCell ref="Q21:Q22"/>
    <mergeCell ref="AJ21:AJ22"/>
    <mergeCell ref="F21:H21"/>
    <mergeCell ref="I21:J21"/>
    <mergeCell ref="N21:N22"/>
    <mergeCell ref="N35:O35"/>
    <mergeCell ref="O36:P36"/>
    <mergeCell ref="A38:A39"/>
    <mergeCell ref="B38:B39"/>
    <mergeCell ref="C38:D39"/>
    <mergeCell ref="F38:F39"/>
    <mergeCell ref="G38:G39"/>
    <mergeCell ref="E38:E39"/>
    <mergeCell ref="A35:E35"/>
    <mergeCell ref="D36:G36"/>
    <mergeCell ref="A36:C36"/>
    <mergeCell ref="A37:R37"/>
    <mergeCell ref="R38:V38"/>
    <mergeCell ref="B118:H118"/>
    <mergeCell ref="I118:M118"/>
    <mergeCell ref="B117:H117"/>
    <mergeCell ref="I117:M117"/>
    <mergeCell ref="B109:H109"/>
    <mergeCell ref="I109:M109"/>
    <mergeCell ref="B111:H111"/>
    <mergeCell ref="I111:M111"/>
    <mergeCell ref="B110:H110"/>
    <mergeCell ref="I110:M110"/>
    <mergeCell ref="B116:H116"/>
    <mergeCell ref="I116:M116"/>
    <mergeCell ref="B114:H114"/>
    <mergeCell ref="I114:M114"/>
    <mergeCell ref="B112:H112"/>
    <mergeCell ref="B115:H115"/>
    <mergeCell ref="R105:R107"/>
    <mergeCell ref="B102:H102"/>
    <mergeCell ref="B103:H103"/>
    <mergeCell ref="N38:N39"/>
    <mergeCell ref="O38:O39"/>
    <mergeCell ref="P38:P39"/>
    <mergeCell ref="H38:I38"/>
    <mergeCell ref="J38:J39"/>
    <mergeCell ref="K38:K39"/>
    <mergeCell ref="L38:M38"/>
    <mergeCell ref="H39:I39"/>
    <mergeCell ref="I115:M115"/>
    <mergeCell ref="I106:M106"/>
    <mergeCell ref="B104:H104"/>
    <mergeCell ref="B105:H105"/>
    <mergeCell ref="I105:M105"/>
    <mergeCell ref="B106:H106"/>
    <mergeCell ref="B107:H107"/>
    <mergeCell ref="I107:M107"/>
    <mergeCell ref="B108:H108"/>
    <mergeCell ref="I108:M108"/>
    <mergeCell ref="I112:M112"/>
    <mergeCell ref="B113:H113"/>
    <mergeCell ref="I113:M113"/>
    <mergeCell ref="A1:B1"/>
    <mergeCell ref="C1:I1"/>
    <mergeCell ref="C2:E2"/>
    <mergeCell ref="B13:E13"/>
    <mergeCell ref="F13:F14"/>
    <mergeCell ref="G13:G14"/>
    <mergeCell ref="H13:H14"/>
    <mergeCell ref="I13:I14"/>
    <mergeCell ref="F7:G7"/>
    <mergeCell ref="F8:G8"/>
    <mergeCell ref="F9:G9"/>
    <mergeCell ref="F10:G10"/>
    <mergeCell ref="C11:D11"/>
    <mergeCell ref="C10:D10"/>
    <mergeCell ref="C12:D12"/>
    <mergeCell ref="C9:D9"/>
    <mergeCell ref="A3:B3"/>
    <mergeCell ref="A4:B4"/>
    <mergeCell ref="A5:B5"/>
    <mergeCell ref="J13:J14"/>
    <mergeCell ref="K13:K14"/>
    <mergeCell ref="C3:E3"/>
    <mergeCell ref="C7:E7"/>
    <mergeCell ref="L13:L14"/>
    <mergeCell ref="C21:E21"/>
    <mergeCell ref="G4:H4"/>
    <mergeCell ref="G6:H6"/>
    <mergeCell ref="K21:L21"/>
  </mergeCells>
  <printOptions horizontalCentered="1"/>
  <pageMargins left="0.2" right="0.2" top="0" bottom="0.25" header="0.3" footer="0.3"/>
  <pageSetup paperSize="5" scale="39" orientation="landscape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3"/>
  <sheetViews>
    <sheetView view="pageBreakPreview" zoomScale="60" zoomScaleNormal="90" workbookViewId="0">
      <selection activeCell="D7" sqref="D7"/>
    </sheetView>
  </sheetViews>
  <sheetFormatPr defaultRowHeight="15"/>
  <cols>
    <col min="7" max="7" width="16.42578125" customWidth="1"/>
  </cols>
  <sheetData>
    <row r="1" spans="1:16" ht="20.25">
      <c r="A1" s="340"/>
      <c r="B1" s="341"/>
      <c r="C1" s="341"/>
      <c r="D1" s="341"/>
      <c r="E1" s="341"/>
      <c r="F1" s="341"/>
      <c r="G1" s="874" t="s">
        <v>354</v>
      </c>
      <c r="H1" s="875"/>
      <c r="I1" s="341"/>
      <c r="J1" s="341"/>
      <c r="K1" s="341"/>
      <c r="L1" s="341"/>
      <c r="M1" s="341"/>
      <c r="N1" s="341"/>
      <c r="O1" s="341"/>
      <c r="P1" s="342"/>
    </row>
    <row r="2" spans="1:16" ht="20.25">
      <c r="A2" s="343" t="s">
        <v>355</v>
      </c>
      <c r="B2" s="344"/>
      <c r="C2" s="344"/>
      <c r="D2" s="345" t="s">
        <v>246</v>
      </c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6"/>
    </row>
    <row r="3" spans="1:16" ht="26.25">
      <c r="A3" s="347" t="s">
        <v>356</v>
      </c>
      <c r="B3" s="348"/>
      <c r="C3" s="349">
        <v>2202</v>
      </c>
      <c r="D3" s="350" t="s">
        <v>255</v>
      </c>
      <c r="E3" s="351"/>
      <c r="F3" s="351"/>
      <c r="G3" s="352" t="s">
        <v>350</v>
      </c>
      <c r="H3" s="353">
        <v>27306</v>
      </c>
      <c r="I3" s="354"/>
      <c r="J3" s="351"/>
      <c r="K3" s="355"/>
      <c r="L3" s="356"/>
      <c r="M3" s="351"/>
      <c r="N3" s="351"/>
      <c r="O3" s="351"/>
      <c r="P3" s="357"/>
    </row>
    <row r="4" spans="1:16" ht="20.25">
      <c r="A4" s="358"/>
      <c r="B4" s="348"/>
      <c r="C4" s="349">
        <v>2</v>
      </c>
      <c r="D4" s="350" t="s">
        <v>256</v>
      </c>
      <c r="E4" s="351"/>
      <c r="F4" s="351"/>
      <c r="G4" s="359"/>
      <c r="H4" s="356"/>
      <c r="I4" s="356"/>
      <c r="J4" s="356"/>
      <c r="K4" s="356"/>
      <c r="L4" s="356"/>
      <c r="M4" s="351"/>
      <c r="N4" s="351"/>
      <c r="O4" s="351"/>
      <c r="P4" s="357"/>
    </row>
    <row r="5" spans="1:16" ht="20.25">
      <c r="A5" s="358"/>
      <c r="B5" s="348"/>
      <c r="C5" s="349">
        <v>109</v>
      </c>
      <c r="D5" s="350" t="s">
        <v>252</v>
      </c>
      <c r="E5" s="351"/>
      <c r="F5" s="351"/>
      <c r="G5" s="359"/>
      <c r="H5" s="356"/>
      <c r="I5" s="356"/>
      <c r="J5" s="356"/>
      <c r="K5" s="356"/>
      <c r="L5" s="356"/>
      <c r="M5" s="351"/>
      <c r="N5" s="351"/>
      <c r="O5" s="351"/>
      <c r="P5" s="357"/>
    </row>
    <row r="6" spans="1:16" ht="20.25">
      <c r="A6" s="358"/>
      <c r="B6" s="348"/>
      <c r="C6" s="349">
        <v>27</v>
      </c>
      <c r="D6" s="350" t="s">
        <v>257</v>
      </c>
      <c r="E6" s="351"/>
      <c r="F6" s="351"/>
      <c r="G6" s="359"/>
      <c r="H6" s="356"/>
      <c r="I6" s="356"/>
      <c r="J6" s="356"/>
      <c r="K6" s="356"/>
      <c r="L6" s="356"/>
      <c r="M6" s="351"/>
      <c r="N6" s="351"/>
      <c r="O6" s="351"/>
      <c r="P6" s="357"/>
    </row>
    <row r="7" spans="1:16" ht="20.25">
      <c r="A7" s="358"/>
      <c r="B7" s="348"/>
      <c r="C7" s="349">
        <v>1</v>
      </c>
      <c r="D7" s="350" t="s">
        <v>257</v>
      </c>
      <c r="E7" s="351"/>
      <c r="F7" s="351"/>
      <c r="G7" s="359"/>
      <c r="H7" s="356"/>
      <c r="I7" s="356"/>
      <c r="J7" s="356"/>
      <c r="K7" s="360"/>
      <c r="L7" s="360"/>
      <c r="M7" s="351"/>
      <c r="N7" s="351"/>
      <c r="O7" s="351"/>
      <c r="P7" s="357"/>
    </row>
    <row r="8" spans="1:16" ht="20.25" hidden="1">
      <c r="A8" s="358"/>
      <c r="B8" s="348"/>
      <c r="C8" s="349"/>
      <c r="D8" s="350"/>
      <c r="E8" s="351"/>
      <c r="F8" s="351"/>
      <c r="G8" s="359"/>
      <c r="H8" s="356"/>
      <c r="I8" s="356"/>
      <c r="J8" s="356"/>
      <c r="K8" s="360"/>
      <c r="L8" s="360"/>
      <c r="M8" s="351"/>
      <c r="N8" s="351"/>
      <c r="O8" s="351"/>
      <c r="P8" s="357"/>
    </row>
    <row r="9" spans="1:16" ht="20.25">
      <c r="A9" s="879" t="s">
        <v>260</v>
      </c>
      <c r="B9" s="880"/>
      <c r="C9" s="361">
        <v>24</v>
      </c>
      <c r="D9" s="351"/>
      <c r="E9" s="351"/>
      <c r="F9" s="351"/>
      <c r="G9" s="362" t="s">
        <v>258</v>
      </c>
      <c r="H9" s="878" t="s">
        <v>259</v>
      </c>
      <c r="I9" s="878"/>
      <c r="J9" s="351"/>
      <c r="K9" s="351"/>
      <c r="L9" s="351"/>
      <c r="M9" s="351"/>
      <c r="N9" s="351"/>
      <c r="O9" s="351"/>
      <c r="P9" s="357"/>
    </row>
    <row r="10" spans="1:16" ht="20.25" hidden="1">
      <c r="A10" s="363"/>
      <c r="B10" s="364"/>
      <c r="C10" s="364"/>
      <c r="D10" s="365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6"/>
    </row>
    <row r="11" spans="1:16" ht="18.75">
      <c r="A11" s="876" t="s">
        <v>353</v>
      </c>
      <c r="B11" s="877" t="s">
        <v>357</v>
      </c>
      <c r="C11" s="871" t="s">
        <v>358</v>
      </c>
      <c r="D11" s="872"/>
      <c r="E11" s="872"/>
      <c r="F11" s="873"/>
      <c r="G11" s="877" t="s">
        <v>357</v>
      </c>
      <c r="H11" s="871" t="s">
        <v>359</v>
      </c>
      <c r="I11" s="872"/>
      <c r="J11" s="872"/>
      <c r="K11" s="873"/>
      <c r="L11" s="877" t="s">
        <v>357</v>
      </c>
      <c r="M11" s="871" t="s">
        <v>360</v>
      </c>
      <c r="N11" s="872"/>
      <c r="O11" s="872"/>
      <c r="P11" s="873"/>
    </row>
    <row r="12" spans="1:16" ht="75.75">
      <c r="A12" s="876"/>
      <c r="B12" s="877"/>
      <c r="C12" s="586" t="s">
        <v>361</v>
      </c>
      <c r="D12" s="586" t="s">
        <v>362</v>
      </c>
      <c r="E12" s="586" t="s">
        <v>363</v>
      </c>
      <c r="F12" s="586" t="s">
        <v>82</v>
      </c>
      <c r="G12" s="877"/>
      <c r="H12" s="586" t="s">
        <v>361</v>
      </c>
      <c r="I12" s="586" t="s">
        <v>362</v>
      </c>
      <c r="J12" s="586" t="s">
        <v>363</v>
      </c>
      <c r="K12" s="586" t="s">
        <v>82</v>
      </c>
      <c r="L12" s="877"/>
      <c r="M12" s="586" t="s">
        <v>361</v>
      </c>
      <c r="N12" s="586" t="s">
        <v>362</v>
      </c>
      <c r="O12" s="586" t="s">
        <v>363</v>
      </c>
      <c r="P12" s="586" t="s">
        <v>82</v>
      </c>
    </row>
    <row r="13" spans="1:16">
      <c r="A13" s="367" t="s">
        <v>352</v>
      </c>
      <c r="B13" s="368"/>
      <c r="C13" s="369">
        <v>10</v>
      </c>
      <c r="D13" s="369">
        <v>20</v>
      </c>
      <c r="E13" s="369">
        <v>30</v>
      </c>
      <c r="F13" s="369">
        <v>40</v>
      </c>
      <c r="G13" s="368"/>
      <c r="H13" s="369">
        <v>50</v>
      </c>
      <c r="I13" s="369">
        <v>60</v>
      </c>
      <c r="J13" s="369">
        <v>70</v>
      </c>
      <c r="K13" s="369">
        <v>80</v>
      </c>
      <c r="L13" s="368"/>
      <c r="M13" s="369">
        <v>90</v>
      </c>
      <c r="N13" s="369">
        <v>100</v>
      </c>
      <c r="O13" s="369">
        <v>110</v>
      </c>
      <c r="P13" s="369">
        <v>120</v>
      </c>
    </row>
    <row r="14" spans="1:16">
      <c r="A14" s="367" t="s">
        <v>352</v>
      </c>
      <c r="B14" s="368"/>
      <c r="C14" s="369"/>
      <c r="D14" s="369"/>
      <c r="E14" s="369"/>
      <c r="F14" s="369"/>
      <c r="G14" s="368"/>
      <c r="H14" s="369"/>
      <c r="I14" s="369"/>
      <c r="J14" s="369"/>
      <c r="K14" s="369"/>
      <c r="L14" s="368"/>
      <c r="M14" s="369"/>
      <c r="N14" s="369"/>
      <c r="O14" s="369"/>
      <c r="P14" s="369"/>
    </row>
    <row r="15" spans="1:16">
      <c r="A15" s="367" t="s">
        <v>352</v>
      </c>
      <c r="B15" s="368"/>
      <c r="C15" s="369"/>
      <c r="D15" s="369"/>
      <c r="E15" s="369"/>
      <c r="F15" s="369"/>
      <c r="G15" s="368"/>
      <c r="H15" s="369"/>
      <c r="I15" s="369"/>
      <c r="J15" s="369"/>
      <c r="K15" s="369"/>
      <c r="L15" s="368"/>
      <c r="M15" s="369"/>
      <c r="N15" s="369"/>
      <c r="O15" s="369"/>
      <c r="P15" s="369"/>
    </row>
    <row r="16" spans="1:16">
      <c r="A16" s="367" t="s">
        <v>352</v>
      </c>
      <c r="B16" s="368"/>
      <c r="C16" s="369"/>
      <c r="D16" s="369"/>
      <c r="E16" s="369"/>
      <c r="F16" s="369"/>
      <c r="G16" s="368"/>
      <c r="H16" s="369"/>
      <c r="I16" s="369"/>
      <c r="J16" s="369"/>
      <c r="K16" s="369"/>
      <c r="L16" s="368"/>
      <c r="M16" s="369"/>
      <c r="N16" s="369"/>
      <c r="O16" s="369"/>
      <c r="P16" s="369"/>
    </row>
    <row r="17" spans="1:16">
      <c r="A17" s="367" t="s">
        <v>352</v>
      </c>
      <c r="B17" s="368"/>
      <c r="C17" s="369"/>
      <c r="D17" s="369"/>
      <c r="E17" s="369"/>
      <c r="F17" s="369"/>
      <c r="G17" s="368"/>
      <c r="H17" s="369"/>
      <c r="I17" s="369"/>
      <c r="J17" s="369"/>
      <c r="K17" s="369"/>
      <c r="L17" s="368"/>
      <c r="M17" s="369"/>
      <c r="N17" s="369"/>
      <c r="O17" s="369"/>
      <c r="P17" s="369"/>
    </row>
    <row r="18" spans="1:16">
      <c r="A18" s="367" t="s">
        <v>352</v>
      </c>
      <c r="B18" s="368"/>
      <c r="C18" s="369"/>
      <c r="D18" s="369"/>
      <c r="E18" s="369"/>
      <c r="F18" s="369"/>
      <c r="G18" s="368"/>
      <c r="H18" s="369"/>
      <c r="I18" s="369"/>
      <c r="J18" s="369"/>
      <c r="K18" s="369"/>
      <c r="L18" s="368"/>
      <c r="M18" s="369"/>
      <c r="N18" s="369"/>
      <c r="O18" s="369"/>
      <c r="P18" s="369"/>
    </row>
    <row r="19" spans="1:16">
      <c r="A19" s="367" t="s">
        <v>352</v>
      </c>
      <c r="B19" s="368"/>
      <c r="C19" s="369"/>
      <c r="D19" s="369"/>
      <c r="E19" s="369"/>
      <c r="F19" s="369"/>
      <c r="G19" s="368"/>
      <c r="H19" s="369"/>
      <c r="I19" s="369"/>
      <c r="J19" s="369"/>
      <c r="K19" s="369"/>
      <c r="L19" s="368"/>
      <c r="M19" s="369"/>
      <c r="N19" s="369"/>
      <c r="O19" s="369"/>
      <c r="P19" s="369"/>
    </row>
    <row r="20" spans="1:16">
      <c r="A20" s="367" t="s">
        <v>352</v>
      </c>
      <c r="B20" s="368"/>
      <c r="C20" s="369"/>
      <c r="D20" s="369"/>
      <c r="E20" s="369"/>
      <c r="F20" s="369"/>
      <c r="G20" s="368"/>
      <c r="H20" s="369"/>
      <c r="I20" s="369"/>
      <c r="J20" s="369"/>
      <c r="K20" s="369"/>
      <c r="L20" s="368"/>
      <c r="M20" s="369"/>
      <c r="N20" s="369"/>
      <c r="O20" s="369"/>
      <c r="P20" s="369"/>
    </row>
    <row r="21" spans="1:16">
      <c r="A21" s="367" t="s">
        <v>352</v>
      </c>
      <c r="B21" s="368"/>
      <c r="C21" s="369"/>
      <c r="D21" s="369"/>
      <c r="E21" s="369"/>
      <c r="F21" s="369"/>
      <c r="G21" s="368"/>
      <c r="H21" s="369"/>
      <c r="I21" s="369"/>
      <c r="J21" s="369"/>
      <c r="K21" s="369"/>
      <c r="L21" s="368"/>
      <c r="M21" s="369"/>
      <c r="N21" s="369"/>
      <c r="O21" s="369"/>
      <c r="P21" s="369"/>
    </row>
    <row r="22" spans="1:16">
      <c r="A22" s="367" t="s">
        <v>352</v>
      </c>
      <c r="B22" s="368"/>
      <c r="C22" s="369"/>
      <c r="D22" s="369"/>
      <c r="E22" s="369"/>
      <c r="F22" s="369"/>
      <c r="G22" s="368"/>
      <c r="H22" s="369"/>
      <c r="I22" s="369"/>
      <c r="J22" s="369"/>
      <c r="K22" s="369"/>
      <c r="L22" s="368"/>
      <c r="M22" s="369"/>
      <c r="N22" s="369"/>
      <c r="O22" s="369"/>
      <c r="P22" s="369"/>
    </row>
    <row r="23" spans="1:16">
      <c r="A23" s="367" t="s">
        <v>352</v>
      </c>
      <c r="B23" s="368"/>
      <c r="C23" s="369"/>
      <c r="D23" s="369"/>
      <c r="E23" s="369"/>
      <c r="F23" s="369"/>
      <c r="G23" s="368"/>
      <c r="H23" s="369"/>
      <c r="I23" s="369"/>
      <c r="J23" s="369"/>
      <c r="K23" s="369"/>
      <c r="L23" s="368"/>
      <c r="M23" s="369"/>
      <c r="N23" s="369"/>
      <c r="O23" s="369"/>
      <c r="P23" s="369"/>
    </row>
    <row r="24" spans="1:16">
      <c r="A24" s="367" t="s">
        <v>352</v>
      </c>
      <c r="B24" s="368"/>
      <c r="C24" s="369"/>
      <c r="D24" s="369"/>
      <c r="E24" s="369"/>
      <c r="F24" s="369"/>
      <c r="G24" s="368"/>
      <c r="H24" s="369"/>
      <c r="I24" s="369"/>
      <c r="J24" s="369"/>
      <c r="K24" s="369"/>
      <c r="L24" s="368"/>
      <c r="M24" s="369"/>
      <c r="N24" s="369"/>
      <c r="O24" s="369"/>
      <c r="P24" s="369"/>
    </row>
    <row r="25" spans="1:16">
      <c r="A25" s="367" t="s">
        <v>352</v>
      </c>
      <c r="B25" s="368"/>
      <c r="C25" s="369"/>
      <c r="D25" s="369"/>
      <c r="E25" s="369"/>
      <c r="F25" s="369"/>
      <c r="G25" s="368"/>
      <c r="H25" s="369"/>
      <c r="I25" s="369"/>
      <c r="J25" s="369"/>
      <c r="K25" s="369"/>
      <c r="L25" s="368"/>
      <c r="M25" s="369"/>
      <c r="N25" s="369"/>
      <c r="O25" s="369"/>
      <c r="P25" s="369"/>
    </row>
    <row r="26" spans="1:16">
      <c r="A26" s="367" t="s">
        <v>352</v>
      </c>
      <c r="B26" s="368"/>
      <c r="C26" s="369"/>
      <c r="D26" s="369"/>
      <c r="E26" s="369"/>
      <c r="F26" s="369"/>
      <c r="G26" s="368"/>
      <c r="H26" s="369"/>
      <c r="I26" s="369"/>
      <c r="J26" s="369"/>
      <c r="K26" s="369"/>
      <c r="L26" s="368"/>
      <c r="M26" s="369"/>
      <c r="N26" s="369"/>
      <c r="O26" s="369"/>
      <c r="P26" s="369"/>
    </row>
    <row r="27" spans="1:16">
      <c r="A27" s="367" t="s">
        <v>352</v>
      </c>
      <c r="B27" s="368"/>
      <c r="C27" s="369"/>
      <c r="D27" s="369"/>
      <c r="E27" s="369"/>
      <c r="F27" s="369"/>
      <c r="G27" s="368"/>
      <c r="H27" s="369"/>
      <c r="I27" s="369"/>
      <c r="J27" s="369"/>
      <c r="K27" s="369"/>
      <c r="L27" s="368"/>
      <c r="M27" s="369"/>
      <c r="N27" s="369"/>
      <c r="O27" s="369"/>
      <c r="P27" s="369"/>
    </row>
    <row r="28" spans="1:16">
      <c r="A28" s="370"/>
      <c r="B28" s="371" t="s">
        <v>364</v>
      </c>
      <c r="C28" s="367">
        <v>10</v>
      </c>
      <c r="D28" s="367">
        <v>20</v>
      </c>
      <c r="E28" s="367">
        <v>30</v>
      </c>
      <c r="F28" s="367">
        <v>40</v>
      </c>
      <c r="G28" s="367"/>
      <c r="H28" s="367">
        <v>50</v>
      </c>
      <c r="I28" s="367">
        <v>60</v>
      </c>
      <c r="J28" s="367">
        <v>70</v>
      </c>
      <c r="K28" s="367">
        <v>80</v>
      </c>
      <c r="L28" s="367"/>
      <c r="M28" s="367">
        <v>90</v>
      </c>
      <c r="N28" s="367">
        <v>100</v>
      </c>
      <c r="O28" s="367">
        <v>110</v>
      </c>
      <c r="P28" s="367">
        <v>120</v>
      </c>
    </row>
    <row r="30" spans="1:16" ht="18.75">
      <c r="M30" s="372" t="str">
        <f>Profile!A3</f>
        <v>ihbZbZvks 10tSM ,oa iz/kkukpk;Z</v>
      </c>
    </row>
    <row r="31" spans="1:16" ht="18.75">
      <c r="A31" s="373"/>
      <c r="M31" s="372" t="str">
        <f>Profile!A4</f>
        <v>jktdh; mPp ek/;fed fo|ky;</v>
      </c>
    </row>
    <row r="32" spans="1:16" ht="18.75">
      <c r="A32" s="339"/>
      <c r="M32" s="372" t="str">
        <f>Profile!A5</f>
        <v>15tSM Jhxaxkuxj</v>
      </c>
    </row>
    <row r="33" spans="1:13" ht="18.75">
      <c r="A33" s="339"/>
      <c r="M33" s="372">
        <f>Profile!$F$4</f>
        <v>2405</v>
      </c>
    </row>
  </sheetData>
  <sheetProtection password="C404" sheet="1" objects="1" scenarios="1"/>
  <protectedRanges>
    <protectedRange sqref="B13:P27" name="Range1"/>
  </protectedRanges>
  <mergeCells count="10">
    <mergeCell ref="M11:P11"/>
    <mergeCell ref="G1:H1"/>
    <mergeCell ref="A11:A12"/>
    <mergeCell ref="B11:B12"/>
    <mergeCell ref="C11:F11"/>
    <mergeCell ref="G11:G12"/>
    <mergeCell ref="H11:K11"/>
    <mergeCell ref="L11:L12"/>
    <mergeCell ref="H9:I9"/>
    <mergeCell ref="A9:B9"/>
  </mergeCell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20"/>
  <sheetViews>
    <sheetView view="pageBreakPreview" zoomScale="60" zoomScaleNormal="90" workbookViewId="0">
      <selection activeCell="G20" sqref="G20:J20"/>
    </sheetView>
  </sheetViews>
  <sheetFormatPr defaultColWidth="9.140625" defaultRowHeight="18.75"/>
  <cols>
    <col min="1" max="1" width="19.140625" style="176" customWidth="1"/>
    <col min="2" max="2" width="18.7109375" style="176" customWidth="1"/>
    <col min="3" max="3" width="14.28515625" style="176" customWidth="1"/>
    <col min="4" max="4" width="10.85546875" style="176" customWidth="1"/>
    <col min="5" max="5" width="7.85546875" style="176" customWidth="1"/>
    <col min="6" max="6" width="12" style="176" customWidth="1"/>
    <col min="7" max="7" width="11.28515625" style="176" bestFit="1" customWidth="1"/>
    <col min="8" max="8" width="10.7109375" style="176" bestFit="1" customWidth="1"/>
    <col min="9" max="9" width="7.28515625" style="176" hidden="1" customWidth="1"/>
    <col min="10" max="10" width="15.5703125" style="176" customWidth="1"/>
    <col min="11" max="16384" width="9.140625" style="176"/>
  </cols>
  <sheetData>
    <row r="1" spans="1:11" s="254" customFormat="1" ht="28.9" customHeight="1">
      <c r="A1" s="886" t="s">
        <v>109</v>
      </c>
      <c r="B1" s="886"/>
      <c r="C1" s="886"/>
      <c r="D1" s="886"/>
      <c r="E1" s="886"/>
      <c r="F1" s="886"/>
      <c r="G1" s="886"/>
      <c r="H1" s="886"/>
      <c r="I1" s="886"/>
      <c r="J1" s="886"/>
    </row>
    <row r="2" spans="1:11" s="254" customFormat="1" ht="29.45" customHeight="1">
      <c r="A2" s="887" t="str">
        <f>'P3'!$D$1</f>
        <v>15tSM Jhxaxkuxj</v>
      </c>
      <c r="B2" s="887"/>
      <c r="C2" s="887"/>
      <c r="D2" s="887"/>
      <c r="E2" s="887"/>
      <c r="F2" s="886" t="s">
        <v>34</v>
      </c>
      <c r="G2" s="886"/>
      <c r="H2" s="886"/>
      <c r="I2" s="886"/>
      <c r="J2" s="886"/>
    </row>
    <row r="3" spans="1:11" ht="10.5" customHeight="1">
      <c r="B3" s="177"/>
      <c r="C3" s="177"/>
      <c r="D3" s="177"/>
      <c r="E3" s="177"/>
      <c r="F3" s="177"/>
      <c r="G3" s="177"/>
    </row>
    <row r="4" spans="1:11" ht="18.75" customHeight="1">
      <c r="A4" s="847" t="s">
        <v>100</v>
      </c>
      <c r="B4" s="847" t="s">
        <v>176</v>
      </c>
      <c r="C4" s="847" t="s">
        <v>101</v>
      </c>
      <c r="D4" s="847" t="s">
        <v>102</v>
      </c>
      <c r="E4" s="888" t="s">
        <v>194</v>
      </c>
      <c r="F4" s="889"/>
      <c r="G4" s="812" t="s">
        <v>182</v>
      </c>
      <c r="H4" s="812"/>
      <c r="I4" s="175"/>
      <c r="J4" s="847" t="s">
        <v>195</v>
      </c>
      <c r="K4" s="9"/>
    </row>
    <row r="5" spans="1:11" ht="56.25">
      <c r="A5" s="847"/>
      <c r="B5" s="847"/>
      <c r="C5" s="847"/>
      <c r="D5" s="847"/>
      <c r="E5" s="890"/>
      <c r="F5" s="891"/>
      <c r="G5" s="175" t="s">
        <v>103</v>
      </c>
      <c r="H5" s="175" t="s">
        <v>104</v>
      </c>
      <c r="I5" s="175"/>
      <c r="J5" s="847"/>
      <c r="K5" s="9"/>
    </row>
    <row r="6" spans="1:11">
      <c r="A6" s="179">
        <v>1</v>
      </c>
      <c r="B6" s="179">
        <v>2</v>
      </c>
      <c r="C6" s="178">
        <v>3</v>
      </c>
      <c r="D6" s="178">
        <v>4</v>
      </c>
      <c r="E6" s="892">
        <v>5</v>
      </c>
      <c r="F6" s="893"/>
      <c r="G6" s="179">
        <v>6</v>
      </c>
      <c r="H6" s="179">
        <v>7</v>
      </c>
      <c r="I6" s="179"/>
      <c r="J6" s="179">
        <v>8</v>
      </c>
    </row>
    <row r="7" spans="1:11" s="13" customFormat="1" ht="21.6" customHeight="1">
      <c r="A7" s="848" t="s">
        <v>175</v>
      </c>
      <c r="B7" s="883" t="s">
        <v>177</v>
      </c>
      <c r="C7" s="848" t="s">
        <v>174</v>
      </c>
      <c r="D7" s="848" t="s">
        <v>157</v>
      </c>
      <c r="E7" s="180" t="s">
        <v>105</v>
      </c>
      <c r="F7" s="247">
        <v>0</v>
      </c>
      <c r="G7" s="247">
        <v>205</v>
      </c>
      <c r="H7" s="247">
        <v>0</v>
      </c>
      <c r="I7" s="10"/>
      <c r="J7" s="180">
        <f>F7+G7-H7</f>
        <v>205</v>
      </c>
    </row>
    <row r="8" spans="1:11" s="13" customFormat="1" ht="21.6" customHeight="1">
      <c r="A8" s="882"/>
      <c r="B8" s="884"/>
      <c r="C8" s="882"/>
      <c r="D8" s="882"/>
      <c r="E8" s="180" t="s">
        <v>106</v>
      </c>
      <c r="F8" s="247">
        <v>2991.65</v>
      </c>
      <c r="G8" s="247">
        <f>11432-205</f>
        <v>11227</v>
      </c>
      <c r="H8" s="247">
        <v>1265</v>
      </c>
      <c r="I8" s="10"/>
      <c r="J8" s="180">
        <f t="shared" ref="J8:J10" si="0">F8+G8-H8</f>
        <v>12953.65</v>
      </c>
    </row>
    <row r="9" spans="1:11" s="13" customFormat="1" ht="21.6" customHeight="1">
      <c r="A9" s="882"/>
      <c r="B9" s="884"/>
      <c r="C9" s="882"/>
      <c r="D9" s="882"/>
      <c r="E9" s="180" t="s">
        <v>107</v>
      </c>
      <c r="F9" s="247">
        <v>0</v>
      </c>
      <c r="G9" s="247">
        <v>0</v>
      </c>
      <c r="H9" s="247">
        <v>0</v>
      </c>
      <c r="I9" s="10"/>
      <c r="J9" s="180">
        <f t="shared" si="0"/>
        <v>0</v>
      </c>
    </row>
    <row r="10" spans="1:11" s="13" customFormat="1" ht="21.6" customHeight="1">
      <c r="A10" s="849"/>
      <c r="B10" s="885"/>
      <c r="C10" s="849"/>
      <c r="D10" s="849"/>
      <c r="E10" s="180" t="s">
        <v>108</v>
      </c>
      <c r="F10" s="180">
        <f>F9+F8+F7</f>
        <v>2991.65</v>
      </c>
      <c r="G10" s="180">
        <f t="shared" ref="G10:I10" si="1">G9+G8+G7</f>
        <v>11432</v>
      </c>
      <c r="H10" s="180">
        <f t="shared" si="1"/>
        <v>1265</v>
      </c>
      <c r="I10" s="180">
        <f t="shared" si="1"/>
        <v>0</v>
      </c>
      <c r="J10" s="180">
        <f t="shared" si="0"/>
        <v>13158.65</v>
      </c>
    </row>
    <row r="11" spans="1:11" s="13" customFormat="1" ht="21.6" customHeight="1">
      <c r="A11" s="848" t="s">
        <v>175</v>
      </c>
      <c r="B11" s="883" t="s">
        <v>178</v>
      </c>
      <c r="C11" s="848" t="s">
        <v>174</v>
      </c>
      <c r="D11" s="848" t="s">
        <v>218</v>
      </c>
      <c r="E11" s="180" t="s">
        <v>105</v>
      </c>
      <c r="F11" s="180">
        <v>0</v>
      </c>
      <c r="G11" s="180">
        <v>0</v>
      </c>
      <c r="H11" s="180">
        <v>0</v>
      </c>
      <c r="I11" s="10"/>
      <c r="J11" s="180">
        <f t="shared" ref="J11:J14" si="2">F11+G11-H11</f>
        <v>0</v>
      </c>
    </row>
    <row r="12" spans="1:11" s="13" customFormat="1" ht="21.6" customHeight="1">
      <c r="A12" s="882"/>
      <c r="B12" s="884"/>
      <c r="C12" s="882"/>
      <c r="D12" s="882"/>
      <c r="E12" s="180" t="s">
        <v>106</v>
      </c>
      <c r="F12" s="180">
        <v>26604</v>
      </c>
      <c r="G12" s="180">
        <v>15234</v>
      </c>
      <c r="H12" s="180">
        <v>9990</v>
      </c>
      <c r="I12" s="10"/>
      <c r="J12" s="180">
        <f t="shared" si="2"/>
        <v>31848</v>
      </c>
    </row>
    <row r="13" spans="1:11" s="13" customFormat="1" ht="21.6" customHeight="1">
      <c r="A13" s="882"/>
      <c r="B13" s="884"/>
      <c r="C13" s="882"/>
      <c r="D13" s="882"/>
      <c r="E13" s="180" t="s">
        <v>107</v>
      </c>
      <c r="F13" s="180">
        <v>0</v>
      </c>
      <c r="G13" s="180">
        <v>0</v>
      </c>
      <c r="H13" s="180">
        <v>0</v>
      </c>
      <c r="I13" s="10"/>
      <c r="J13" s="180">
        <f t="shared" si="2"/>
        <v>0</v>
      </c>
    </row>
    <row r="14" spans="1:11" s="13" customFormat="1" ht="21.6" customHeight="1">
      <c r="A14" s="849"/>
      <c r="B14" s="885"/>
      <c r="C14" s="849"/>
      <c r="D14" s="849"/>
      <c r="E14" s="180" t="s">
        <v>108</v>
      </c>
      <c r="F14" s="180">
        <f>F13+F12+F11</f>
        <v>26604</v>
      </c>
      <c r="G14" s="180">
        <f t="shared" ref="G14" si="3">G13+G12+G11</f>
        <v>15234</v>
      </c>
      <c r="H14" s="180">
        <f t="shared" ref="H14" si="4">H13+H12+H11</f>
        <v>9990</v>
      </c>
      <c r="I14" s="180">
        <f t="shared" ref="I14" si="5">I13+I12+I11</f>
        <v>0</v>
      </c>
      <c r="J14" s="180">
        <f t="shared" si="2"/>
        <v>31848</v>
      </c>
    </row>
    <row r="15" spans="1:11" s="13" customFormat="1"/>
    <row r="17" spans="7:10">
      <c r="G17" s="881" t="str">
        <f>Profile!A3</f>
        <v>ihbZbZvks 10tSM ,oa iz/kkukpk;Z</v>
      </c>
      <c r="H17" s="881"/>
      <c r="I17" s="881"/>
      <c r="J17" s="881"/>
    </row>
    <row r="18" spans="7:10">
      <c r="G18" s="881" t="str">
        <f>Profile!A4</f>
        <v>jktdh; mPp ek/;fed fo|ky;</v>
      </c>
      <c r="H18" s="881">
        <f>Profile!B4</f>
        <v>0</v>
      </c>
      <c r="I18" s="881"/>
      <c r="J18" s="881"/>
    </row>
    <row r="19" spans="7:10">
      <c r="G19" s="881" t="str">
        <f>Profile!A5</f>
        <v>15tSM Jhxaxkuxj</v>
      </c>
      <c r="H19" s="881">
        <f>Profile!B5</f>
        <v>0</v>
      </c>
      <c r="I19" s="881"/>
      <c r="J19" s="881"/>
    </row>
    <row r="20" spans="7:10">
      <c r="G20" s="881">
        <f>Profile!$F$4</f>
        <v>2405</v>
      </c>
      <c r="H20" s="881"/>
      <c r="I20" s="881"/>
      <c r="J20" s="881"/>
    </row>
  </sheetData>
  <sheetProtection password="C404" sheet="1" objects="1" scenarios="1"/>
  <mergeCells count="23">
    <mergeCell ref="A7:A10"/>
    <mergeCell ref="B7:B10"/>
    <mergeCell ref="C7:C10"/>
    <mergeCell ref="D7:D10"/>
    <mergeCell ref="A1:J1"/>
    <mergeCell ref="A2:E2"/>
    <mergeCell ref="E4:F5"/>
    <mergeCell ref="E6:F6"/>
    <mergeCell ref="J4:J5"/>
    <mergeCell ref="G4:H4"/>
    <mergeCell ref="A4:A5"/>
    <mergeCell ref="B4:B5"/>
    <mergeCell ref="C4:C5"/>
    <mergeCell ref="D4:D5"/>
    <mergeCell ref="F2:J2"/>
    <mergeCell ref="G17:J17"/>
    <mergeCell ref="G18:J18"/>
    <mergeCell ref="G19:J19"/>
    <mergeCell ref="G20:J20"/>
    <mergeCell ref="A11:A14"/>
    <mergeCell ref="B11:B14"/>
    <mergeCell ref="C11:C14"/>
    <mergeCell ref="D11:D1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P40"/>
  <sheetViews>
    <sheetView view="pageBreakPreview" zoomScale="60" workbookViewId="0">
      <selection activeCell="C18" sqref="C18"/>
    </sheetView>
  </sheetViews>
  <sheetFormatPr defaultColWidth="9.140625" defaultRowHeight="18.75"/>
  <cols>
    <col min="1" max="1" width="9.140625" style="4"/>
    <col min="2" max="2" width="16.42578125" style="4" customWidth="1"/>
    <col min="3" max="3" width="19.7109375" style="4" customWidth="1"/>
    <col min="4" max="4" width="12.5703125" style="4" customWidth="1"/>
    <col min="5" max="5" width="9.85546875" style="4" bestFit="1" customWidth="1"/>
    <col min="6" max="6" width="11.28515625" style="4" bestFit="1" customWidth="1"/>
    <col min="7" max="7" width="9.28515625" style="4" bestFit="1" customWidth="1"/>
    <col min="8" max="8" width="7.28515625" style="4" hidden="1" customWidth="1"/>
    <col min="9" max="16384" width="9.140625" style="4"/>
  </cols>
  <sheetData>
    <row r="1" spans="1:16">
      <c r="A1" s="843" t="str">
        <f>'P3'!$D$1</f>
        <v>15tSM Jhxaxkuxj</v>
      </c>
      <c r="B1" s="843"/>
      <c r="C1" s="843"/>
      <c r="D1" s="843"/>
      <c r="E1" s="843"/>
      <c r="F1" s="843"/>
      <c r="G1" s="843"/>
      <c r="H1" s="843"/>
    </row>
    <row r="2" spans="1:16">
      <c r="A2" s="843" t="s">
        <v>24</v>
      </c>
      <c r="B2" s="843"/>
      <c r="C2" s="843"/>
      <c r="D2" s="843"/>
      <c r="E2" s="843"/>
      <c r="F2" s="843"/>
      <c r="G2" s="843"/>
      <c r="H2" s="843"/>
    </row>
    <row r="3" spans="1:16">
      <c r="A3" s="898" t="str">
        <f>Profile!$A$35</f>
        <v xml:space="preserve">o"kZ 2021&amp;2022 ds fy, jsUt ds vuqlkj laosru dh jkf'k </v>
      </c>
      <c r="B3" s="898"/>
      <c r="C3" s="898"/>
      <c r="D3" s="898"/>
    </row>
    <row r="4" spans="1:16" ht="56.25">
      <c r="A4" s="5" t="s">
        <v>4</v>
      </c>
      <c r="B4" s="5" t="s">
        <v>9</v>
      </c>
      <c r="C4" s="5" t="s">
        <v>15</v>
      </c>
      <c r="D4" s="87" t="s">
        <v>28</v>
      </c>
      <c r="E4" s="5" t="s">
        <v>10</v>
      </c>
      <c r="F4" s="5" t="s">
        <v>11</v>
      </c>
      <c r="G4" s="5" t="s">
        <v>12</v>
      </c>
      <c r="H4" s="5" t="s">
        <v>18</v>
      </c>
      <c r="J4" s="88"/>
      <c r="K4" s="89"/>
      <c r="L4" s="89"/>
      <c r="M4" s="89"/>
      <c r="N4" s="89"/>
      <c r="O4" s="89"/>
      <c r="P4" s="89"/>
    </row>
    <row r="5" spans="1:16" hidden="1">
      <c r="A5" s="5">
        <v>1</v>
      </c>
      <c r="B5" s="5" t="str">
        <f>Profile!G44</f>
        <v>iz/kkukpk;Z</v>
      </c>
      <c r="C5" s="211" t="s">
        <v>16</v>
      </c>
      <c r="D5" s="135">
        <f>Profile!I44</f>
        <v>16</v>
      </c>
      <c r="E5" s="135">
        <f>Profile!J44</f>
        <v>40300</v>
      </c>
      <c r="F5" s="135">
        <f>E5*12</f>
        <v>483600</v>
      </c>
      <c r="G5" s="135">
        <f>Profile!P44</f>
        <v>1200</v>
      </c>
      <c r="H5" s="5">
        <f>ROUNDUP((E5)*(3%),0)</f>
        <v>1209</v>
      </c>
      <c r="J5" s="89"/>
      <c r="K5" s="89"/>
      <c r="L5" s="89"/>
      <c r="M5" s="89"/>
      <c r="N5" s="89"/>
      <c r="O5" s="89"/>
      <c r="P5" s="89"/>
    </row>
    <row r="6" spans="1:16" hidden="1">
      <c r="A6" s="5">
        <v>2</v>
      </c>
      <c r="B6" s="5" t="str">
        <f>Profile!G45</f>
        <v>O;k[;krk</v>
      </c>
      <c r="C6" s="211" t="s">
        <v>16</v>
      </c>
      <c r="D6" s="135">
        <f>Profile!I45</f>
        <v>16</v>
      </c>
      <c r="E6" s="135">
        <f>Profile!J45</f>
        <v>59500</v>
      </c>
      <c r="F6" s="135">
        <f t="shared" ref="F6:F37" si="0">E6*12</f>
        <v>714000</v>
      </c>
      <c r="G6" s="135">
        <f>Profile!P45</f>
        <v>1800</v>
      </c>
      <c r="H6" s="5">
        <f t="shared" ref="H6:H25" si="1">ROUNDUP((E6)*(3%),0)</f>
        <v>1785</v>
      </c>
      <c r="J6" s="96"/>
      <c r="K6" s="96"/>
      <c r="L6" s="96"/>
      <c r="M6" s="97"/>
      <c r="N6" s="98"/>
      <c r="O6" s="99"/>
    </row>
    <row r="7" spans="1:16" hidden="1">
      <c r="A7" s="5">
        <v>3</v>
      </c>
      <c r="B7" s="5" t="str">
        <f>Profile!G46</f>
        <v>O;k[;krk</v>
      </c>
      <c r="C7" s="211" t="s">
        <v>16</v>
      </c>
      <c r="D7" s="135">
        <f>Profile!I46</f>
        <v>16</v>
      </c>
      <c r="E7" s="135">
        <f>Profile!J46</f>
        <v>0</v>
      </c>
      <c r="F7" s="135">
        <f t="shared" si="0"/>
        <v>0</v>
      </c>
      <c r="G7" s="135">
        <f>Profile!P46</f>
        <v>0</v>
      </c>
      <c r="H7" s="5">
        <f t="shared" si="1"/>
        <v>0</v>
      </c>
      <c r="J7" s="96"/>
      <c r="K7" s="96"/>
      <c r="L7" s="96"/>
      <c r="M7" s="96"/>
      <c r="N7" s="97"/>
      <c r="O7" s="98"/>
      <c r="P7" s="99"/>
    </row>
    <row r="8" spans="1:16" hidden="1">
      <c r="A8" s="5">
        <v>4</v>
      </c>
      <c r="B8" s="5" t="str">
        <f>Profile!G47</f>
        <v>O;k[;krk</v>
      </c>
      <c r="C8" s="211" t="s">
        <v>14</v>
      </c>
      <c r="D8" s="135">
        <f>Profile!I47</f>
        <v>16</v>
      </c>
      <c r="E8" s="135">
        <f>Profile!J47</f>
        <v>0</v>
      </c>
      <c r="F8" s="135">
        <f t="shared" si="0"/>
        <v>0</v>
      </c>
      <c r="G8" s="135">
        <f>Profile!P47</f>
        <v>0</v>
      </c>
      <c r="H8" s="5">
        <f t="shared" si="1"/>
        <v>0</v>
      </c>
      <c r="J8" s="96"/>
      <c r="K8" s="96"/>
      <c r="L8" s="96"/>
      <c r="M8" s="96"/>
      <c r="N8" s="97"/>
      <c r="O8" s="98"/>
      <c r="P8" s="99"/>
    </row>
    <row r="9" spans="1:16" hidden="1">
      <c r="A9" s="5">
        <v>5</v>
      </c>
      <c r="B9" s="5" t="str">
        <f>Profile!G48</f>
        <v>O;k[;krk</v>
      </c>
      <c r="C9" s="211"/>
      <c r="D9" s="135">
        <f>Profile!I48</f>
        <v>16</v>
      </c>
      <c r="E9" s="135">
        <f>Profile!J48</f>
        <v>0</v>
      </c>
      <c r="F9" s="135">
        <f t="shared" si="0"/>
        <v>0</v>
      </c>
      <c r="G9" s="135">
        <f>Profile!P48</f>
        <v>0</v>
      </c>
      <c r="H9" s="5">
        <f t="shared" si="1"/>
        <v>0</v>
      </c>
      <c r="J9" s="96"/>
      <c r="K9" s="96"/>
      <c r="L9" s="96"/>
      <c r="M9" s="96"/>
      <c r="N9" s="97"/>
      <c r="O9" s="98"/>
      <c r="P9" s="99"/>
    </row>
    <row r="10" spans="1:16" hidden="1">
      <c r="A10" s="5">
        <v>6</v>
      </c>
      <c r="B10" s="5" t="str">
        <f>Profile!G49</f>
        <v>O;k[;krk</v>
      </c>
      <c r="C10" s="211"/>
      <c r="D10" s="135">
        <f>Profile!I49</f>
        <v>6</v>
      </c>
      <c r="E10" s="135">
        <f>Profile!J49</f>
        <v>0</v>
      </c>
      <c r="F10" s="135">
        <f t="shared" si="0"/>
        <v>0</v>
      </c>
      <c r="G10" s="135">
        <f>Profile!P49</f>
        <v>0</v>
      </c>
      <c r="H10" s="5">
        <f t="shared" si="1"/>
        <v>0</v>
      </c>
      <c r="J10" s="96"/>
      <c r="K10" s="96"/>
      <c r="L10" s="96"/>
      <c r="M10" s="96"/>
      <c r="N10" s="97"/>
      <c r="O10" s="98"/>
      <c r="P10" s="99"/>
    </row>
    <row r="11" spans="1:16" hidden="1">
      <c r="A11" s="5">
        <v>7</v>
      </c>
      <c r="B11" s="5" t="str">
        <f>Profile!G50</f>
        <v>O;k[;krk</v>
      </c>
      <c r="C11" s="211"/>
      <c r="D11" s="135">
        <f>Profile!I50</f>
        <v>7</v>
      </c>
      <c r="E11" s="135">
        <f>Profile!J50</f>
        <v>0</v>
      </c>
      <c r="F11" s="135">
        <f t="shared" si="0"/>
        <v>0</v>
      </c>
      <c r="G11" s="135">
        <f>Profile!P50</f>
        <v>0</v>
      </c>
      <c r="H11" s="5">
        <f t="shared" si="1"/>
        <v>0</v>
      </c>
      <c r="J11" s="96"/>
      <c r="K11" s="96"/>
      <c r="L11" s="96"/>
      <c r="M11" s="96"/>
      <c r="N11" s="98"/>
      <c r="O11" s="98"/>
      <c r="P11" s="99"/>
    </row>
    <row r="12" spans="1:16" ht="18" customHeight="1">
      <c r="A12" s="5">
        <v>1</v>
      </c>
      <c r="B12" s="5" t="str">
        <f>Profile!G66</f>
        <v>ofj"B v/;kid</v>
      </c>
      <c r="C12" s="211" t="s">
        <v>16</v>
      </c>
      <c r="D12" s="135">
        <f>Profile!I66</f>
        <v>11</v>
      </c>
      <c r="E12" s="135">
        <f>Profile!J66</f>
        <v>0</v>
      </c>
      <c r="F12" s="135">
        <f t="shared" si="0"/>
        <v>0</v>
      </c>
      <c r="G12" s="135">
        <f>Profile!P66</f>
        <v>0</v>
      </c>
      <c r="H12" s="5">
        <f t="shared" si="1"/>
        <v>0</v>
      </c>
      <c r="J12" s="96"/>
      <c r="K12" s="96"/>
      <c r="L12" s="96"/>
      <c r="M12" s="96"/>
      <c r="N12" s="98"/>
      <c r="O12" s="98"/>
      <c r="P12" s="99"/>
    </row>
    <row r="13" spans="1:16">
      <c r="A13" s="5">
        <v>2</v>
      </c>
      <c r="B13" s="5" t="str">
        <f>Profile!G67</f>
        <v>ofj"B v/;kid</v>
      </c>
      <c r="C13" s="211" t="s">
        <v>173</v>
      </c>
      <c r="D13" s="135">
        <f>Profile!I67</f>
        <v>11</v>
      </c>
      <c r="E13" s="135">
        <f>Profile!J67</f>
        <v>0</v>
      </c>
      <c r="F13" s="135">
        <f t="shared" si="0"/>
        <v>0</v>
      </c>
      <c r="G13" s="135">
        <f>Profile!P67</f>
        <v>0</v>
      </c>
      <c r="H13" s="5">
        <f t="shared" si="1"/>
        <v>0</v>
      </c>
      <c r="J13" s="96"/>
      <c r="K13" s="96"/>
      <c r="L13" s="96"/>
      <c r="M13" s="96"/>
      <c r="N13" s="98"/>
      <c r="O13" s="98"/>
      <c r="P13" s="99"/>
    </row>
    <row r="14" spans="1:16" hidden="1">
      <c r="A14" s="5">
        <v>3</v>
      </c>
      <c r="B14" s="5" t="str">
        <f>Profile!G68</f>
        <v>ofj"B v/;kid</v>
      </c>
      <c r="C14" s="211" t="s">
        <v>152</v>
      </c>
      <c r="D14" s="135">
        <f>Profile!I68</f>
        <v>11</v>
      </c>
      <c r="E14" s="135">
        <f>Profile!J68</f>
        <v>0</v>
      </c>
      <c r="F14" s="135">
        <f t="shared" si="0"/>
        <v>0</v>
      </c>
      <c r="G14" s="135">
        <f>Profile!P68</f>
        <v>0</v>
      </c>
      <c r="H14" s="5">
        <f t="shared" si="1"/>
        <v>0</v>
      </c>
      <c r="J14" s="96"/>
      <c r="K14" s="96"/>
      <c r="L14" s="96"/>
      <c r="M14" s="96"/>
      <c r="N14" s="98"/>
      <c r="O14" s="98"/>
      <c r="P14" s="99"/>
    </row>
    <row r="15" spans="1:16" hidden="1">
      <c r="A15" s="222">
        <v>4</v>
      </c>
      <c r="B15" s="222" t="str">
        <f>Profile!G69</f>
        <v>ofj"B v/;kid</v>
      </c>
      <c r="C15" s="211" t="s">
        <v>152</v>
      </c>
      <c r="D15" s="135">
        <f>Profile!I69</f>
        <v>11</v>
      </c>
      <c r="E15" s="135">
        <f>Profile!J69</f>
        <v>0</v>
      </c>
      <c r="F15" s="135">
        <f t="shared" ref="F15:F18" si="2">E15*12</f>
        <v>0</v>
      </c>
      <c r="G15" s="135">
        <f>Profile!P69</f>
        <v>0</v>
      </c>
      <c r="H15" s="222"/>
      <c r="J15" s="96"/>
      <c r="K15" s="96"/>
      <c r="L15" s="96"/>
      <c r="M15" s="96"/>
      <c r="N15" s="98"/>
      <c r="O15" s="98"/>
      <c r="P15" s="99"/>
    </row>
    <row r="16" spans="1:16" s="242" customFormat="1" hidden="1">
      <c r="A16" s="240">
        <v>12</v>
      </c>
      <c r="B16" s="240" t="str">
        <f>Profile!G70</f>
        <v>ofj"B v/;kid</v>
      </c>
      <c r="C16" s="240"/>
      <c r="D16" s="241">
        <f>Profile!I70</f>
        <v>11</v>
      </c>
      <c r="E16" s="241">
        <f>Profile!J70</f>
        <v>0</v>
      </c>
      <c r="F16" s="241">
        <f t="shared" si="2"/>
        <v>0</v>
      </c>
      <c r="G16" s="241">
        <f>Profile!P70</f>
        <v>0</v>
      </c>
      <c r="H16" s="240"/>
      <c r="J16" s="243"/>
      <c r="K16" s="243"/>
      <c r="L16" s="243"/>
      <c r="M16" s="243"/>
      <c r="N16" s="244"/>
      <c r="O16" s="244"/>
      <c r="P16" s="245"/>
    </row>
    <row r="17" spans="1:16" s="242" customFormat="1" hidden="1">
      <c r="A17" s="240">
        <v>13</v>
      </c>
      <c r="B17" s="240" t="str">
        <f>Profile!G71</f>
        <v>ofj"B v/;kid</v>
      </c>
      <c r="C17" s="240"/>
      <c r="D17" s="241">
        <f>Profile!I71</f>
        <v>11</v>
      </c>
      <c r="E17" s="241">
        <f>Profile!J71</f>
        <v>0</v>
      </c>
      <c r="F17" s="241">
        <f t="shared" si="2"/>
        <v>0</v>
      </c>
      <c r="G17" s="241">
        <f>Profile!P71</f>
        <v>0</v>
      </c>
      <c r="H17" s="240"/>
      <c r="J17" s="243"/>
      <c r="K17" s="243"/>
      <c r="L17" s="243"/>
      <c r="M17" s="243"/>
      <c r="N17" s="244"/>
      <c r="O17" s="244"/>
      <c r="P17" s="245"/>
    </row>
    <row r="18" spans="1:16">
      <c r="A18" s="222">
        <v>5</v>
      </c>
      <c r="B18" s="222" t="str">
        <f>Profile!G88</f>
        <v>v/;kid&amp;2</v>
      </c>
      <c r="C18" s="211" t="s">
        <v>16</v>
      </c>
      <c r="D18" s="135">
        <f>Profile!I88</f>
        <v>10</v>
      </c>
      <c r="E18" s="135">
        <f>Profile!J88</f>
        <v>0</v>
      </c>
      <c r="F18" s="135">
        <f t="shared" si="2"/>
        <v>0</v>
      </c>
      <c r="G18" s="135">
        <f>Profile!P88</f>
        <v>0</v>
      </c>
      <c r="H18" s="222"/>
      <c r="J18" s="96"/>
      <c r="K18" s="96"/>
      <c r="L18" s="96"/>
      <c r="M18" s="96"/>
      <c r="N18" s="98"/>
      <c r="O18" s="98"/>
      <c r="P18" s="99"/>
    </row>
    <row r="19" spans="1:16">
      <c r="A19" s="222">
        <v>6</v>
      </c>
      <c r="B19" s="239" t="str">
        <f>Profile!G89</f>
        <v>v/;kid&amp;2</v>
      </c>
      <c r="C19" s="211" t="s">
        <v>156</v>
      </c>
      <c r="D19" s="135">
        <f>Profile!I89</f>
        <v>10</v>
      </c>
      <c r="E19" s="135">
        <f>Profile!J89</f>
        <v>0</v>
      </c>
      <c r="F19" s="135">
        <f t="shared" ref="F19:F30" si="3">E19*12</f>
        <v>0</v>
      </c>
      <c r="G19" s="135">
        <f>Profile!P89</f>
        <v>0</v>
      </c>
      <c r="H19" s="222"/>
      <c r="J19" s="96"/>
      <c r="K19" s="96"/>
      <c r="L19" s="96"/>
      <c r="M19" s="96"/>
      <c r="N19" s="98"/>
      <c r="O19" s="98"/>
      <c r="P19" s="99"/>
    </row>
    <row r="20" spans="1:16">
      <c r="A20" s="222">
        <v>7</v>
      </c>
      <c r="B20" s="239" t="str">
        <f>Profile!G90</f>
        <v>v/;kid&amp;2</v>
      </c>
      <c r="C20" s="211" t="s">
        <v>152</v>
      </c>
      <c r="D20" s="135">
        <f>Profile!I90</f>
        <v>10</v>
      </c>
      <c r="E20" s="135">
        <f>Profile!J90</f>
        <v>0</v>
      </c>
      <c r="F20" s="135">
        <f t="shared" si="3"/>
        <v>0</v>
      </c>
      <c r="G20" s="135">
        <f>Profile!P90</f>
        <v>0</v>
      </c>
      <c r="H20" s="222"/>
      <c r="J20" s="96"/>
      <c r="K20" s="96"/>
      <c r="L20" s="96"/>
      <c r="M20" s="96"/>
      <c r="N20" s="98"/>
      <c r="O20" s="98"/>
      <c r="P20" s="99"/>
    </row>
    <row r="21" spans="1:16">
      <c r="A21" s="222">
        <v>8</v>
      </c>
      <c r="B21" s="239" t="str">
        <f>Profile!G91</f>
        <v>v/;kid&amp;1</v>
      </c>
      <c r="C21" s="211" t="s">
        <v>16</v>
      </c>
      <c r="D21" s="135">
        <f>Profile!I91</f>
        <v>10</v>
      </c>
      <c r="E21" s="135">
        <f>Profile!J91</f>
        <v>0</v>
      </c>
      <c r="F21" s="135">
        <f t="shared" si="3"/>
        <v>0</v>
      </c>
      <c r="G21" s="135">
        <f>Profile!P91</f>
        <v>0</v>
      </c>
      <c r="H21" s="222"/>
      <c r="J21" s="96"/>
      <c r="K21" s="96"/>
      <c r="L21" s="96"/>
      <c r="M21" s="96"/>
      <c r="N21" s="98"/>
      <c r="O21" s="98"/>
      <c r="P21" s="99"/>
    </row>
    <row r="22" spans="1:16">
      <c r="A22" s="222">
        <v>9</v>
      </c>
      <c r="B22" s="239" t="str">
        <f>Profile!G92</f>
        <v>v/;kid&amp;1</v>
      </c>
      <c r="C22" s="211" t="s">
        <v>156</v>
      </c>
      <c r="D22" s="135">
        <f>Profile!I92</f>
        <v>10</v>
      </c>
      <c r="E22" s="135">
        <f>Profile!J92</f>
        <v>0</v>
      </c>
      <c r="F22" s="135">
        <f t="shared" si="3"/>
        <v>0</v>
      </c>
      <c r="G22" s="135">
        <f>Profile!P92</f>
        <v>0</v>
      </c>
      <c r="H22" s="222"/>
      <c r="J22" s="96"/>
      <c r="K22" s="96"/>
      <c r="L22" s="96"/>
      <c r="M22" s="96"/>
      <c r="N22" s="98"/>
      <c r="O22" s="98"/>
      <c r="P22" s="99"/>
    </row>
    <row r="23" spans="1:16" s="242" customFormat="1" hidden="1">
      <c r="A23" s="240">
        <v>19</v>
      </c>
      <c r="B23" s="240" t="str">
        <f>Profile!G93</f>
        <v>v/;kid&amp;1</v>
      </c>
      <c r="C23" s="240"/>
      <c r="D23" s="241">
        <f>Profile!I93</f>
        <v>10</v>
      </c>
      <c r="E23" s="241">
        <f>Profile!J93</f>
        <v>0</v>
      </c>
      <c r="F23" s="241">
        <f t="shared" si="3"/>
        <v>0</v>
      </c>
      <c r="G23" s="241">
        <f>Profile!P93</f>
        <v>0</v>
      </c>
      <c r="H23" s="240">
        <f t="shared" si="1"/>
        <v>0</v>
      </c>
      <c r="J23" s="243"/>
      <c r="K23" s="243"/>
      <c r="L23" s="243"/>
      <c r="M23" s="243"/>
      <c r="N23" s="244"/>
      <c r="O23" s="244"/>
      <c r="P23" s="245"/>
    </row>
    <row r="24" spans="1:16">
      <c r="A24" s="222">
        <v>10</v>
      </c>
      <c r="B24" s="239" t="str">
        <f>Profile!G94</f>
        <v xml:space="preserve"> 'kk-f'k{kd</v>
      </c>
      <c r="C24" s="211" t="s">
        <v>16</v>
      </c>
      <c r="D24" s="135">
        <f>Profile!I94</f>
        <v>10</v>
      </c>
      <c r="E24" s="135">
        <f>Profile!J94</f>
        <v>0</v>
      </c>
      <c r="F24" s="135">
        <f t="shared" si="3"/>
        <v>0</v>
      </c>
      <c r="G24" s="135">
        <f>Profile!P94</f>
        <v>0</v>
      </c>
      <c r="H24" s="5">
        <f t="shared" si="1"/>
        <v>0</v>
      </c>
      <c r="J24" s="96"/>
      <c r="K24" s="96"/>
      <c r="L24" s="96"/>
      <c r="M24" s="96"/>
      <c r="N24" s="97"/>
      <c r="O24" s="98"/>
      <c r="P24" s="99"/>
    </row>
    <row r="25" spans="1:16" s="242" customFormat="1" hidden="1">
      <c r="A25" s="240">
        <v>21</v>
      </c>
      <c r="B25" s="240" t="str">
        <f>Profile!G95</f>
        <v>dk;kZy; lgk;d</v>
      </c>
      <c r="C25" s="240"/>
      <c r="D25" s="241">
        <f>Profile!I95</f>
        <v>10</v>
      </c>
      <c r="E25" s="241">
        <f>Profile!J95</f>
        <v>0</v>
      </c>
      <c r="F25" s="241">
        <f t="shared" si="3"/>
        <v>0</v>
      </c>
      <c r="G25" s="241">
        <f>Profile!P95</f>
        <v>0</v>
      </c>
      <c r="H25" s="240">
        <f t="shared" si="1"/>
        <v>0</v>
      </c>
      <c r="J25" s="243"/>
      <c r="K25" s="243"/>
      <c r="L25" s="243"/>
      <c r="M25" s="243"/>
      <c r="N25" s="246"/>
      <c r="O25" s="244"/>
      <c r="P25" s="245"/>
    </row>
    <row r="26" spans="1:16">
      <c r="A26" s="222">
        <v>11</v>
      </c>
      <c r="B26" s="239" t="str">
        <f>Profile!G96</f>
        <v>ofj"B fyfid</v>
      </c>
      <c r="C26" s="211" t="s">
        <v>156</v>
      </c>
      <c r="D26" s="135">
        <f>Profile!I96</f>
        <v>8</v>
      </c>
      <c r="E26" s="135">
        <f>Profile!J96</f>
        <v>0</v>
      </c>
      <c r="F26" s="135">
        <f t="shared" si="3"/>
        <v>0</v>
      </c>
      <c r="G26" s="135">
        <f>Profile!P96</f>
        <v>0</v>
      </c>
      <c r="H26" s="5"/>
      <c r="J26" s="96"/>
      <c r="K26" s="96"/>
      <c r="L26" s="96"/>
      <c r="M26" s="96"/>
      <c r="N26" s="97"/>
      <c r="O26" s="98"/>
      <c r="P26" s="99"/>
    </row>
    <row r="27" spans="1:16" hidden="1">
      <c r="A27" s="239">
        <v>12</v>
      </c>
      <c r="B27" s="239" t="str">
        <f>Profile!G97</f>
        <v>dfu"B fyfid</v>
      </c>
      <c r="C27" s="211" t="s">
        <v>156</v>
      </c>
      <c r="D27" s="135">
        <f>Profile!I97</f>
        <v>5</v>
      </c>
      <c r="E27" s="135">
        <f>Profile!J97</f>
        <v>0</v>
      </c>
      <c r="F27" s="135">
        <f t="shared" si="3"/>
        <v>0</v>
      </c>
      <c r="G27" s="135">
        <f>Profile!P97</f>
        <v>0</v>
      </c>
      <c r="H27" s="239"/>
      <c r="J27" s="96"/>
      <c r="K27" s="96"/>
      <c r="L27" s="96"/>
      <c r="M27" s="96"/>
      <c r="N27" s="97"/>
      <c r="O27" s="98"/>
      <c r="P27" s="99"/>
    </row>
    <row r="28" spans="1:16">
      <c r="A28" s="239">
        <v>13</v>
      </c>
      <c r="B28" s="239" t="str">
        <f>Profile!G98</f>
        <v>lgk;d deZpkjh</v>
      </c>
      <c r="C28" s="211" t="s">
        <v>16</v>
      </c>
      <c r="D28" s="135">
        <f>Profile!I98</f>
        <v>1</v>
      </c>
      <c r="E28" s="135">
        <f>Profile!J98</f>
        <v>0</v>
      </c>
      <c r="F28" s="135">
        <f t="shared" si="3"/>
        <v>0</v>
      </c>
      <c r="G28" s="135">
        <f>Profile!P98</f>
        <v>0</v>
      </c>
      <c r="H28" s="239"/>
      <c r="J28" s="96"/>
      <c r="K28" s="96"/>
      <c r="L28" s="96"/>
      <c r="M28" s="96"/>
      <c r="N28" s="97"/>
      <c r="O28" s="98"/>
      <c r="P28" s="99"/>
    </row>
    <row r="29" spans="1:16">
      <c r="A29" s="239">
        <v>14</v>
      </c>
      <c r="B29" s="239" t="str">
        <f>Profile!G99</f>
        <v>lgk;d deZpkjh</v>
      </c>
      <c r="C29" s="211" t="s">
        <v>156</v>
      </c>
      <c r="D29" s="135">
        <f>Profile!I99</f>
        <v>1</v>
      </c>
      <c r="E29" s="135">
        <f>Profile!J99</f>
        <v>0</v>
      </c>
      <c r="F29" s="135">
        <f t="shared" si="3"/>
        <v>0</v>
      </c>
      <c r="G29" s="135">
        <f>Profile!P99</f>
        <v>0</v>
      </c>
      <c r="H29" s="239"/>
      <c r="J29" s="96"/>
      <c r="K29" s="96"/>
      <c r="L29" s="96"/>
      <c r="M29" s="96"/>
      <c r="N29" s="97"/>
      <c r="O29" s="98"/>
      <c r="P29" s="99"/>
    </row>
    <row r="30" spans="1:16" s="242" customFormat="1" hidden="1">
      <c r="A30" s="240"/>
      <c r="B30" s="240" t="str">
        <f>Profile!G100</f>
        <v>lgk;d deZpkjh</v>
      </c>
      <c r="C30" s="240"/>
      <c r="D30" s="241">
        <f>Profile!I100</f>
        <v>1</v>
      </c>
      <c r="E30" s="241">
        <f>Profile!J100</f>
        <v>0</v>
      </c>
      <c r="F30" s="241">
        <f t="shared" si="3"/>
        <v>0</v>
      </c>
      <c r="G30" s="241">
        <f>Profile!P100</f>
        <v>0</v>
      </c>
      <c r="H30" s="240"/>
      <c r="J30" s="243"/>
      <c r="K30" s="243"/>
      <c r="L30" s="243"/>
      <c r="M30" s="243"/>
      <c r="N30" s="246"/>
      <c r="O30" s="244"/>
      <c r="P30" s="245"/>
    </row>
    <row r="31" spans="1:16" ht="23.25">
      <c r="C31" s="7" t="s">
        <v>17</v>
      </c>
      <c r="D31" s="131"/>
      <c r="E31" s="6">
        <f>SUM(E5:E30)</f>
        <v>99800</v>
      </c>
      <c r="F31" s="6">
        <f>SUM(F5:F30)</f>
        <v>1197600</v>
      </c>
      <c r="G31" s="6">
        <f>SUM(G5:G30)</f>
        <v>3000</v>
      </c>
      <c r="J31" s="96"/>
      <c r="K31" s="96"/>
      <c r="L31" s="96"/>
      <c r="M31" s="96"/>
      <c r="N31" s="97"/>
      <c r="O31" s="98"/>
      <c r="P31" s="99"/>
    </row>
    <row r="32" spans="1:16" ht="23.25">
      <c r="C32" s="7"/>
      <c r="D32" s="7"/>
      <c r="E32" s="8"/>
      <c r="F32" s="9"/>
      <c r="G32" s="8"/>
    </row>
    <row r="33" spans="2:7" ht="20.25">
      <c r="C33" s="4" t="s">
        <v>16</v>
      </c>
      <c r="E33" s="11">
        <f>E12+E18+E21+E24+E28</f>
        <v>0</v>
      </c>
      <c r="F33" s="2">
        <f t="shared" si="0"/>
        <v>0</v>
      </c>
      <c r="G33" s="11">
        <f>G12+G18+G21+G24+G28</f>
        <v>0</v>
      </c>
    </row>
    <row r="34" spans="2:7" ht="20.25">
      <c r="B34" s="843" t="s">
        <v>20</v>
      </c>
      <c r="C34" s="843"/>
      <c r="D34" s="73"/>
      <c r="E34" s="895">
        <f>G33*8</f>
        <v>0</v>
      </c>
      <c r="F34" s="895"/>
      <c r="G34" s="896"/>
    </row>
    <row r="35" spans="2:7" ht="20.25">
      <c r="C35" s="4" t="s">
        <v>14</v>
      </c>
      <c r="E35" s="11">
        <f>E13+E19+E22+E26+E27+E29</f>
        <v>0</v>
      </c>
      <c r="F35" s="2">
        <f t="shared" si="0"/>
        <v>0</v>
      </c>
      <c r="G35" s="11">
        <f>G13+G19+G22+G26+G27+G29</f>
        <v>0</v>
      </c>
    </row>
    <row r="36" spans="2:7" ht="20.25">
      <c r="B36" s="843" t="s">
        <v>21</v>
      </c>
      <c r="C36" s="843"/>
      <c r="D36" s="73"/>
      <c r="E36" s="895">
        <f>G35*8</f>
        <v>0</v>
      </c>
      <c r="F36" s="895"/>
      <c r="G36" s="896"/>
    </row>
    <row r="37" spans="2:7" ht="20.25">
      <c r="C37" s="4" t="s">
        <v>19</v>
      </c>
      <c r="E37" s="11">
        <f>E33+E35</f>
        <v>0</v>
      </c>
      <c r="F37" s="12">
        <f t="shared" si="0"/>
        <v>0</v>
      </c>
      <c r="G37" s="11">
        <f>G33+G35</f>
        <v>0</v>
      </c>
    </row>
    <row r="38" spans="2:7" ht="24" customHeight="1">
      <c r="B38" s="843" t="s">
        <v>22</v>
      </c>
      <c r="C38" s="843"/>
      <c r="D38" s="73"/>
      <c r="E38" s="897">
        <f>E36+E34</f>
        <v>0</v>
      </c>
      <c r="F38" s="897"/>
      <c r="G38" s="897"/>
    </row>
    <row r="40" spans="2:7" ht="26.25">
      <c r="C40" s="4" t="s">
        <v>23</v>
      </c>
      <c r="E40" s="894">
        <f>F37+E38</f>
        <v>0</v>
      </c>
      <c r="F40" s="894"/>
      <c r="G40" s="894"/>
    </row>
  </sheetData>
  <sheetProtection password="C404" sheet="1" objects="1" scenarios="1"/>
  <mergeCells count="10">
    <mergeCell ref="E40:G40"/>
    <mergeCell ref="A1:H1"/>
    <mergeCell ref="A2:H2"/>
    <mergeCell ref="B34:C34"/>
    <mergeCell ref="B36:C36"/>
    <mergeCell ref="B38:C38"/>
    <mergeCell ref="E36:G36"/>
    <mergeCell ref="E34:G34"/>
    <mergeCell ref="E38:G38"/>
    <mergeCell ref="A3:D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4"/>
  <sheetViews>
    <sheetView topLeftCell="A24" zoomScale="80" zoomScaleNormal="80" workbookViewId="0">
      <selection activeCell="J24" sqref="J24"/>
    </sheetView>
  </sheetViews>
  <sheetFormatPr defaultRowHeight="15"/>
  <cols>
    <col min="1" max="1" width="27.5703125" customWidth="1"/>
    <col min="2" max="2" width="19" customWidth="1"/>
    <col min="6" max="6" width="14.7109375" customWidth="1"/>
    <col min="7" max="7" width="12.5703125" customWidth="1"/>
    <col min="9" max="9" width="14.7109375" customWidth="1"/>
    <col min="12" max="12" width="12" customWidth="1"/>
    <col min="13" max="13" width="12.28515625" customWidth="1"/>
    <col min="14" max="14" width="12" customWidth="1"/>
  </cols>
  <sheetData>
    <row r="1" spans="1:15" ht="34.5" customHeight="1">
      <c r="A1" s="634" t="s">
        <v>245</v>
      </c>
      <c r="B1" s="634"/>
      <c r="C1" s="635" t="s">
        <v>246</v>
      </c>
      <c r="D1" s="635"/>
      <c r="E1" s="635"/>
      <c r="F1" s="635"/>
      <c r="G1" s="635"/>
      <c r="H1" s="635"/>
      <c r="I1" s="635"/>
      <c r="J1" s="294"/>
      <c r="K1" s="294"/>
      <c r="L1" s="294"/>
      <c r="M1" s="294"/>
      <c r="N1" s="294"/>
      <c r="O1" s="295"/>
    </row>
    <row r="2" spans="1:15" ht="23.25">
      <c r="A2" s="297" t="s">
        <v>247</v>
      </c>
      <c r="B2" s="298"/>
      <c r="C2" s="636" t="s">
        <v>248</v>
      </c>
      <c r="D2" s="636"/>
      <c r="E2" s="636"/>
      <c r="F2" s="299"/>
      <c r="G2" s="299"/>
      <c r="H2" s="299"/>
      <c r="I2" s="299"/>
      <c r="J2" s="296"/>
      <c r="K2" s="296"/>
      <c r="L2" s="296"/>
      <c r="M2" s="296"/>
      <c r="N2" s="296"/>
      <c r="O2" s="295"/>
    </row>
    <row r="3" spans="1:15" ht="18.75">
      <c r="A3" s="387" t="s">
        <v>370</v>
      </c>
      <c r="B3" s="298"/>
      <c r="C3" s="299"/>
      <c r="D3" s="299"/>
      <c r="E3" s="299"/>
      <c r="F3" s="298" t="s">
        <v>249</v>
      </c>
      <c r="G3" s="300" t="s">
        <v>250</v>
      </c>
      <c r="H3" s="298"/>
      <c r="I3" s="300" t="s">
        <v>251</v>
      </c>
      <c r="J3" s="296"/>
      <c r="K3" s="296"/>
      <c r="L3" s="296"/>
      <c r="M3" s="296"/>
      <c r="N3" s="296"/>
      <c r="O3" s="295"/>
    </row>
    <row r="4" spans="1:15" ht="18.75">
      <c r="A4" s="387" t="s">
        <v>252</v>
      </c>
      <c r="B4" s="298"/>
      <c r="C4" s="299"/>
      <c r="D4" s="299"/>
      <c r="E4" s="299"/>
      <c r="F4" s="388">
        <v>2405</v>
      </c>
      <c r="G4" s="387" t="s">
        <v>372</v>
      </c>
      <c r="H4" s="298"/>
      <c r="I4" s="390">
        <v>9414318727</v>
      </c>
      <c r="J4" s="296"/>
      <c r="K4" s="296"/>
      <c r="L4" s="296"/>
      <c r="M4" s="296"/>
      <c r="N4" s="296"/>
      <c r="O4" s="295"/>
    </row>
    <row r="5" spans="1:15" ht="18.75">
      <c r="A5" s="387" t="s">
        <v>371</v>
      </c>
      <c r="B5" s="298"/>
      <c r="C5" s="299"/>
      <c r="D5" s="299"/>
      <c r="E5" s="299"/>
      <c r="F5" s="298" t="s">
        <v>253</v>
      </c>
      <c r="G5" s="387" t="s">
        <v>171</v>
      </c>
      <c r="H5" s="298"/>
      <c r="I5" s="390">
        <v>9414631519</v>
      </c>
      <c r="J5" s="296"/>
      <c r="K5" s="296"/>
      <c r="L5" s="296"/>
      <c r="M5" s="296"/>
      <c r="N5" s="296"/>
      <c r="O5" s="295"/>
    </row>
    <row r="6" spans="1:15" ht="18.75">
      <c r="A6" s="298" t="s">
        <v>254</v>
      </c>
      <c r="B6" s="298"/>
      <c r="C6" s="391">
        <v>2202</v>
      </c>
      <c r="D6" s="392" t="s">
        <v>255</v>
      </c>
      <c r="E6" s="391"/>
      <c r="F6" s="298"/>
      <c r="G6" s="389"/>
      <c r="H6" s="299"/>
      <c r="I6" s="299"/>
      <c r="J6" s="296"/>
      <c r="K6" s="296"/>
      <c r="L6" s="296"/>
      <c r="M6" s="296"/>
      <c r="N6" s="296"/>
      <c r="O6" s="295"/>
    </row>
    <row r="7" spans="1:15" ht="18.75">
      <c r="A7" s="301"/>
      <c r="B7" s="301"/>
      <c r="C7" s="391">
        <v>2</v>
      </c>
      <c r="D7" s="393" t="s">
        <v>256</v>
      </c>
      <c r="E7" s="391"/>
      <c r="F7" s="302"/>
      <c r="G7" s="299"/>
      <c r="H7" s="299"/>
      <c r="I7" s="299"/>
      <c r="J7" s="296"/>
      <c r="K7" s="296"/>
      <c r="L7" s="296"/>
      <c r="M7" s="296"/>
      <c r="N7" s="296"/>
      <c r="O7" s="295"/>
    </row>
    <row r="8" spans="1:15" ht="18.75">
      <c r="A8" s="301"/>
      <c r="B8" s="301"/>
      <c r="C8" s="391">
        <v>109</v>
      </c>
      <c r="D8" s="393" t="s">
        <v>252</v>
      </c>
      <c r="E8" s="391"/>
      <c r="F8" s="298"/>
      <c r="G8" s="299"/>
      <c r="H8" s="299"/>
      <c r="I8" s="299"/>
      <c r="J8" s="296"/>
      <c r="K8" s="296"/>
      <c r="L8" s="296"/>
      <c r="M8" s="296"/>
      <c r="N8" s="296"/>
      <c r="O8" s="295"/>
    </row>
    <row r="9" spans="1:15" ht="18.75">
      <c r="A9" s="301"/>
      <c r="B9" s="301"/>
      <c r="C9" s="391">
        <v>27</v>
      </c>
      <c r="D9" s="393" t="s">
        <v>257</v>
      </c>
      <c r="E9" s="391"/>
      <c r="F9" s="298"/>
      <c r="G9" s="299"/>
      <c r="H9" s="299"/>
      <c r="I9" s="299"/>
      <c r="J9" s="296"/>
      <c r="K9" s="296"/>
      <c r="L9" s="296"/>
      <c r="M9" s="296"/>
      <c r="N9" s="296"/>
      <c r="O9" s="295"/>
    </row>
    <row r="10" spans="1:15" ht="18.75">
      <c r="A10" s="301"/>
      <c r="B10" s="301"/>
      <c r="C10" s="394">
        <v>1</v>
      </c>
      <c r="D10" s="393" t="s">
        <v>257</v>
      </c>
      <c r="E10" s="394"/>
      <c r="F10" s="302"/>
      <c r="G10" s="299"/>
      <c r="H10" s="299"/>
      <c r="I10" s="299"/>
      <c r="J10" s="296"/>
      <c r="K10" s="296"/>
      <c r="L10" s="296"/>
      <c r="M10" s="296"/>
      <c r="N10" s="296"/>
      <c r="O10" s="295"/>
    </row>
    <row r="11" spans="1:15" ht="18.75">
      <c r="A11" s="301"/>
      <c r="B11" s="301"/>
      <c r="C11" s="394"/>
      <c r="D11" s="395"/>
      <c r="E11" s="394"/>
      <c r="F11" s="298"/>
      <c r="G11" s="299"/>
      <c r="H11" s="299"/>
      <c r="I11" s="299"/>
      <c r="J11" s="296"/>
      <c r="K11" s="296"/>
      <c r="L11" s="296"/>
      <c r="M11" s="296"/>
      <c r="N11" s="296"/>
      <c r="O11" s="295"/>
    </row>
    <row r="12" spans="1:15" ht="18.75">
      <c r="A12" s="303"/>
      <c r="B12" s="303"/>
      <c r="C12" s="304"/>
      <c r="D12" s="304"/>
      <c r="E12" s="304"/>
      <c r="F12" s="298"/>
      <c r="G12" s="299"/>
      <c r="H12" s="299"/>
      <c r="I12" s="299"/>
      <c r="J12" s="296"/>
      <c r="K12" s="296"/>
      <c r="L12" s="296"/>
      <c r="M12" s="296"/>
      <c r="N12" s="296"/>
      <c r="O12" s="295"/>
    </row>
    <row r="13" spans="1:15" ht="18.75">
      <c r="A13" s="298" t="s">
        <v>258</v>
      </c>
      <c r="B13" s="298"/>
      <c r="C13" s="304"/>
      <c r="D13" s="304"/>
      <c r="E13" s="304"/>
      <c r="F13" s="387" t="s">
        <v>259</v>
      </c>
      <c r="G13" s="299"/>
      <c r="H13" s="299"/>
      <c r="I13" s="299"/>
      <c r="J13" s="296"/>
      <c r="K13" s="296"/>
      <c r="L13" s="296"/>
      <c r="M13" s="296"/>
      <c r="N13" s="296"/>
      <c r="O13" s="295"/>
    </row>
    <row r="14" spans="1:15" ht="18.75">
      <c r="A14" s="298" t="s">
        <v>260</v>
      </c>
      <c r="B14" s="298"/>
      <c r="C14" s="391">
        <v>24</v>
      </c>
      <c r="D14" s="304"/>
      <c r="E14" s="304"/>
      <c r="F14" s="298"/>
      <c r="G14" s="299"/>
      <c r="H14" s="305" t="s">
        <v>261</v>
      </c>
      <c r="I14" s="306">
        <v>8</v>
      </c>
      <c r="J14" s="296"/>
      <c r="K14" s="296"/>
      <c r="L14" s="296"/>
      <c r="M14" s="296"/>
      <c r="N14" s="296"/>
      <c r="O14" s="295"/>
    </row>
    <row r="15" spans="1:15" ht="18.75">
      <c r="A15" s="298" t="s">
        <v>262</v>
      </c>
      <c r="B15" s="298"/>
      <c r="C15" s="299"/>
      <c r="D15" s="299"/>
      <c r="E15" s="299"/>
      <c r="F15" s="396">
        <v>14</v>
      </c>
      <c r="G15" s="307" t="s">
        <v>263</v>
      </c>
      <c r="H15" s="385">
        <v>17</v>
      </c>
      <c r="I15" s="308" t="s">
        <v>264</v>
      </c>
      <c r="J15" s="386">
        <v>0</v>
      </c>
      <c r="K15" s="308" t="s">
        <v>265</v>
      </c>
      <c r="L15" s="386">
        <v>8</v>
      </c>
      <c r="M15" s="296"/>
      <c r="N15" s="296"/>
      <c r="O15" s="295"/>
    </row>
    <row r="16" spans="1:15" ht="47.25" customHeight="1">
      <c r="A16" s="309" t="s">
        <v>266</v>
      </c>
      <c r="B16" s="637" t="s">
        <v>267</v>
      </c>
      <c r="C16" s="638"/>
      <c r="D16" s="638"/>
      <c r="E16" s="639"/>
      <c r="F16" s="629" t="s">
        <v>268</v>
      </c>
      <c r="G16" s="629" t="s">
        <v>269</v>
      </c>
      <c r="H16" s="629" t="s">
        <v>270</v>
      </c>
      <c r="I16" s="629" t="s">
        <v>271</v>
      </c>
      <c r="J16" s="629" t="s">
        <v>272</v>
      </c>
      <c r="K16" s="621" t="s">
        <v>273</v>
      </c>
      <c r="L16" s="621" t="s">
        <v>274</v>
      </c>
      <c r="M16" s="296"/>
      <c r="N16" s="296"/>
      <c r="O16" s="295"/>
    </row>
    <row r="17" spans="1:15" ht="18.75">
      <c r="A17" s="310" t="s">
        <v>275</v>
      </c>
      <c r="B17" s="311"/>
      <c r="C17" s="312"/>
      <c r="D17" s="313"/>
      <c r="E17" s="313"/>
      <c r="F17" s="630"/>
      <c r="G17" s="630"/>
      <c r="H17" s="630"/>
      <c r="I17" s="630"/>
      <c r="J17" s="630"/>
      <c r="K17" s="622"/>
      <c r="L17" s="622"/>
      <c r="M17" s="296"/>
      <c r="N17" s="296"/>
      <c r="O17" s="295"/>
    </row>
    <row r="18" spans="1:15" ht="18.75">
      <c r="A18" s="314" t="s">
        <v>276</v>
      </c>
      <c r="B18" s="315" t="s">
        <v>277</v>
      </c>
      <c r="C18" s="316">
        <v>102</v>
      </c>
      <c r="D18" s="317">
        <v>1</v>
      </c>
      <c r="E18" s="317">
        <v>0</v>
      </c>
      <c r="F18" s="397">
        <v>110</v>
      </c>
      <c r="G18" s="397">
        <v>200</v>
      </c>
      <c r="H18" s="397">
        <v>210</v>
      </c>
      <c r="I18" s="397">
        <v>150</v>
      </c>
      <c r="J18" s="397">
        <v>90</v>
      </c>
      <c r="K18" s="397">
        <v>220</v>
      </c>
      <c r="L18" s="397">
        <v>230</v>
      </c>
      <c r="M18" s="296"/>
      <c r="N18" s="296"/>
      <c r="O18" s="295"/>
    </row>
    <row r="19" spans="1:15" ht="18.75">
      <c r="A19" s="314" t="s">
        <v>278</v>
      </c>
      <c r="B19" s="315" t="s">
        <v>277</v>
      </c>
      <c r="C19" s="316">
        <v>102</v>
      </c>
      <c r="D19" s="317">
        <v>2</v>
      </c>
      <c r="E19" s="317"/>
      <c r="F19" s="397"/>
      <c r="G19" s="397"/>
      <c r="H19" s="397"/>
      <c r="I19" s="397"/>
      <c r="J19" s="397"/>
      <c r="K19" s="397"/>
      <c r="L19" s="397"/>
      <c r="M19" s="296"/>
      <c r="N19" s="296"/>
      <c r="O19" s="295"/>
    </row>
    <row r="20" spans="1:15" ht="18.75">
      <c r="A20" s="314" t="s">
        <v>82</v>
      </c>
      <c r="B20" s="315" t="s">
        <v>277</v>
      </c>
      <c r="C20" s="316">
        <v>102</v>
      </c>
      <c r="D20" s="317">
        <v>3</v>
      </c>
      <c r="E20" s="317">
        <v>1</v>
      </c>
      <c r="F20" s="397"/>
      <c r="G20" s="397"/>
      <c r="H20" s="397"/>
      <c r="I20" s="397"/>
      <c r="J20" s="397"/>
      <c r="K20" s="397"/>
      <c r="L20" s="397"/>
      <c r="M20" s="296"/>
      <c r="N20" s="296"/>
      <c r="O20" s="295"/>
    </row>
    <row r="21" spans="1:15" ht="18.75">
      <c r="A21" s="314" t="s">
        <v>279</v>
      </c>
      <c r="B21" s="315" t="s">
        <v>277</v>
      </c>
      <c r="C21" s="316">
        <v>102</v>
      </c>
      <c r="D21" s="317">
        <v>3</v>
      </c>
      <c r="E21" s="317">
        <v>2</v>
      </c>
      <c r="F21" s="397"/>
      <c r="G21" s="397"/>
      <c r="H21" s="397"/>
      <c r="I21" s="397"/>
      <c r="J21" s="397"/>
      <c r="K21" s="397"/>
      <c r="L21" s="397"/>
      <c r="M21" s="296"/>
      <c r="N21" s="296"/>
      <c r="O21" s="295"/>
    </row>
    <row r="22" spans="1:15" ht="37.5">
      <c r="A22" s="314" t="s">
        <v>280</v>
      </c>
      <c r="B22" s="315" t="s">
        <v>277</v>
      </c>
      <c r="C22" s="316">
        <v>102</v>
      </c>
      <c r="D22" s="317">
        <v>5</v>
      </c>
      <c r="E22" s="317">
        <v>2</v>
      </c>
      <c r="F22" s="398"/>
      <c r="G22" s="398"/>
      <c r="H22" s="398"/>
      <c r="I22" s="398"/>
      <c r="J22" s="398"/>
      <c r="K22" s="398"/>
      <c r="L22" s="398"/>
      <c r="M22" s="296"/>
      <c r="N22" s="296"/>
      <c r="O22" s="295"/>
    </row>
    <row r="23" spans="1:15" ht="23.25">
      <c r="A23" s="318" t="s">
        <v>281</v>
      </c>
      <c r="B23" s="298"/>
      <c r="C23" s="901" t="s">
        <v>282</v>
      </c>
      <c r="D23" s="901"/>
      <c r="E23" s="901"/>
      <c r="F23" s="902" t="s">
        <v>283</v>
      </c>
      <c r="G23" s="903"/>
      <c r="H23" s="903"/>
      <c r="I23" s="903"/>
      <c r="J23" s="903"/>
      <c r="K23" s="903"/>
      <c r="L23" s="904"/>
      <c r="M23" s="899" t="s">
        <v>284</v>
      </c>
      <c r="N23" s="900"/>
      <c r="O23" s="295"/>
    </row>
    <row r="24" spans="1:15" ht="47.25">
      <c r="A24" s="319" t="s">
        <v>199</v>
      </c>
      <c r="B24" s="319" t="s">
        <v>267</v>
      </c>
      <c r="C24" s="320" t="s">
        <v>285</v>
      </c>
      <c r="D24" s="320" t="s">
        <v>286</v>
      </c>
      <c r="E24" s="321" t="s">
        <v>287</v>
      </c>
      <c r="F24" s="322" t="s">
        <v>268</v>
      </c>
      <c r="G24" s="322" t="s">
        <v>269</v>
      </c>
      <c r="H24" s="322" t="s">
        <v>270</v>
      </c>
      <c r="I24" s="322" t="s">
        <v>271</v>
      </c>
      <c r="J24" s="322" t="s">
        <v>272</v>
      </c>
      <c r="K24" s="320" t="s">
        <v>288</v>
      </c>
      <c r="L24" s="320" t="s">
        <v>285</v>
      </c>
      <c r="M24" s="320" t="s">
        <v>286</v>
      </c>
      <c r="N24" s="321" t="s">
        <v>287</v>
      </c>
      <c r="O24" s="295"/>
    </row>
    <row r="25" spans="1:15" ht="18.75">
      <c r="A25" s="323" t="s">
        <v>289</v>
      </c>
      <c r="B25" s="324">
        <v>1</v>
      </c>
      <c r="C25" s="325">
        <f t="shared" ref="C25:C35" si="0">SUM(D25+E25)</f>
        <v>2384000</v>
      </c>
      <c r="D25" s="399">
        <v>2384000</v>
      </c>
      <c r="E25" s="399">
        <v>0</v>
      </c>
      <c r="F25" s="399">
        <v>3783379</v>
      </c>
      <c r="G25" s="399">
        <v>4658460</v>
      </c>
      <c r="H25" s="399">
        <v>4432536</v>
      </c>
      <c r="I25" s="399">
        <v>2925894</v>
      </c>
      <c r="J25" s="399">
        <v>289407</v>
      </c>
      <c r="K25" s="399">
        <v>4652816</v>
      </c>
      <c r="L25" s="326">
        <f t="shared" ref="L25:L35" si="1">SUM(J25+K25)</f>
        <v>4942223</v>
      </c>
      <c r="M25" s="399">
        <v>289407</v>
      </c>
      <c r="N25" s="399">
        <v>0</v>
      </c>
      <c r="O25" s="295"/>
    </row>
    <row r="26" spans="1:15" ht="18.75">
      <c r="A26" s="323" t="s">
        <v>290</v>
      </c>
      <c r="B26" s="324">
        <v>3</v>
      </c>
      <c r="C26" s="325">
        <f t="shared" si="0"/>
        <v>0</v>
      </c>
      <c r="D26" s="399">
        <v>0</v>
      </c>
      <c r="E26" s="399">
        <v>0</v>
      </c>
      <c r="F26" s="399">
        <v>0</v>
      </c>
      <c r="G26" s="399">
        <v>0</v>
      </c>
      <c r="H26" s="399">
        <v>18750</v>
      </c>
      <c r="I26" s="399">
        <v>18750</v>
      </c>
      <c r="J26" s="399">
        <v>0</v>
      </c>
      <c r="K26" s="399">
        <v>0</v>
      </c>
      <c r="L26" s="326">
        <f t="shared" si="1"/>
        <v>0</v>
      </c>
      <c r="M26" s="399">
        <v>0</v>
      </c>
      <c r="N26" s="399">
        <v>0</v>
      </c>
      <c r="O26" s="295"/>
    </row>
    <row r="27" spans="1:15" ht="18.75">
      <c r="A27" s="323" t="s">
        <v>291</v>
      </c>
      <c r="B27" s="324">
        <v>4</v>
      </c>
      <c r="C27" s="325">
        <f t="shared" si="0"/>
        <v>0</v>
      </c>
      <c r="D27" s="399"/>
      <c r="E27" s="399"/>
      <c r="F27" s="399"/>
      <c r="G27" s="399"/>
      <c r="H27" s="399"/>
      <c r="I27" s="399"/>
      <c r="J27" s="399"/>
      <c r="K27" s="399"/>
      <c r="L27" s="326">
        <f t="shared" si="1"/>
        <v>0</v>
      </c>
      <c r="M27" s="399"/>
      <c r="N27" s="399">
        <v>0</v>
      </c>
      <c r="O27" s="295"/>
    </row>
    <row r="28" spans="1:15" ht="18.75">
      <c r="A28" s="323" t="s">
        <v>292</v>
      </c>
      <c r="B28" s="324">
        <v>5</v>
      </c>
      <c r="C28" s="325">
        <f t="shared" si="0"/>
        <v>0</v>
      </c>
      <c r="D28" s="399"/>
      <c r="E28" s="399"/>
      <c r="F28" s="399"/>
      <c r="G28" s="399"/>
      <c r="H28" s="399"/>
      <c r="I28" s="399"/>
      <c r="J28" s="399"/>
      <c r="K28" s="399"/>
      <c r="L28" s="326">
        <f t="shared" si="1"/>
        <v>0</v>
      </c>
      <c r="M28" s="399"/>
      <c r="N28" s="399">
        <v>0</v>
      </c>
      <c r="O28" s="295"/>
    </row>
    <row r="29" spans="1:15" ht="18.75">
      <c r="A29" s="323" t="s">
        <v>293</v>
      </c>
      <c r="B29" s="324">
        <v>9</v>
      </c>
      <c r="C29" s="325">
        <f t="shared" si="0"/>
        <v>0</v>
      </c>
      <c r="D29" s="399"/>
      <c r="E29" s="399"/>
      <c r="F29" s="399"/>
      <c r="G29" s="399"/>
      <c r="H29" s="399"/>
      <c r="I29" s="399"/>
      <c r="J29" s="399"/>
      <c r="K29" s="399"/>
      <c r="L29" s="326">
        <f t="shared" si="1"/>
        <v>0</v>
      </c>
      <c r="M29" s="399"/>
      <c r="N29" s="399">
        <v>0</v>
      </c>
      <c r="O29" s="295"/>
    </row>
    <row r="30" spans="1:15" ht="18.75">
      <c r="A30" s="323" t="s">
        <v>294</v>
      </c>
      <c r="B30" s="324">
        <v>20</v>
      </c>
      <c r="C30" s="325">
        <f t="shared" si="0"/>
        <v>0</v>
      </c>
      <c r="D30" s="399"/>
      <c r="E30" s="399"/>
      <c r="F30" s="399"/>
      <c r="G30" s="399"/>
      <c r="H30" s="399"/>
      <c r="I30" s="399"/>
      <c r="J30" s="399"/>
      <c r="K30" s="399"/>
      <c r="L30" s="326">
        <f t="shared" si="1"/>
        <v>0</v>
      </c>
      <c r="M30" s="399"/>
      <c r="N30" s="399">
        <v>0</v>
      </c>
    </row>
    <row r="31" spans="1:15" ht="18.75">
      <c r="A31" s="323" t="s">
        <v>83</v>
      </c>
      <c r="B31" s="324">
        <v>31</v>
      </c>
      <c r="C31" s="325">
        <f t="shared" si="0"/>
        <v>0</v>
      </c>
      <c r="D31" s="399"/>
      <c r="E31" s="399"/>
      <c r="F31" s="399"/>
      <c r="G31" s="399"/>
      <c r="H31" s="399"/>
      <c r="I31" s="399"/>
      <c r="J31" s="399"/>
      <c r="K31" s="399"/>
      <c r="L31" s="326">
        <f t="shared" si="1"/>
        <v>0</v>
      </c>
      <c r="M31" s="399"/>
      <c r="N31" s="399">
        <v>0</v>
      </c>
    </row>
    <row r="32" spans="1:15" ht="18.75">
      <c r="A32" s="323" t="s">
        <v>295</v>
      </c>
      <c r="B32" s="324">
        <v>33</v>
      </c>
      <c r="C32" s="325">
        <f t="shared" si="0"/>
        <v>0</v>
      </c>
      <c r="D32" s="399"/>
      <c r="E32" s="399"/>
      <c r="F32" s="399"/>
      <c r="G32" s="399"/>
      <c r="H32" s="399"/>
      <c r="I32" s="399"/>
      <c r="J32" s="399"/>
      <c r="K32" s="399"/>
      <c r="L32" s="326">
        <f t="shared" si="1"/>
        <v>0</v>
      </c>
      <c r="M32" s="399"/>
      <c r="N32" s="399">
        <v>0</v>
      </c>
    </row>
    <row r="33" spans="1:14" ht="18.75">
      <c r="A33" s="323" t="s">
        <v>296</v>
      </c>
      <c r="B33" s="324">
        <v>37</v>
      </c>
      <c r="C33" s="325">
        <f t="shared" si="0"/>
        <v>0</v>
      </c>
      <c r="D33" s="399"/>
      <c r="E33" s="399"/>
      <c r="F33" s="399"/>
      <c r="G33" s="399"/>
      <c r="H33" s="399"/>
      <c r="I33" s="399"/>
      <c r="J33" s="399"/>
      <c r="K33" s="399"/>
      <c r="L33" s="326">
        <f t="shared" si="1"/>
        <v>0</v>
      </c>
      <c r="M33" s="399"/>
      <c r="N33" s="399">
        <v>0</v>
      </c>
    </row>
    <row r="34" spans="1:14" ht="18.75">
      <c r="A34" s="323" t="s">
        <v>297</v>
      </c>
      <c r="B34" s="324">
        <v>28</v>
      </c>
      <c r="C34" s="325">
        <f t="shared" si="0"/>
        <v>0</v>
      </c>
      <c r="D34" s="399"/>
      <c r="E34" s="399"/>
      <c r="F34" s="399"/>
      <c r="G34" s="399"/>
      <c r="H34" s="399"/>
      <c r="I34" s="399"/>
      <c r="J34" s="399"/>
      <c r="K34" s="399"/>
      <c r="L34" s="326">
        <f t="shared" si="1"/>
        <v>0</v>
      </c>
      <c r="M34" s="399"/>
      <c r="N34" s="399">
        <v>0</v>
      </c>
    </row>
    <row r="35" spans="1:14" ht="18.75">
      <c r="A35" s="323" t="s">
        <v>298</v>
      </c>
      <c r="B35" s="324">
        <v>57</v>
      </c>
      <c r="C35" s="325">
        <f t="shared" si="0"/>
        <v>0</v>
      </c>
      <c r="D35" s="399"/>
      <c r="E35" s="399"/>
      <c r="F35" s="399"/>
      <c r="G35" s="399"/>
      <c r="H35" s="399"/>
      <c r="I35" s="399"/>
      <c r="J35" s="399"/>
      <c r="K35" s="399"/>
      <c r="L35" s="326">
        <f t="shared" si="1"/>
        <v>0</v>
      </c>
      <c r="M35" s="399"/>
      <c r="N35" s="399">
        <v>0</v>
      </c>
    </row>
    <row r="36" spans="1:14">
      <c r="A36" s="327"/>
      <c r="B36" s="327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>
      <c r="A37" s="327"/>
      <c r="B37" s="327" t="s">
        <v>299</v>
      </c>
      <c r="C37" s="296"/>
      <c r="D37" s="296"/>
      <c r="E37" s="296"/>
      <c r="F37" s="296"/>
      <c r="G37" s="296"/>
      <c r="H37" s="296"/>
      <c r="I37" s="328"/>
      <c r="J37" s="328"/>
      <c r="K37" s="328"/>
      <c r="L37" s="328"/>
      <c r="M37" s="328"/>
      <c r="N37" s="328" t="s">
        <v>300</v>
      </c>
    </row>
    <row r="38" spans="1:14">
      <c r="A38" s="296"/>
      <c r="B38" s="329" t="s">
        <v>301</v>
      </c>
      <c r="C38" s="296"/>
      <c r="D38" s="296"/>
      <c r="E38" s="296"/>
      <c r="F38" s="330" t="s">
        <v>302</v>
      </c>
      <c r="G38" s="331"/>
      <c r="H38" s="296"/>
      <c r="I38" s="328"/>
      <c r="J38" s="328"/>
      <c r="K38" s="328"/>
      <c r="L38" s="328"/>
      <c r="M38" s="328"/>
      <c r="N38" s="328" t="s">
        <v>219</v>
      </c>
    </row>
    <row r="39" spans="1:14">
      <c r="A39" s="296"/>
      <c r="B39" s="329" t="s">
        <v>303</v>
      </c>
      <c r="C39" s="296"/>
      <c r="D39" s="296"/>
      <c r="E39" s="296"/>
      <c r="F39" s="330" t="s">
        <v>304</v>
      </c>
      <c r="G39" s="331"/>
      <c r="H39" s="296"/>
      <c r="I39" s="328" t="s">
        <v>305</v>
      </c>
      <c r="J39" s="328" t="s">
        <v>306</v>
      </c>
      <c r="K39" s="328" t="s">
        <v>307</v>
      </c>
      <c r="L39" s="328" t="s">
        <v>308</v>
      </c>
      <c r="M39" s="328" t="s">
        <v>309</v>
      </c>
      <c r="N39" s="328" t="s">
        <v>220</v>
      </c>
    </row>
    <row r="40" spans="1:14">
      <c r="A40" s="295"/>
      <c r="B40" s="295"/>
      <c r="C40" s="295"/>
      <c r="D40" s="295"/>
      <c r="E40" s="295"/>
      <c r="F40" s="332" t="s">
        <v>310</v>
      </c>
      <c r="G40" s="333"/>
      <c r="H40" s="295"/>
      <c r="I40" s="334" t="s">
        <v>311</v>
      </c>
      <c r="J40" s="334" t="s">
        <v>312</v>
      </c>
      <c r="K40" s="334" t="s">
        <v>312</v>
      </c>
      <c r="L40" s="334" t="s">
        <v>313</v>
      </c>
      <c r="M40" s="334" t="s">
        <v>306</v>
      </c>
      <c r="N40" s="334" t="s">
        <v>221</v>
      </c>
    </row>
    <row r="41" spans="1:14">
      <c r="A41" s="295"/>
      <c r="B41" s="295"/>
      <c r="C41" s="295"/>
      <c r="D41" s="295"/>
      <c r="E41" s="295"/>
      <c r="F41" s="332" t="s">
        <v>314</v>
      </c>
      <c r="G41" s="333"/>
      <c r="H41" s="295"/>
      <c r="I41" s="334"/>
      <c r="J41" s="334"/>
      <c r="K41" s="334"/>
      <c r="L41" s="334" t="s">
        <v>315</v>
      </c>
      <c r="M41" s="334"/>
      <c r="N41" s="334" t="s">
        <v>222</v>
      </c>
    </row>
    <row r="42" spans="1:14">
      <c r="A42" s="295"/>
      <c r="B42" s="295"/>
      <c r="C42" s="295"/>
      <c r="D42" s="295"/>
      <c r="E42" s="295"/>
      <c r="F42" s="332" t="s">
        <v>316</v>
      </c>
      <c r="G42" s="333"/>
      <c r="H42" s="295"/>
      <c r="I42" s="334"/>
      <c r="J42" s="334"/>
      <c r="K42" s="334"/>
      <c r="L42" s="334"/>
      <c r="M42" s="334"/>
      <c r="N42" s="334" t="s">
        <v>223</v>
      </c>
    </row>
    <row r="43" spans="1:14">
      <c r="A43" s="295"/>
      <c r="B43" s="295"/>
      <c r="C43" s="295"/>
      <c r="D43" s="295"/>
      <c r="E43" s="295"/>
      <c r="F43" s="332" t="s">
        <v>317</v>
      </c>
      <c r="G43" s="333"/>
      <c r="H43" s="295"/>
      <c r="I43" s="334"/>
      <c r="J43" s="334"/>
      <c r="K43" s="334"/>
      <c r="L43" s="334"/>
      <c r="M43" s="334"/>
      <c r="N43" s="334" t="s">
        <v>224</v>
      </c>
    </row>
    <row r="44" spans="1:14">
      <c r="A44" s="295"/>
      <c r="B44" s="295"/>
      <c r="C44" s="295"/>
      <c r="D44" s="295"/>
      <c r="E44" s="295"/>
      <c r="F44" s="332" t="s">
        <v>318</v>
      </c>
      <c r="G44" s="333"/>
      <c r="H44" s="295"/>
      <c r="I44" s="334"/>
      <c r="J44" s="334"/>
      <c r="K44" s="334"/>
      <c r="L44" s="334"/>
      <c r="M44" s="334"/>
      <c r="N44" s="334" t="s">
        <v>225</v>
      </c>
    </row>
    <row r="45" spans="1:14">
      <c r="A45" s="295"/>
      <c r="B45" s="295"/>
      <c r="C45" s="295"/>
      <c r="D45" s="295"/>
      <c r="E45" s="295"/>
      <c r="F45" s="332" t="s">
        <v>319</v>
      </c>
      <c r="G45" s="333"/>
      <c r="H45" s="295"/>
      <c r="I45" s="334"/>
      <c r="J45" s="334"/>
      <c r="K45" s="334"/>
      <c r="L45" s="334"/>
      <c r="M45" s="334"/>
      <c r="N45" s="334" t="s">
        <v>226</v>
      </c>
    </row>
    <row r="46" spans="1:14">
      <c r="A46" s="295"/>
      <c r="B46" s="295"/>
      <c r="C46" s="295"/>
      <c r="D46" s="295"/>
      <c r="E46" s="295"/>
      <c r="F46" s="332" t="s">
        <v>320</v>
      </c>
      <c r="G46" s="333"/>
      <c r="H46" s="295"/>
      <c r="I46" s="334"/>
      <c r="J46" s="334"/>
      <c r="K46" s="334"/>
      <c r="L46" s="334"/>
      <c r="M46" s="334"/>
      <c r="N46" s="334" t="s">
        <v>227</v>
      </c>
    </row>
    <row r="47" spans="1:14">
      <c r="A47" s="295"/>
      <c r="B47" s="295"/>
      <c r="C47" s="295"/>
      <c r="D47" s="295"/>
      <c r="E47" s="295"/>
      <c r="F47" s="332" t="s">
        <v>321</v>
      </c>
      <c r="G47" s="333"/>
      <c r="H47" s="295"/>
      <c r="I47" s="334"/>
      <c r="J47" s="334"/>
      <c r="K47" s="334"/>
      <c r="L47" s="334"/>
      <c r="M47" s="334"/>
      <c r="N47" s="334" t="s">
        <v>228</v>
      </c>
    </row>
    <row r="48" spans="1:14">
      <c r="A48" s="295"/>
      <c r="B48" s="295"/>
      <c r="C48" s="295"/>
      <c r="D48" s="295"/>
      <c r="E48" s="295"/>
      <c r="F48" s="332" t="s">
        <v>322</v>
      </c>
      <c r="G48" s="333"/>
      <c r="H48" s="295"/>
      <c r="I48" s="334"/>
      <c r="J48" s="334"/>
      <c r="K48" s="334"/>
      <c r="L48" s="334"/>
      <c r="M48" s="334"/>
      <c r="N48" s="334" t="s">
        <v>229</v>
      </c>
    </row>
    <row r="49" spans="1:14">
      <c r="A49" s="295"/>
      <c r="B49" s="295"/>
      <c r="C49" s="295"/>
      <c r="D49" s="295"/>
      <c r="E49" s="295"/>
      <c r="F49" s="332" t="s">
        <v>323</v>
      </c>
      <c r="G49" s="333"/>
      <c r="H49" s="295"/>
      <c r="I49" s="334"/>
      <c r="J49" s="334"/>
      <c r="K49" s="334"/>
      <c r="L49" s="334"/>
      <c r="M49" s="334"/>
      <c r="N49" s="334" t="s">
        <v>230</v>
      </c>
    </row>
    <row r="50" spans="1:14">
      <c r="A50" s="295"/>
      <c r="B50" s="295"/>
      <c r="C50" s="295"/>
      <c r="D50" s="295"/>
      <c r="E50" s="295"/>
      <c r="F50" s="332" t="s">
        <v>324</v>
      </c>
      <c r="G50" s="333"/>
      <c r="H50" s="295"/>
      <c r="I50" s="334"/>
      <c r="J50" s="334"/>
      <c r="K50" s="334"/>
      <c r="L50" s="334"/>
      <c r="M50" s="334"/>
      <c r="N50" s="334" t="s">
        <v>231</v>
      </c>
    </row>
    <row r="51" spans="1:14">
      <c r="A51" s="295"/>
      <c r="B51" s="295"/>
      <c r="C51" s="295"/>
      <c r="D51" s="295"/>
      <c r="E51" s="295"/>
      <c r="F51" s="332" t="s">
        <v>325</v>
      </c>
      <c r="G51" s="333"/>
      <c r="H51" s="295"/>
      <c r="I51" s="334"/>
      <c r="J51" s="334"/>
      <c r="K51" s="334"/>
      <c r="L51" s="334"/>
      <c r="M51" s="334"/>
      <c r="N51" s="334" t="s">
        <v>232</v>
      </c>
    </row>
    <row r="52" spans="1:14">
      <c r="A52" s="295"/>
      <c r="B52" s="295"/>
      <c r="C52" s="295"/>
      <c r="D52" s="295"/>
      <c r="E52" s="295"/>
      <c r="F52" s="332" t="s">
        <v>326</v>
      </c>
      <c r="G52" s="333"/>
      <c r="H52" s="295"/>
      <c r="I52" s="334"/>
      <c r="J52" s="334"/>
      <c r="K52" s="334"/>
      <c r="L52" s="334"/>
      <c r="M52" s="334"/>
      <c r="N52" s="334" t="s">
        <v>233</v>
      </c>
    </row>
    <row r="53" spans="1:14">
      <c r="A53" s="295"/>
      <c r="B53" s="295"/>
      <c r="C53" s="295"/>
      <c r="D53" s="295"/>
      <c r="E53" s="295"/>
      <c r="F53" s="332" t="s">
        <v>327</v>
      </c>
      <c r="G53" s="333"/>
      <c r="H53" s="295"/>
      <c r="I53" s="334"/>
      <c r="J53" s="334"/>
      <c r="K53" s="334"/>
      <c r="L53" s="334"/>
      <c r="M53" s="334"/>
      <c r="N53" s="334" t="s">
        <v>234</v>
      </c>
    </row>
    <row r="54" spans="1:14">
      <c r="A54" s="295"/>
      <c r="B54" s="295"/>
      <c r="C54" s="295"/>
      <c r="D54" s="295"/>
      <c r="E54" s="295"/>
      <c r="F54" s="332" t="s">
        <v>328</v>
      </c>
      <c r="G54" s="333"/>
      <c r="H54" s="295"/>
      <c r="I54" s="334"/>
      <c r="J54" s="334"/>
      <c r="K54" s="334"/>
      <c r="L54" s="334"/>
      <c r="M54" s="334"/>
      <c r="N54" s="334" t="s">
        <v>235</v>
      </c>
    </row>
    <row r="55" spans="1:14">
      <c r="A55" s="295"/>
      <c r="B55" s="295"/>
      <c r="C55" s="295"/>
      <c r="D55" s="295"/>
      <c r="E55" s="295"/>
      <c r="F55" s="332" t="s">
        <v>329</v>
      </c>
      <c r="G55" s="333"/>
      <c r="H55" s="295"/>
      <c r="I55" s="334"/>
      <c r="J55" s="334"/>
      <c r="K55" s="334"/>
      <c r="L55" s="334"/>
      <c r="M55" s="334"/>
      <c r="N55" s="334" t="s">
        <v>236</v>
      </c>
    </row>
    <row r="56" spans="1:14">
      <c r="A56" s="295"/>
      <c r="B56" s="295"/>
      <c r="C56" s="295"/>
      <c r="D56" s="295"/>
      <c r="E56" s="295"/>
      <c r="F56" s="332" t="s">
        <v>330</v>
      </c>
      <c r="G56" s="333"/>
      <c r="H56" s="295"/>
      <c r="I56" s="334"/>
      <c r="J56" s="334"/>
      <c r="K56" s="334"/>
      <c r="L56" s="334"/>
      <c r="M56" s="334"/>
      <c r="N56" s="334" t="s">
        <v>237</v>
      </c>
    </row>
    <row r="57" spans="1:14">
      <c r="A57" s="295"/>
      <c r="B57" s="295"/>
      <c r="C57" s="295"/>
      <c r="D57" s="295"/>
      <c r="E57" s="295"/>
      <c r="F57" s="332" t="s">
        <v>331</v>
      </c>
      <c r="G57" s="333"/>
      <c r="H57" s="295"/>
      <c r="I57" s="334"/>
      <c r="J57" s="334"/>
      <c r="K57" s="334"/>
      <c r="L57" s="334"/>
      <c r="M57" s="334"/>
      <c r="N57" s="334" t="s">
        <v>238</v>
      </c>
    </row>
    <row r="58" spans="1:14">
      <c r="A58" s="295"/>
      <c r="B58" s="295"/>
      <c r="C58" s="295"/>
      <c r="D58" s="295"/>
      <c r="E58" s="295"/>
      <c r="F58" s="332" t="s">
        <v>332</v>
      </c>
      <c r="G58" s="333"/>
      <c r="H58" s="295"/>
      <c r="I58" s="334"/>
      <c r="J58" s="334"/>
      <c r="K58" s="334"/>
      <c r="L58" s="334"/>
      <c r="M58" s="334"/>
      <c r="N58" s="334" t="s">
        <v>239</v>
      </c>
    </row>
    <row r="59" spans="1:14">
      <c r="A59" s="295"/>
      <c r="B59" s="295"/>
      <c r="C59" s="295"/>
      <c r="D59" s="295"/>
      <c r="E59" s="295"/>
      <c r="F59" s="332" t="s">
        <v>333</v>
      </c>
      <c r="G59" s="333"/>
      <c r="H59" s="295"/>
      <c r="I59" s="334"/>
      <c r="J59" s="334"/>
      <c r="K59" s="334"/>
      <c r="L59" s="334"/>
      <c r="M59" s="334"/>
      <c r="N59" s="334" t="s">
        <v>240</v>
      </c>
    </row>
    <row r="60" spans="1:14">
      <c r="A60" s="295"/>
      <c r="B60" s="295"/>
      <c r="C60" s="295"/>
      <c r="D60" s="295"/>
      <c r="E60" s="295"/>
      <c r="F60" s="332" t="s">
        <v>334</v>
      </c>
      <c r="G60" s="333"/>
      <c r="H60" s="295"/>
      <c r="I60" s="334"/>
      <c r="J60" s="334"/>
      <c r="K60" s="334"/>
      <c r="L60" s="334"/>
      <c r="M60" s="334"/>
      <c r="N60" s="334" t="s">
        <v>241</v>
      </c>
    </row>
    <row r="61" spans="1:14">
      <c r="A61" s="295"/>
      <c r="B61" s="295"/>
      <c r="C61" s="295"/>
      <c r="D61" s="295"/>
      <c r="E61" s="295"/>
      <c r="F61" s="332" t="s">
        <v>335</v>
      </c>
      <c r="G61" s="333"/>
      <c r="H61" s="295"/>
      <c r="I61" s="295"/>
      <c r="J61" s="295"/>
      <c r="K61" s="295"/>
      <c r="L61" s="295"/>
      <c r="M61" s="295"/>
      <c r="N61" s="295"/>
    </row>
    <row r="62" spans="1:14">
      <c r="A62" s="295"/>
      <c r="B62" s="295"/>
      <c r="C62" s="295"/>
      <c r="D62" s="295"/>
      <c r="E62" s="295"/>
      <c r="F62" s="332" t="s">
        <v>336</v>
      </c>
      <c r="G62" s="333"/>
      <c r="H62" s="295"/>
      <c r="I62" s="295"/>
      <c r="J62" s="295"/>
      <c r="K62" s="295"/>
      <c r="L62" s="295"/>
      <c r="M62" s="295"/>
      <c r="N62" s="295"/>
    </row>
    <row r="63" spans="1:14">
      <c r="A63" s="295"/>
      <c r="B63" s="295"/>
      <c r="C63" s="295"/>
      <c r="D63" s="295"/>
      <c r="E63" s="295"/>
      <c r="F63" s="332" t="s">
        <v>337</v>
      </c>
      <c r="G63" s="333"/>
      <c r="H63" s="295"/>
      <c r="I63" s="295"/>
      <c r="J63" s="295"/>
      <c r="K63" s="295"/>
      <c r="L63" s="295"/>
      <c r="M63" s="295"/>
      <c r="N63" s="295"/>
    </row>
    <row r="64" spans="1:14">
      <c r="A64" s="295"/>
      <c r="B64" s="295"/>
      <c r="C64" s="295"/>
      <c r="D64" s="295"/>
      <c r="E64" s="295"/>
      <c r="F64" s="332" t="s">
        <v>338</v>
      </c>
      <c r="G64" s="333"/>
      <c r="H64" s="295"/>
      <c r="I64" s="295"/>
      <c r="J64" s="295"/>
      <c r="K64" s="295"/>
      <c r="L64" s="295"/>
      <c r="M64" s="295"/>
      <c r="N64" s="295"/>
    </row>
    <row r="65" spans="1:14">
      <c r="A65" s="295"/>
      <c r="B65" s="295"/>
      <c r="C65" s="295"/>
      <c r="D65" s="295"/>
      <c r="E65" s="295"/>
      <c r="F65" s="332" t="s">
        <v>339</v>
      </c>
      <c r="G65" s="333"/>
      <c r="H65" s="295"/>
      <c r="I65" s="295"/>
      <c r="J65" s="295"/>
      <c r="K65" s="295"/>
      <c r="L65" s="295"/>
      <c r="M65" s="295"/>
      <c r="N65" s="295"/>
    </row>
    <row r="66" spans="1:14">
      <c r="A66" s="295"/>
      <c r="B66" s="295"/>
      <c r="C66" s="295"/>
      <c r="D66" s="295"/>
      <c r="E66" s="295"/>
      <c r="F66" s="332" t="s">
        <v>340</v>
      </c>
      <c r="G66" s="333"/>
      <c r="H66" s="295"/>
      <c r="I66" s="295"/>
      <c r="J66" s="295"/>
      <c r="K66" s="295"/>
      <c r="L66" s="295"/>
      <c r="M66" s="295"/>
      <c r="N66" s="295"/>
    </row>
    <row r="67" spans="1:14">
      <c r="A67" s="295"/>
      <c r="B67" s="295"/>
      <c r="C67" s="295"/>
      <c r="D67" s="295"/>
      <c r="E67" s="295"/>
      <c r="F67" s="335" t="s">
        <v>341</v>
      </c>
      <c r="G67" s="333"/>
      <c r="H67" s="295"/>
      <c r="I67" s="295"/>
      <c r="J67" s="295"/>
      <c r="K67" s="295"/>
      <c r="L67" s="295"/>
      <c r="M67" s="295"/>
      <c r="N67" s="295"/>
    </row>
    <row r="68" spans="1:14">
      <c r="A68" s="295"/>
      <c r="B68" s="295"/>
      <c r="C68" s="295"/>
      <c r="D68" s="295"/>
      <c r="E68" s="295"/>
      <c r="F68" s="332" t="s">
        <v>342</v>
      </c>
      <c r="G68" s="333"/>
      <c r="H68" s="295"/>
      <c r="I68" s="295"/>
      <c r="J68" s="295"/>
      <c r="K68" s="295"/>
      <c r="L68" s="295"/>
      <c r="M68" s="295"/>
      <c r="N68" s="295"/>
    </row>
    <row r="69" spans="1:14">
      <c r="A69" s="295"/>
      <c r="B69" s="295"/>
      <c r="C69" s="295"/>
      <c r="D69" s="295"/>
      <c r="E69" s="295"/>
      <c r="F69" s="336" t="s">
        <v>343</v>
      </c>
      <c r="G69" s="333"/>
      <c r="H69" s="295"/>
      <c r="I69" s="295"/>
      <c r="J69" s="295"/>
      <c r="K69" s="295"/>
      <c r="L69" s="295"/>
      <c r="M69" s="295"/>
      <c r="N69" s="295"/>
    </row>
    <row r="70" spans="1:14">
      <c r="A70" s="295"/>
      <c r="B70" s="295"/>
      <c r="C70" s="295"/>
      <c r="D70" s="295"/>
      <c r="E70" s="295"/>
      <c r="F70" s="332" t="s">
        <v>344</v>
      </c>
      <c r="G70" s="333"/>
      <c r="H70" s="295"/>
      <c r="I70" s="295"/>
      <c r="J70" s="295"/>
      <c r="K70" s="295"/>
      <c r="L70" s="295"/>
      <c r="M70" s="295"/>
      <c r="N70" s="295"/>
    </row>
    <row r="71" spans="1:14">
      <c r="A71" s="295"/>
      <c r="B71" s="295"/>
      <c r="C71" s="295"/>
      <c r="D71" s="295"/>
      <c r="E71" s="295"/>
      <c r="F71" s="337" t="s">
        <v>345</v>
      </c>
      <c r="G71" s="333"/>
      <c r="H71" s="295"/>
      <c r="I71" s="295"/>
      <c r="J71" s="295"/>
      <c r="K71" s="295"/>
      <c r="L71" s="295"/>
      <c r="M71" s="295"/>
      <c r="N71" s="295"/>
    </row>
    <row r="72" spans="1:14">
      <c r="A72" s="295"/>
      <c r="B72" s="295"/>
      <c r="C72" s="295"/>
      <c r="D72" s="295"/>
      <c r="E72" s="295"/>
      <c r="F72" s="337" t="s">
        <v>346</v>
      </c>
      <c r="G72" s="333"/>
      <c r="H72" s="295"/>
      <c r="I72" s="295"/>
      <c r="J72" s="295"/>
      <c r="K72" s="295"/>
      <c r="L72" s="295"/>
      <c r="M72" s="295"/>
      <c r="N72" s="295"/>
    </row>
    <row r="73" spans="1:14">
      <c r="A73" s="295"/>
      <c r="B73" s="295"/>
      <c r="C73" s="295"/>
      <c r="D73" s="295"/>
      <c r="E73" s="295"/>
      <c r="F73" s="337" t="s">
        <v>347</v>
      </c>
      <c r="G73" s="333"/>
      <c r="H73" s="295"/>
      <c r="I73" s="295"/>
      <c r="J73" s="295"/>
      <c r="K73" s="295"/>
      <c r="L73" s="295"/>
      <c r="M73" s="295"/>
      <c r="N73" s="295"/>
    </row>
    <row r="74" spans="1:14">
      <c r="F74" s="332" t="s">
        <v>348</v>
      </c>
      <c r="G74" s="338"/>
    </row>
  </sheetData>
  <protectedRanges>
    <protectedRange sqref="M25:N35" name="Range12"/>
    <protectedRange sqref="F18:L22" name="Range10"/>
    <protectedRange sqref="C14:E14" name="Range8"/>
    <protectedRange sqref="C10:E11" name="Range6"/>
    <protectedRange sqref="F4:I4" name="Range4"/>
    <protectedRange sqref="A3:E5" name="Range2"/>
    <protectedRange sqref="C1:I1" name="Range1"/>
    <protectedRange sqref="C6:H9" name="Range3"/>
    <protectedRange sqref="G5:I5" name="Range5"/>
    <protectedRange sqref="F11:F13" name="Range7"/>
    <protectedRange sqref="F15" name="Range9"/>
    <protectedRange sqref="D25:K35" name="Range11"/>
  </protectedRanges>
  <mergeCells count="14">
    <mergeCell ref="M23:N23"/>
    <mergeCell ref="A1:B1"/>
    <mergeCell ref="C1:I1"/>
    <mergeCell ref="C2:E2"/>
    <mergeCell ref="B16:E16"/>
    <mergeCell ref="F16:F17"/>
    <mergeCell ref="G16:G17"/>
    <mergeCell ref="H16:H17"/>
    <mergeCell ref="I16:I17"/>
    <mergeCell ref="J16:J17"/>
    <mergeCell ref="K16:K17"/>
    <mergeCell ref="L16:L17"/>
    <mergeCell ref="C23:E23"/>
    <mergeCell ref="F23:L2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90"/>
  <sheetViews>
    <sheetView topLeftCell="B28" zoomScale="80" zoomScaleNormal="80" workbookViewId="0">
      <selection activeCell="G35" sqref="G35"/>
    </sheetView>
  </sheetViews>
  <sheetFormatPr defaultColWidth="9.140625" defaultRowHeight="15"/>
  <cols>
    <col min="1" max="1" width="10.85546875" style="86" bestFit="1" customWidth="1"/>
    <col min="2" max="2" width="6.140625" style="86" customWidth="1"/>
    <col min="3" max="3" width="7.140625" style="86" customWidth="1"/>
    <col min="4" max="4" width="22.140625" style="86" customWidth="1"/>
    <col min="5" max="5" width="16.85546875" style="86" customWidth="1"/>
    <col min="6" max="6" width="18.28515625" style="86" customWidth="1"/>
    <col min="7" max="7" width="11.42578125" style="86" customWidth="1"/>
    <col min="8" max="8" width="7" style="86" customWidth="1"/>
    <col min="9" max="10" width="16.5703125" style="86" customWidth="1"/>
    <col min="11" max="11" width="12.7109375" style="86" customWidth="1"/>
    <col min="12" max="12" width="10.7109375" style="86" customWidth="1"/>
    <col min="13" max="13" width="15.7109375" style="86" customWidth="1"/>
    <col min="14" max="14" width="15.28515625" style="86" customWidth="1"/>
    <col min="15" max="15" width="8" style="86" customWidth="1"/>
    <col min="16" max="16" width="21.85546875" style="86" customWidth="1"/>
    <col min="17" max="17" width="21.28515625" style="86" customWidth="1"/>
    <col min="18" max="16384" width="9.140625" style="86"/>
  </cols>
  <sheetData>
    <row r="1" spans="1:17" ht="24.75" customHeight="1">
      <c r="A1" s="747" t="s">
        <v>32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126" t="s">
        <v>403</v>
      </c>
      <c r="M1" s="748" t="str">
        <f>Profile!$C$3</f>
        <v>2202-02-109-27-01</v>
      </c>
      <c r="N1" s="748"/>
      <c r="O1" s="748"/>
      <c r="P1" s="748"/>
    </row>
    <row r="2" spans="1:17" ht="29.25" customHeight="1">
      <c r="A2" s="722" t="s">
        <v>33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36" t="str">
        <f>Profile!$M$36</f>
        <v>2023&amp;2024</v>
      </c>
    </row>
    <row r="3" spans="1:17" ht="21.75" customHeight="1">
      <c r="A3" s="723" t="s">
        <v>390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37"/>
    </row>
    <row r="4" spans="1:17" ht="23.25" customHeight="1">
      <c r="A4" s="724" t="s">
        <v>99</v>
      </c>
      <c r="B4" s="724"/>
      <c r="C4" s="724"/>
      <c r="D4" s="735" t="str">
        <f>Profile!$D$36</f>
        <v>15tSM Jhxaxkuxj</v>
      </c>
      <c r="E4" s="735"/>
      <c r="F4" s="735"/>
      <c r="G4" s="735"/>
      <c r="H4" s="735"/>
      <c r="I4" s="717" t="s">
        <v>382</v>
      </c>
      <c r="J4" s="717"/>
      <c r="K4" s="718" t="str">
        <f>Profile!$G$2</f>
        <v>f'k{kk foHkkx</v>
      </c>
      <c r="L4" s="719"/>
      <c r="M4" s="765" t="str">
        <f>Profile!$K$36</f>
        <v>LVsV Q.M</v>
      </c>
      <c r="N4" s="512" t="s">
        <v>391</v>
      </c>
      <c r="O4" s="430">
        <f>Profile!$C$11</f>
        <v>24</v>
      </c>
      <c r="P4" s="704">
        <f>Profile!$G$35</f>
        <v>2405</v>
      </c>
    </row>
    <row r="5" spans="1:17" ht="22.9" customHeight="1">
      <c r="A5" s="511"/>
      <c r="B5" s="749" t="s">
        <v>392</v>
      </c>
      <c r="C5" s="749"/>
      <c r="D5" s="749"/>
      <c r="E5" s="595">
        <f>Profile!$C$12</f>
        <v>25</v>
      </c>
      <c r="F5" s="750" t="s">
        <v>396</v>
      </c>
      <c r="G5" s="750"/>
      <c r="H5" s="750"/>
      <c r="I5" s="751" t="str">
        <f>Profile!$G$4</f>
        <v>izHkkr 'kekZ</v>
      </c>
      <c r="J5" s="751"/>
      <c r="K5" s="752">
        <f>Profile!$I$4</f>
        <v>1234567890</v>
      </c>
      <c r="L5" s="753"/>
      <c r="M5" s="766"/>
      <c r="N5" s="725" t="s">
        <v>35</v>
      </c>
      <c r="O5" s="725"/>
      <c r="P5" s="705"/>
    </row>
    <row r="6" spans="1:17" ht="34.15" customHeight="1">
      <c r="A6" s="726"/>
      <c r="B6" s="716" t="s">
        <v>37</v>
      </c>
      <c r="C6" s="730" t="s">
        <v>38</v>
      </c>
      <c r="D6" s="732"/>
      <c r="E6" s="713" t="s">
        <v>39</v>
      </c>
      <c r="F6" s="711" t="s">
        <v>40</v>
      </c>
      <c r="G6" s="713" t="s">
        <v>41</v>
      </c>
      <c r="H6" s="713"/>
      <c r="I6" s="728" t="str">
        <f>Profile!$J$38</f>
        <v>ctV dh izkjfEHkd frfFk ;kfu 1ekpZ2022 dks deZpkjh dk osru</v>
      </c>
      <c r="J6" s="730" t="s">
        <v>42</v>
      </c>
      <c r="K6" s="713" t="s">
        <v>43</v>
      </c>
      <c r="L6" s="713"/>
      <c r="M6" s="711" t="str">
        <f>Profile!$N$38</f>
        <v>vkxkeh o"kZ 2023&amp;24 ds fy;s jde ¼dkye 8$10½</v>
      </c>
      <c r="N6" s="711" t="str">
        <f>Profile!$O$38</f>
        <v>pkyw o"kZ ds fy;s la'kksf/kr vuqeku 2022&amp;23</v>
      </c>
      <c r="O6" s="711" t="s">
        <v>192</v>
      </c>
      <c r="P6" s="720" t="s">
        <v>110</v>
      </c>
    </row>
    <row r="7" spans="1:17" ht="37.15" customHeight="1">
      <c r="A7" s="727"/>
      <c r="B7" s="716"/>
      <c r="C7" s="733"/>
      <c r="D7" s="734"/>
      <c r="E7" s="713"/>
      <c r="F7" s="712"/>
      <c r="G7" s="714" t="str">
        <f>Profile!$H$39</f>
        <v>xzsM is@ ysoy</v>
      </c>
      <c r="H7" s="715"/>
      <c r="I7" s="729"/>
      <c r="J7" s="731"/>
      <c r="K7" s="87" t="s">
        <v>44</v>
      </c>
      <c r="L7" s="140" t="s">
        <v>45</v>
      </c>
      <c r="M7" s="712"/>
      <c r="N7" s="712"/>
      <c r="O7" s="712"/>
      <c r="P7" s="721"/>
      <c r="Q7" s="88"/>
    </row>
    <row r="8" spans="1:17" s="278" customFormat="1" ht="15.75">
      <c r="A8" s="90"/>
      <c r="B8" s="275">
        <v>1</v>
      </c>
      <c r="C8" s="709">
        <v>2</v>
      </c>
      <c r="D8" s="710"/>
      <c r="E8" s="276">
        <v>3</v>
      </c>
      <c r="F8" s="91">
        <v>4</v>
      </c>
      <c r="G8" s="91">
        <v>5</v>
      </c>
      <c r="H8" s="91">
        <v>6</v>
      </c>
      <c r="I8" s="90">
        <v>7</v>
      </c>
      <c r="J8" s="90">
        <v>8</v>
      </c>
      <c r="K8" s="90">
        <v>9</v>
      </c>
      <c r="L8" s="91">
        <v>10</v>
      </c>
      <c r="M8" s="91">
        <v>11</v>
      </c>
      <c r="N8" s="92">
        <v>12</v>
      </c>
      <c r="O8" s="92">
        <v>13</v>
      </c>
      <c r="P8" s="146">
        <v>14</v>
      </c>
      <c r="Q8" s="96"/>
    </row>
    <row r="9" spans="1:17" ht="18" customHeight="1">
      <c r="A9" s="610" t="str">
        <f>Profile!A44</f>
        <v>jktif=r</v>
      </c>
      <c r="B9" s="142">
        <f>Profile!B44</f>
        <v>1</v>
      </c>
      <c r="C9" s="181" t="str">
        <f>Profile!C44</f>
        <v xml:space="preserve">Jh </v>
      </c>
      <c r="D9" s="182" t="str">
        <f>Profile!D44</f>
        <v>lqfer fxjh</v>
      </c>
      <c r="E9" s="144">
        <f>Profile!F44</f>
        <v>0</v>
      </c>
      <c r="F9" s="93" t="str">
        <f>Profile!G44</f>
        <v>iz/kkukpk;Z</v>
      </c>
      <c r="G9" s="93" t="str">
        <f>Profile!H44</f>
        <v>ysoy</v>
      </c>
      <c r="H9" s="94">
        <f>Profile!I44</f>
        <v>16</v>
      </c>
      <c r="I9" s="94">
        <f>Profile!J44</f>
        <v>40300</v>
      </c>
      <c r="J9" s="94">
        <f>I9*12</f>
        <v>483600</v>
      </c>
      <c r="K9" s="220">
        <f>Profile!L44</f>
        <v>45108</v>
      </c>
      <c r="L9" s="94">
        <f>O9*8</f>
        <v>9600</v>
      </c>
      <c r="M9" s="94">
        <f>J9+L9</f>
        <v>493200</v>
      </c>
      <c r="N9" s="94">
        <f>M9-O9*12</f>
        <v>478800</v>
      </c>
      <c r="O9" s="95">
        <f>Profile!P44</f>
        <v>1200</v>
      </c>
      <c r="P9" s="144">
        <f>Profile!E44</f>
        <v>0</v>
      </c>
      <c r="Q9" s="96"/>
    </row>
    <row r="10" spans="1:17" ht="18" customHeight="1">
      <c r="A10" s="610" t="str">
        <f>Profile!A45</f>
        <v>jktif=r</v>
      </c>
      <c r="B10" s="143">
        <f>Profile!B45</f>
        <v>1</v>
      </c>
      <c r="C10" s="147">
        <f>Profile!C45</f>
        <v>0</v>
      </c>
      <c r="D10" s="148">
        <f>Profile!D45</f>
        <v>0</v>
      </c>
      <c r="E10" s="145">
        <f>Profile!F45</f>
        <v>0</v>
      </c>
      <c r="F10" s="100" t="str">
        <f>Profile!G45</f>
        <v>O;k[;krk</v>
      </c>
      <c r="G10" s="100" t="str">
        <f>Profile!H45</f>
        <v>ysoy</v>
      </c>
      <c r="H10" s="101">
        <f>Profile!I45</f>
        <v>16</v>
      </c>
      <c r="I10" s="101">
        <f>Profile!J45</f>
        <v>59500</v>
      </c>
      <c r="J10" s="101">
        <f t="shared" ref="J10:J35" si="0">I10*12</f>
        <v>714000</v>
      </c>
      <c r="K10" s="220">
        <f>Profile!L45</f>
        <v>45108</v>
      </c>
      <c r="L10" s="101">
        <f t="shared" ref="L10:L35" si="1">O10*8</f>
        <v>14400</v>
      </c>
      <c r="M10" s="101">
        <f t="shared" ref="M10:M35" si="2">J10+L10</f>
        <v>728400</v>
      </c>
      <c r="N10" s="94">
        <f>M10-O10*12</f>
        <v>706800</v>
      </c>
      <c r="O10" s="102">
        <f>Profile!P45</f>
        <v>1800</v>
      </c>
      <c r="P10" s="145">
        <f>Profile!E45</f>
        <v>0</v>
      </c>
      <c r="Q10" s="96"/>
    </row>
    <row r="11" spans="1:17" ht="18" customHeight="1">
      <c r="A11" s="610" t="str">
        <f>Profile!A46</f>
        <v>jktif=r</v>
      </c>
      <c r="B11" s="143">
        <f>Profile!B46</f>
        <v>2</v>
      </c>
      <c r="C11" s="147">
        <f>Profile!C46</f>
        <v>0</v>
      </c>
      <c r="D11" s="148">
        <f>Profile!D46</f>
        <v>0</v>
      </c>
      <c r="E11" s="145">
        <f>Profile!F46</f>
        <v>0</v>
      </c>
      <c r="F11" s="100" t="str">
        <f>Profile!G46</f>
        <v>O;k[;krk</v>
      </c>
      <c r="G11" s="100" t="str">
        <f>Profile!H46</f>
        <v>ysoy</v>
      </c>
      <c r="H11" s="101">
        <f>Profile!I46</f>
        <v>16</v>
      </c>
      <c r="I11" s="101">
        <f>Profile!J46</f>
        <v>0</v>
      </c>
      <c r="J11" s="101">
        <f t="shared" si="0"/>
        <v>0</v>
      </c>
      <c r="K11" s="220">
        <f>Profile!L46</f>
        <v>45108</v>
      </c>
      <c r="L11" s="101">
        <f t="shared" si="1"/>
        <v>0</v>
      </c>
      <c r="M11" s="101">
        <f t="shared" si="2"/>
        <v>0</v>
      </c>
      <c r="N11" s="94">
        <f t="shared" ref="N11:N35" si="3">M11-O11*12</f>
        <v>0</v>
      </c>
      <c r="O11" s="102">
        <f>Profile!P46</f>
        <v>0</v>
      </c>
      <c r="P11" s="145">
        <f>Profile!E46</f>
        <v>0</v>
      </c>
      <c r="Q11" s="96"/>
    </row>
    <row r="12" spans="1:17" ht="18" customHeight="1">
      <c r="A12" s="610" t="str">
        <f>Profile!A47</f>
        <v>jktif=r</v>
      </c>
      <c r="B12" s="143">
        <f>Profile!B47</f>
        <v>3</v>
      </c>
      <c r="C12" s="147">
        <f>Profile!C47</f>
        <v>0</v>
      </c>
      <c r="D12" s="148">
        <f>Profile!D47</f>
        <v>0</v>
      </c>
      <c r="E12" s="145">
        <f>Profile!F47</f>
        <v>0</v>
      </c>
      <c r="F12" s="100" t="str">
        <f>Profile!G47</f>
        <v>O;k[;krk</v>
      </c>
      <c r="G12" s="100" t="str">
        <f>Profile!H47</f>
        <v>ysoy</v>
      </c>
      <c r="H12" s="101">
        <f>Profile!I47</f>
        <v>16</v>
      </c>
      <c r="I12" s="101">
        <f>Profile!J47</f>
        <v>0</v>
      </c>
      <c r="J12" s="101">
        <f t="shared" si="0"/>
        <v>0</v>
      </c>
      <c r="K12" s="220">
        <f>Profile!L47</f>
        <v>45108</v>
      </c>
      <c r="L12" s="101">
        <f t="shared" si="1"/>
        <v>0</v>
      </c>
      <c r="M12" s="101">
        <f t="shared" si="2"/>
        <v>0</v>
      </c>
      <c r="N12" s="94">
        <f t="shared" si="3"/>
        <v>0</v>
      </c>
      <c r="O12" s="102">
        <f>Profile!P47</f>
        <v>0</v>
      </c>
      <c r="P12" s="145">
        <f>Profile!E47</f>
        <v>0</v>
      </c>
      <c r="Q12" s="96"/>
    </row>
    <row r="13" spans="1:17" ht="18" customHeight="1">
      <c r="A13" s="610" t="str">
        <f>Profile!A48</f>
        <v>jktif=r</v>
      </c>
      <c r="B13" s="143">
        <f>Profile!B48</f>
        <v>4</v>
      </c>
      <c r="C13" s="147">
        <f>Profile!C48</f>
        <v>0</v>
      </c>
      <c r="D13" s="148">
        <f>Profile!D48</f>
        <v>0</v>
      </c>
      <c r="E13" s="145">
        <f>Profile!F48</f>
        <v>0</v>
      </c>
      <c r="F13" s="100" t="str">
        <f>Profile!G48</f>
        <v>O;k[;krk</v>
      </c>
      <c r="G13" s="100" t="str">
        <f>Profile!H48</f>
        <v>ysoy</v>
      </c>
      <c r="H13" s="101">
        <f>Profile!I48</f>
        <v>16</v>
      </c>
      <c r="I13" s="101">
        <f>Profile!J48</f>
        <v>0</v>
      </c>
      <c r="J13" s="101">
        <f t="shared" si="0"/>
        <v>0</v>
      </c>
      <c r="K13" s="220">
        <f>Profile!L48</f>
        <v>45108</v>
      </c>
      <c r="L13" s="101">
        <f t="shared" si="1"/>
        <v>0</v>
      </c>
      <c r="M13" s="101">
        <f t="shared" si="2"/>
        <v>0</v>
      </c>
      <c r="N13" s="101">
        <f t="shared" si="3"/>
        <v>0</v>
      </c>
      <c r="O13" s="101">
        <f>Profile!P48</f>
        <v>0</v>
      </c>
      <c r="P13" s="145">
        <f>Profile!E48</f>
        <v>0</v>
      </c>
      <c r="Q13" s="96"/>
    </row>
    <row r="14" spans="1:17" ht="18" customHeight="1">
      <c r="A14" s="610" t="str">
        <f>Profile!A49</f>
        <v>jktif=r</v>
      </c>
      <c r="B14" s="143">
        <f>Profile!B49</f>
        <v>5</v>
      </c>
      <c r="C14" s="147">
        <f>Profile!C49</f>
        <v>0</v>
      </c>
      <c r="D14" s="148">
        <f>Profile!D49</f>
        <v>0</v>
      </c>
      <c r="E14" s="145">
        <f>Profile!F49</f>
        <v>0</v>
      </c>
      <c r="F14" s="100" t="str">
        <f>Profile!G49</f>
        <v>O;k[;krk</v>
      </c>
      <c r="G14" s="100" t="str">
        <f>Profile!H49</f>
        <v>ysoy</v>
      </c>
      <c r="H14" s="101">
        <f>Profile!I49</f>
        <v>6</v>
      </c>
      <c r="I14" s="101">
        <f>Profile!J49</f>
        <v>0</v>
      </c>
      <c r="J14" s="101">
        <f t="shared" si="0"/>
        <v>0</v>
      </c>
      <c r="K14" s="220">
        <f>Profile!L49</f>
        <v>45108</v>
      </c>
      <c r="L14" s="101">
        <f t="shared" si="1"/>
        <v>0</v>
      </c>
      <c r="M14" s="101">
        <f t="shared" si="2"/>
        <v>0</v>
      </c>
      <c r="N14" s="101">
        <f t="shared" si="3"/>
        <v>0</v>
      </c>
      <c r="O14" s="101">
        <f>Profile!P49</f>
        <v>0</v>
      </c>
      <c r="P14" s="145">
        <f>Profile!E49</f>
        <v>0</v>
      </c>
      <c r="Q14" s="96"/>
    </row>
    <row r="15" spans="1:17" ht="18" customHeight="1">
      <c r="A15" s="610" t="str">
        <f>Profile!A50</f>
        <v>jktif=r</v>
      </c>
      <c r="B15" s="143">
        <f>Profile!B50</f>
        <v>6</v>
      </c>
      <c r="C15" s="147">
        <f>Profile!C50</f>
        <v>0</v>
      </c>
      <c r="D15" s="148">
        <f>Profile!D50</f>
        <v>0</v>
      </c>
      <c r="E15" s="145">
        <f>Profile!F50</f>
        <v>0</v>
      </c>
      <c r="F15" s="100" t="str">
        <f>Profile!G50</f>
        <v>O;k[;krk</v>
      </c>
      <c r="G15" s="100" t="str">
        <f>Profile!H50</f>
        <v>ysoy</v>
      </c>
      <c r="H15" s="101">
        <f>Profile!I50</f>
        <v>7</v>
      </c>
      <c r="I15" s="101">
        <f>Profile!J50</f>
        <v>0</v>
      </c>
      <c r="J15" s="101">
        <f t="shared" si="0"/>
        <v>0</v>
      </c>
      <c r="K15" s="220">
        <f>Profile!L50</f>
        <v>45108</v>
      </c>
      <c r="L15" s="101">
        <f t="shared" si="1"/>
        <v>0</v>
      </c>
      <c r="M15" s="101">
        <f t="shared" si="2"/>
        <v>0</v>
      </c>
      <c r="N15" s="101">
        <f t="shared" si="3"/>
        <v>0</v>
      </c>
      <c r="O15" s="101">
        <f>Profile!P50</f>
        <v>0</v>
      </c>
      <c r="P15" s="145">
        <f>Profile!E50</f>
        <v>0</v>
      </c>
      <c r="Q15" s="96"/>
    </row>
    <row r="16" spans="1:17" ht="18" customHeight="1">
      <c r="A16" s="610" t="str">
        <f>Profile!A51</f>
        <v>jktif=r</v>
      </c>
      <c r="B16" s="143">
        <f>Profile!B51</f>
        <v>7</v>
      </c>
      <c r="C16" s="147">
        <f>Profile!C51</f>
        <v>0</v>
      </c>
      <c r="D16" s="148">
        <f>Profile!D51</f>
        <v>0</v>
      </c>
      <c r="E16" s="145">
        <f>Profile!F51</f>
        <v>0</v>
      </c>
      <c r="F16" s="100" t="str">
        <f>Profile!G51</f>
        <v>O;k[;krk</v>
      </c>
      <c r="G16" s="100" t="str">
        <f>Profile!H51</f>
        <v>ysoy</v>
      </c>
      <c r="H16" s="101">
        <f>Profile!I51</f>
        <v>8</v>
      </c>
      <c r="I16" s="101">
        <f>Profile!J51</f>
        <v>0</v>
      </c>
      <c r="J16" s="101">
        <f t="shared" ref="J16:J30" si="4">I16*12</f>
        <v>0</v>
      </c>
      <c r="K16" s="220">
        <f>Profile!L51</f>
        <v>45108</v>
      </c>
      <c r="L16" s="101">
        <f t="shared" ref="L16:L30" si="5">O16*8</f>
        <v>0</v>
      </c>
      <c r="M16" s="101">
        <f t="shared" ref="M16:M30" si="6">J16+L16</f>
        <v>0</v>
      </c>
      <c r="N16" s="101">
        <f t="shared" ref="N16:N30" si="7">M16-O16*12</f>
        <v>0</v>
      </c>
      <c r="O16" s="101">
        <f>Profile!P51</f>
        <v>0</v>
      </c>
      <c r="P16" s="145">
        <f>Profile!E51</f>
        <v>0</v>
      </c>
      <c r="Q16" s="96"/>
    </row>
    <row r="17" spans="1:17" ht="18" customHeight="1">
      <c r="A17" s="610" t="str">
        <f>Profile!A52</f>
        <v>jktif=r</v>
      </c>
      <c r="B17" s="143">
        <f>Profile!B52</f>
        <v>8</v>
      </c>
      <c r="C17" s="147">
        <f>Profile!C52</f>
        <v>0</v>
      </c>
      <c r="D17" s="148">
        <f>Profile!D52</f>
        <v>0</v>
      </c>
      <c r="E17" s="145">
        <f>Profile!F52</f>
        <v>0</v>
      </c>
      <c r="F17" s="100" t="str">
        <f>Profile!G52</f>
        <v>O;k[;krk</v>
      </c>
      <c r="G17" s="100" t="str">
        <f>Profile!H52</f>
        <v>ysoy</v>
      </c>
      <c r="H17" s="101">
        <f>Profile!I52</f>
        <v>9</v>
      </c>
      <c r="I17" s="101">
        <f>Profile!J52</f>
        <v>0</v>
      </c>
      <c r="J17" s="101">
        <f t="shared" si="4"/>
        <v>0</v>
      </c>
      <c r="K17" s="220">
        <f>Profile!L52</f>
        <v>45108</v>
      </c>
      <c r="L17" s="101">
        <f t="shared" si="5"/>
        <v>0</v>
      </c>
      <c r="M17" s="101">
        <f t="shared" si="6"/>
        <v>0</v>
      </c>
      <c r="N17" s="101">
        <f t="shared" si="7"/>
        <v>0</v>
      </c>
      <c r="O17" s="101">
        <f>Profile!P52</f>
        <v>0</v>
      </c>
      <c r="P17" s="145">
        <f>Profile!E52</f>
        <v>0</v>
      </c>
      <c r="Q17" s="96"/>
    </row>
    <row r="18" spans="1:17" ht="18" customHeight="1">
      <c r="A18" s="610" t="str">
        <f>Profile!A53</f>
        <v>jktif=r</v>
      </c>
      <c r="B18" s="143">
        <f>Profile!B53</f>
        <v>9</v>
      </c>
      <c r="C18" s="147">
        <f>Profile!C53</f>
        <v>0</v>
      </c>
      <c r="D18" s="148">
        <f>Profile!D53</f>
        <v>0</v>
      </c>
      <c r="E18" s="145">
        <f>Profile!F53</f>
        <v>0</v>
      </c>
      <c r="F18" s="100" t="str">
        <f>Profile!G53</f>
        <v>O;k[;krk</v>
      </c>
      <c r="G18" s="100" t="str">
        <f>Profile!H53</f>
        <v>ysoy</v>
      </c>
      <c r="H18" s="101">
        <f>Profile!I53</f>
        <v>10</v>
      </c>
      <c r="I18" s="101">
        <f>Profile!J53</f>
        <v>0</v>
      </c>
      <c r="J18" s="101">
        <f t="shared" si="4"/>
        <v>0</v>
      </c>
      <c r="K18" s="220">
        <f>Profile!L53</f>
        <v>45108</v>
      </c>
      <c r="L18" s="101">
        <f t="shared" si="5"/>
        <v>0</v>
      </c>
      <c r="M18" s="101">
        <f t="shared" si="6"/>
        <v>0</v>
      </c>
      <c r="N18" s="101">
        <f t="shared" si="7"/>
        <v>0</v>
      </c>
      <c r="O18" s="101">
        <f>Profile!P53</f>
        <v>0</v>
      </c>
      <c r="P18" s="145">
        <f>Profile!E53</f>
        <v>0</v>
      </c>
      <c r="Q18" s="96"/>
    </row>
    <row r="19" spans="1:17" ht="18" customHeight="1">
      <c r="A19" s="610" t="str">
        <f>Profile!A54</f>
        <v>jktif=r</v>
      </c>
      <c r="B19" s="143">
        <f>Profile!B54</f>
        <v>10</v>
      </c>
      <c r="C19" s="147">
        <f>Profile!C54</f>
        <v>0</v>
      </c>
      <c r="D19" s="148">
        <f>Profile!D54</f>
        <v>0</v>
      </c>
      <c r="E19" s="145">
        <f>Profile!F54</f>
        <v>0</v>
      </c>
      <c r="F19" s="100" t="str">
        <f>Profile!G54</f>
        <v>O;k[;krk</v>
      </c>
      <c r="G19" s="100" t="str">
        <f>Profile!H54</f>
        <v>ysoy</v>
      </c>
      <c r="H19" s="101">
        <f>Profile!I54</f>
        <v>11</v>
      </c>
      <c r="I19" s="101">
        <f>Profile!J54</f>
        <v>0</v>
      </c>
      <c r="J19" s="101">
        <f t="shared" si="4"/>
        <v>0</v>
      </c>
      <c r="K19" s="220">
        <f>Profile!L54</f>
        <v>45108</v>
      </c>
      <c r="L19" s="101">
        <f t="shared" si="5"/>
        <v>0</v>
      </c>
      <c r="M19" s="101">
        <f t="shared" si="6"/>
        <v>0</v>
      </c>
      <c r="N19" s="101">
        <f t="shared" si="7"/>
        <v>0</v>
      </c>
      <c r="O19" s="101">
        <f>Profile!P54</f>
        <v>0</v>
      </c>
      <c r="P19" s="145">
        <f>Profile!E54</f>
        <v>0</v>
      </c>
      <c r="Q19" s="96"/>
    </row>
    <row r="20" spans="1:17" ht="18" customHeight="1">
      <c r="A20" s="610" t="str">
        <f>Profile!A55</f>
        <v>jktif=r</v>
      </c>
      <c r="B20" s="143">
        <f>Profile!B55</f>
        <v>11</v>
      </c>
      <c r="C20" s="147">
        <f>Profile!C55</f>
        <v>0</v>
      </c>
      <c r="D20" s="148">
        <f>Profile!D55</f>
        <v>0</v>
      </c>
      <c r="E20" s="145">
        <f>Profile!F55</f>
        <v>0</v>
      </c>
      <c r="F20" s="100" t="str">
        <f>Profile!G55</f>
        <v>O;k[;krk</v>
      </c>
      <c r="G20" s="100" t="str">
        <f>Profile!H55</f>
        <v>ysoy</v>
      </c>
      <c r="H20" s="101">
        <f>Profile!I55</f>
        <v>12</v>
      </c>
      <c r="I20" s="101">
        <f>Profile!J55</f>
        <v>0</v>
      </c>
      <c r="J20" s="101">
        <f t="shared" si="4"/>
        <v>0</v>
      </c>
      <c r="K20" s="220">
        <f>Profile!L55</f>
        <v>45108</v>
      </c>
      <c r="L20" s="101">
        <f t="shared" si="5"/>
        <v>0</v>
      </c>
      <c r="M20" s="101">
        <f t="shared" si="6"/>
        <v>0</v>
      </c>
      <c r="N20" s="101">
        <f t="shared" si="7"/>
        <v>0</v>
      </c>
      <c r="O20" s="101">
        <f>Profile!P55</f>
        <v>0</v>
      </c>
      <c r="P20" s="145">
        <f>Profile!E55</f>
        <v>0</v>
      </c>
      <c r="Q20" s="96"/>
    </row>
    <row r="21" spans="1:17" ht="18" customHeight="1">
      <c r="A21" s="610" t="str">
        <f>Profile!A56</f>
        <v>jktif=r</v>
      </c>
      <c r="B21" s="143">
        <f>Profile!B56</f>
        <v>12</v>
      </c>
      <c r="C21" s="147">
        <f>Profile!C56</f>
        <v>0</v>
      </c>
      <c r="D21" s="148">
        <f>Profile!D56</f>
        <v>0</v>
      </c>
      <c r="E21" s="145">
        <f>Profile!F56</f>
        <v>0</v>
      </c>
      <c r="F21" s="100" t="str">
        <f>Profile!G56</f>
        <v>O;k[;krk</v>
      </c>
      <c r="G21" s="100" t="str">
        <f>Profile!H56</f>
        <v>ysoy</v>
      </c>
      <c r="H21" s="101">
        <f>Profile!I56</f>
        <v>13</v>
      </c>
      <c r="I21" s="101">
        <f>Profile!J56</f>
        <v>0</v>
      </c>
      <c r="J21" s="101">
        <f t="shared" si="4"/>
        <v>0</v>
      </c>
      <c r="K21" s="220">
        <f>Profile!L56</f>
        <v>45108</v>
      </c>
      <c r="L21" s="101">
        <f t="shared" si="5"/>
        <v>0</v>
      </c>
      <c r="M21" s="101">
        <f t="shared" si="6"/>
        <v>0</v>
      </c>
      <c r="N21" s="101">
        <f t="shared" si="7"/>
        <v>0</v>
      </c>
      <c r="O21" s="101">
        <f>Profile!P56</f>
        <v>0</v>
      </c>
      <c r="P21" s="145">
        <f>Profile!E56</f>
        <v>0</v>
      </c>
      <c r="Q21" s="96"/>
    </row>
    <row r="22" spans="1:17" ht="18" customHeight="1">
      <c r="A22" s="610" t="str">
        <f>Profile!A57</f>
        <v>jktif=r</v>
      </c>
      <c r="B22" s="143">
        <f>Profile!B57</f>
        <v>13</v>
      </c>
      <c r="C22" s="147">
        <f>Profile!C57</f>
        <v>0</v>
      </c>
      <c r="D22" s="148">
        <f>Profile!D57</f>
        <v>0</v>
      </c>
      <c r="E22" s="145">
        <f>Profile!F57</f>
        <v>0</v>
      </c>
      <c r="F22" s="100" t="str">
        <f>Profile!G57</f>
        <v>O;k[;krk</v>
      </c>
      <c r="G22" s="100" t="str">
        <f>Profile!H57</f>
        <v>ysoy</v>
      </c>
      <c r="H22" s="101">
        <f>Profile!I57</f>
        <v>14</v>
      </c>
      <c r="I22" s="101">
        <f>Profile!J57</f>
        <v>0</v>
      </c>
      <c r="J22" s="101">
        <f t="shared" si="4"/>
        <v>0</v>
      </c>
      <c r="K22" s="220">
        <f>Profile!L57</f>
        <v>45108</v>
      </c>
      <c r="L22" s="101">
        <f t="shared" si="5"/>
        <v>0</v>
      </c>
      <c r="M22" s="101">
        <f t="shared" si="6"/>
        <v>0</v>
      </c>
      <c r="N22" s="101">
        <f t="shared" si="7"/>
        <v>0</v>
      </c>
      <c r="O22" s="101">
        <f>Profile!P57</f>
        <v>0</v>
      </c>
      <c r="P22" s="145">
        <f>Profile!E57</f>
        <v>0</v>
      </c>
      <c r="Q22" s="96"/>
    </row>
    <row r="23" spans="1:17" ht="18" customHeight="1">
      <c r="A23" s="610" t="str">
        <f>Profile!A58</f>
        <v>jktif=r</v>
      </c>
      <c r="B23" s="143">
        <f>Profile!B58</f>
        <v>14</v>
      </c>
      <c r="C23" s="147">
        <f>Profile!C58</f>
        <v>0</v>
      </c>
      <c r="D23" s="148">
        <f>Profile!D58</f>
        <v>0</v>
      </c>
      <c r="E23" s="145">
        <f>Profile!F58</f>
        <v>0</v>
      </c>
      <c r="F23" s="100" t="str">
        <f>Profile!G58</f>
        <v>O;k[;krk</v>
      </c>
      <c r="G23" s="100" t="str">
        <f>Profile!H58</f>
        <v>ysoy</v>
      </c>
      <c r="H23" s="101">
        <f>Profile!I58</f>
        <v>15</v>
      </c>
      <c r="I23" s="101">
        <f>Profile!J58</f>
        <v>0</v>
      </c>
      <c r="J23" s="101">
        <f t="shared" si="4"/>
        <v>0</v>
      </c>
      <c r="K23" s="220">
        <f>Profile!L58</f>
        <v>45108</v>
      </c>
      <c r="L23" s="101">
        <f t="shared" si="5"/>
        <v>0</v>
      </c>
      <c r="M23" s="101">
        <f t="shared" si="6"/>
        <v>0</v>
      </c>
      <c r="N23" s="101">
        <f t="shared" si="7"/>
        <v>0</v>
      </c>
      <c r="O23" s="101">
        <f>Profile!P58</f>
        <v>0</v>
      </c>
      <c r="P23" s="145">
        <f>Profile!E58</f>
        <v>0</v>
      </c>
      <c r="Q23" s="96"/>
    </row>
    <row r="24" spans="1:17" ht="18" customHeight="1">
      <c r="A24" s="610" t="str">
        <f>Profile!A59</f>
        <v>jktif=r</v>
      </c>
      <c r="B24" s="143">
        <f>Profile!B59</f>
        <v>15</v>
      </c>
      <c r="C24" s="147">
        <f>Profile!C59</f>
        <v>0</v>
      </c>
      <c r="D24" s="148">
        <f>Profile!D59</f>
        <v>0</v>
      </c>
      <c r="E24" s="145">
        <f>Profile!F59</f>
        <v>0</v>
      </c>
      <c r="F24" s="100" t="str">
        <f>Profile!G59</f>
        <v>O;k[;krk</v>
      </c>
      <c r="G24" s="100" t="str">
        <f>Profile!H59</f>
        <v>ysoy</v>
      </c>
      <c r="H24" s="101">
        <f>Profile!I59</f>
        <v>16</v>
      </c>
      <c r="I24" s="101">
        <f>Profile!J59</f>
        <v>0</v>
      </c>
      <c r="J24" s="101">
        <f t="shared" si="4"/>
        <v>0</v>
      </c>
      <c r="K24" s="220">
        <f>Profile!L59</f>
        <v>45108</v>
      </c>
      <c r="L24" s="101">
        <f t="shared" si="5"/>
        <v>0</v>
      </c>
      <c r="M24" s="101">
        <f t="shared" si="6"/>
        <v>0</v>
      </c>
      <c r="N24" s="101">
        <f t="shared" si="7"/>
        <v>0</v>
      </c>
      <c r="O24" s="101">
        <f>Profile!P59</f>
        <v>0</v>
      </c>
      <c r="P24" s="145">
        <f>Profile!E59</f>
        <v>0</v>
      </c>
      <c r="Q24" s="96"/>
    </row>
    <row r="25" spans="1:17" ht="18" customHeight="1">
      <c r="A25" s="610" t="str">
        <f>Profile!A60</f>
        <v>jktif=r</v>
      </c>
      <c r="B25" s="143">
        <f>Profile!B60</f>
        <v>16</v>
      </c>
      <c r="C25" s="147">
        <f>Profile!C60</f>
        <v>0</v>
      </c>
      <c r="D25" s="148">
        <f>Profile!D60</f>
        <v>0</v>
      </c>
      <c r="E25" s="145">
        <f>Profile!F60</f>
        <v>0</v>
      </c>
      <c r="F25" s="100" t="str">
        <f>Profile!G60</f>
        <v>O;k[;krk</v>
      </c>
      <c r="G25" s="100" t="str">
        <f>Profile!H60</f>
        <v>ysoy</v>
      </c>
      <c r="H25" s="101">
        <f>Profile!I60</f>
        <v>17</v>
      </c>
      <c r="I25" s="101">
        <f>Profile!J60</f>
        <v>0</v>
      </c>
      <c r="J25" s="101">
        <f t="shared" si="4"/>
        <v>0</v>
      </c>
      <c r="K25" s="220">
        <f>Profile!L60</f>
        <v>45108</v>
      </c>
      <c r="L25" s="101">
        <f t="shared" si="5"/>
        <v>0</v>
      </c>
      <c r="M25" s="101">
        <f t="shared" si="6"/>
        <v>0</v>
      </c>
      <c r="N25" s="101">
        <f t="shared" si="7"/>
        <v>0</v>
      </c>
      <c r="O25" s="101">
        <f>Profile!P60</f>
        <v>0</v>
      </c>
      <c r="P25" s="145">
        <f>Profile!E60</f>
        <v>0</v>
      </c>
      <c r="Q25" s="96"/>
    </row>
    <row r="26" spans="1:17" ht="18" customHeight="1">
      <c r="A26" s="610" t="str">
        <f>Profile!A61</f>
        <v>jktif=r</v>
      </c>
      <c r="B26" s="143">
        <f>Profile!B61</f>
        <v>17</v>
      </c>
      <c r="C26" s="147">
        <f>Profile!C61</f>
        <v>0</v>
      </c>
      <c r="D26" s="148">
        <f>Profile!D61</f>
        <v>0</v>
      </c>
      <c r="E26" s="145">
        <f>Profile!F61</f>
        <v>0</v>
      </c>
      <c r="F26" s="100" t="str">
        <f>Profile!G61</f>
        <v>O;k[;krk</v>
      </c>
      <c r="G26" s="100" t="str">
        <f>Profile!H61</f>
        <v>ysoy</v>
      </c>
      <c r="H26" s="101">
        <f>Profile!I61</f>
        <v>18</v>
      </c>
      <c r="I26" s="101">
        <f>Profile!J61</f>
        <v>0</v>
      </c>
      <c r="J26" s="101">
        <f t="shared" si="4"/>
        <v>0</v>
      </c>
      <c r="K26" s="220">
        <f>Profile!L61</f>
        <v>45108</v>
      </c>
      <c r="L26" s="101">
        <f t="shared" si="5"/>
        <v>0</v>
      </c>
      <c r="M26" s="101">
        <f t="shared" si="6"/>
        <v>0</v>
      </c>
      <c r="N26" s="101">
        <f t="shared" si="7"/>
        <v>0</v>
      </c>
      <c r="O26" s="101">
        <f>Profile!P61</f>
        <v>0</v>
      </c>
      <c r="P26" s="145">
        <f>Profile!E61</f>
        <v>0</v>
      </c>
      <c r="Q26" s="96"/>
    </row>
    <row r="27" spans="1:17" ht="18" customHeight="1">
      <c r="A27" s="610" t="str">
        <f>Profile!A62</f>
        <v>jktif=r</v>
      </c>
      <c r="B27" s="143">
        <f>Profile!B62</f>
        <v>18</v>
      </c>
      <c r="C27" s="147">
        <f>Profile!C62</f>
        <v>0</v>
      </c>
      <c r="D27" s="148">
        <f>Profile!D62</f>
        <v>0</v>
      </c>
      <c r="E27" s="145">
        <f>Profile!F62</f>
        <v>0</v>
      </c>
      <c r="F27" s="100" t="str">
        <f>Profile!G62</f>
        <v>O;k[;krk</v>
      </c>
      <c r="G27" s="100" t="str">
        <f>Profile!H62</f>
        <v>ysoy</v>
      </c>
      <c r="H27" s="101">
        <f>Profile!I62</f>
        <v>19</v>
      </c>
      <c r="I27" s="101">
        <f>Profile!J62</f>
        <v>0</v>
      </c>
      <c r="J27" s="101">
        <f t="shared" si="4"/>
        <v>0</v>
      </c>
      <c r="K27" s="220">
        <f>Profile!L62</f>
        <v>45108</v>
      </c>
      <c r="L27" s="101">
        <f t="shared" si="5"/>
        <v>0</v>
      </c>
      <c r="M27" s="101">
        <f t="shared" si="6"/>
        <v>0</v>
      </c>
      <c r="N27" s="101">
        <f t="shared" si="7"/>
        <v>0</v>
      </c>
      <c r="O27" s="101">
        <f>Profile!P62</f>
        <v>0</v>
      </c>
      <c r="P27" s="145">
        <f>Profile!E62</f>
        <v>0</v>
      </c>
      <c r="Q27" s="96"/>
    </row>
    <row r="28" spans="1:17" ht="18" customHeight="1">
      <c r="A28" s="610" t="str">
        <f>Profile!A63</f>
        <v>jktif=r</v>
      </c>
      <c r="B28" s="143">
        <f>Profile!B63</f>
        <v>19</v>
      </c>
      <c r="C28" s="147">
        <f>Profile!C63</f>
        <v>0</v>
      </c>
      <c r="D28" s="148">
        <f>Profile!D63</f>
        <v>0</v>
      </c>
      <c r="E28" s="145">
        <f>Profile!F63</f>
        <v>0</v>
      </c>
      <c r="F28" s="100" t="str">
        <f>Profile!G63</f>
        <v>O;k[;krk</v>
      </c>
      <c r="G28" s="100" t="str">
        <f>Profile!H63</f>
        <v>ysoy</v>
      </c>
      <c r="H28" s="101">
        <f>Profile!I63</f>
        <v>20</v>
      </c>
      <c r="I28" s="101">
        <f>Profile!J63</f>
        <v>0</v>
      </c>
      <c r="J28" s="101">
        <f t="shared" si="4"/>
        <v>0</v>
      </c>
      <c r="K28" s="220">
        <f>Profile!L63</f>
        <v>45108</v>
      </c>
      <c r="L28" s="101">
        <f t="shared" si="5"/>
        <v>0</v>
      </c>
      <c r="M28" s="101">
        <f t="shared" si="6"/>
        <v>0</v>
      </c>
      <c r="N28" s="101">
        <f t="shared" si="7"/>
        <v>0</v>
      </c>
      <c r="O28" s="101">
        <f>Profile!P63</f>
        <v>0</v>
      </c>
      <c r="P28" s="145">
        <f>Profile!E63</f>
        <v>0</v>
      </c>
      <c r="Q28" s="96"/>
    </row>
    <row r="29" spans="1:17" ht="18" customHeight="1">
      <c r="A29" s="610" t="str">
        <f>Profile!A64</f>
        <v>jktif=r</v>
      </c>
      <c r="B29" s="143">
        <f>Profile!B64</f>
        <v>20</v>
      </c>
      <c r="C29" s="147">
        <f>Profile!C64</f>
        <v>0</v>
      </c>
      <c r="D29" s="148">
        <f>Profile!D64</f>
        <v>0</v>
      </c>
      <c r="E29" s="145">
        <f>Profile!F64</f>
        <v>0</v>
      </c>
      <c r="F29" s="100" t="str">
        <f>Profile!G64</f>
        <v>O;k[;krk</v>
      </c>
      <c r="G29" s="100" t="str">
        <f>Profile!H64</f>
        <v>ysoy</v>
      </c>
      <c r="H29" s="101">
        <f>Profile!I64</f>
        <v>21</v>
      </c>
      <c r="I29" s="101">
        <f>Profile!J64</f>
        <v>0</v>
      </c>
      <c r="J29" s="101">
        <f t="shared" si="4"/>
        <v>0</v>
      </c>
      <c r="K29" s="220">
        <f>Profile!L64</f>
        <v>45108</v>
      </c>
      <c r="L29" s="101">
        <f t="shared" si="5"/>
        <v>0</v>
      </c>
      <c r="M29" s="101">
        <f t="shared" si="6"/>
        <v>0</v>
      </c>
      <c r="N29" s="101">
        <f t="shared" si="7"/>
        <v>0</v>
      </c>
      <c r="O29" s="101">
        <f>Profile!P64</f>
        <v>0</v>
      </c>
      <c r="P29" s="145">
        <f>Profile!E64</f>
        <v>0</v>
      </c>
      <c r="Q29" s="96"/>
    </row>
    <row r="30" spans="1:17" ht="18" customHeight="1">
      <c r="A30" s="610" t="str">
        <f>Profile!A65</f>
        <v>jktif=r</v>
      </c>
      <c r="B30" s="143">
        <f>Profile!B65</f>
        <v>21</v>
      </c>
      <c r="C30" s="147">
        <f>Profile!C65</f>
        <v>0</v>
      </c>
      <c r="D30" s="148">
        <f>Profile!D65</f>
        <v>0</v>
      </c>
      <c r="E30" s="145">
        <f>Profile!F65</f>
        <v>0</v>
      </c>
      <c r="F30" s="100" t="str">
        <f>Profile!G65</f>
        <v>O;k[;krk</v>
      </c>
      <c r="G30" s="100" t="str">
        <f>Profile!H65</f>
        <v>ysoy</v>
      </c>
      <c r="H30" s="101">
        <f>Profile!I65</f>
        <v>22</v>
      </c>
      <c r="I30" s="101">
        <f>Profile!J65</f>
        <v>0</v>
      </c>
      <c r="J30" s="101">
        <f t="shared" si="4"/>
        <v>0</v>
      </c>
      <c r="K30" s="220">
        <f>Profile!L65</f>
        <v>45108</v>
      </c>
      <c r="L30" s="101">
        <f t="shared" si="5"/>
        <v>0</v>
      </c>
      <c r="M30" s="101">
        <f t="shared" si="6"/>
        <v>0</v>
      </c>
      <c r="N30" s="101">
        <f t="shared" si="7"/>
        <v>0</v>
      </c>
      <c r="O30" s="101">
        <f>Profile!P65</f>
        <v>0</v>
      </c>
      <c r="P30" s="145">
        <f>Profile!E65</f>
        <v>0</v>
      </c>
      <c r="Q30" s="96"/>
    </row>
    <row r="31" spans="1:17" ht="18" customHeight="1">
      <c r="A31" s="610" t="str">
        <f>Profile!A66</f>
        <v>vjktif=r</v>
      </c>
      <c r="B31" s="143">
        <f>Profile!B66</f>
        <v>1</v>
      </c>
      <c r="C31" s="147" t="str">
        <f>Profile!C66</f>
        <v>Jherh</v>
      </c>
      <c r="D31" s="148" t="str">
        <f>Profile!D66</f>
        <v>eUtq ukxiky</v>
      </c>
      <c r="E31" s="145">
        <f>Profile!F66</f>
        <v>110061722142</v>
      </c>
      <c r="F31" s="100" t="str">
        <f>Profile!G66</f>
        <v>ofj"B v/;kid</v>
      </c>
      <c r="G31" s="100" t="str">
        <f>Profile!H66</f>
        <v>ysoy</v>
      </c>
      <c r="H31" s="101">
        <f>Profile!I66</f>
        <v>11</v>
      </c>
      <c r="I31" s="101">
        <f>Profile!J66</f>
        <v>0</v>
      </c>
      <c r="J31" s="101">
        <f t="shared" si="0"/>
        <v>0</v>
      </c>
      <c r="K31" s="220">
        <f>Profile!L66</f>
        <v>45108</v>
      </c>
      <c r="L31" s="101">
        <f t="shared" si="1"/>
        <v>0</v>
      </c>
      <c r="M31" s="101">
        <f t="shared" si="2"/>
        <v>0</v>
      </c>
      <c r="N31" s="101">
        <f t="shared" si="3"/>
        <v>0</v>
      </c>
      <c r="O31" s="101">
        <f>Profile!P66</f>
        <v>0</v>
      </c>
      <c r="P31" s="145" t="str">
        <f>Profile!E66</f>
        <v>RJGA200535013285</v>
      </c>
      <c r="Q31" s="96"/>
    </row>
    <row r="32" spans="1:17" ht="18" customHeight="1">
      <c r="A32" s="610" t="str">
        <f>Profile!A67</f>
        <v>vjktif=r</v>
      </c>
      <c r="B32" s="143">
        <f>Profile!B67</f>
        <v>2</v>
      </c>
      <c r="C32" s="147" t="str">
        <f>Profile!C67</f>
        <v>Jherh</v>
      </c>
      <c r="D32" s="148" t="str">
        <f>Profile!D67</f>
        <v>dkS'kY;k</v>
      </c>
      <c r="E32" s="145">
        <f>Profile!F67</f>
        <v>110191483960</v>
      </c>
      <c r="F32" s="100" t="str">
        <f>Profile!G67</f>
        <v>ofj"B v/;kid</v>
      </c>
      <c r="G32" s="100" t="str">
        <f>Profile!H67</f>
        <v>ysoy</v>
      </c>
      <c r="H32" s="101">
        <f>Profile!I67</f>
        <v>11</v>
      </c>
      <c r="I32" s="101">
        <f>Profile!J67</f>
        <v>0</v>
      </c>
      <c r="J32" s="101">
        <f>I32*12</f>
        <v>0</v>
      </c>
      <c r="K32" s="220">
        <f>Profile!L67</f>
        <v>45108</v>
      </c>
      <c r="L32" s="101">
        <f t="shared" si="1"/>
        <v>0</v>
      </c>
      <c r="M32" s="101">
        <f t="shared" si="2"/>
        <v>0</v>
      </c>
      <c r="N32" s="101">
        <f t="shared" si="3"/>
        <v>0</v>
      </c>
      <c r="O32" s="101">
        <f>Profile!P67</f>
        <v>0</v>
      </c>
      <c r="P32" s="145" t="str">
        <f>Profile!E67</f>
        <v>RJGA201435027389</v>
      </c>
      <c r="Q32" s="96"/>
    </row>
    <row r="33" spans="1:17" ht="18" customHeight="1">
      <c r="A33" s="610" t="str">
        <f>Profile!A68</f>
        <v>vjktif=r</v>
      </c>
      <c r="B33" s="143">
        <f>Profile!B68</f>
        <v>3</v>
      </c>
      <c r="C33" s="147">
        <f>Profile!C68</f>
        <v>0</v>
      </c>
      <c r="D33" s="148">
        <f>Profile!D68</f>
        <v>0</v>
      </c>
      <c r="E33" s="145">
        <f>Profile!F68</f>
        <v>0</v>
      </c>
      <c r="F33" s="100" t="str">
        <f>Profile!G68</f>
        <v>ofj"B v/;kid</v>
      </c>
      <c r="G33" s="100" t="str">
        <f>Profile!H68</f>
        <v>ysoy</v>
      </c>
      <c r="H33" s="101">
        <f>Profile!I68</f>
        <v>11</v>
      </c>
      <c r="I33" s="101">
        <f>Profile!J68</f>
        <v>0</v>
      </c>
      <c r="J33" s="101">
        <f t="shared" si="0"/>
        <v>0</v>
      </c>
      <c r="K33" s="220">
        <f>Profile!L68</f>
        <v>45108</v>
      </c>
      <c r="L33" s="101">
        <f t="shared" si="1"/>
        <v>0</v>
      </c>
      <c r="M33" s="101">
        <f t="shared" si="2"/>
        <v>0</v>
      </c>
      <c r="N33" s="101">
        <f t="shared" si="3"/>
        <v>0</v>
      </c>
      <c r="O33" s="101">
        <f>Profile!P68</f>
        <v>0</v>
      </c>
      <c r="P33" s="145">
        <f>Profile!E68</f>
        <v>0</v>
      </c>
      <c r="Q33" s="96"/>
    </row>
    <row r="34" spans="1:17" ht="18" customHeight="1">
      <c r="A34" s="610" t="str">
        <f>Profile!A69</f>
        <v>vjktif=r</v>
      </c>
      <c r="B34" s="143">
        <f>Profile!B69</f>
        <v>4</v>
      </c>
      <c r="C34" s="147">
        <f>Profile!C69</f>
        <v>0</v>
      </c>
      <c r="D34" s="148">
        <f>Profile!D69</f>
        <v>0</v>
      </c>
      <c r="E34" s="145">
        <f>Profile!F69</f>
        <v>0</v>
      </c>
      <c r="F34" s="100" t="str">
        <f>Profile!G69</f>
        <v>ofj"B v/;kid</v>
      </c>
      <c r="G34" s="100" t="str">
        <f>Profile!H69</f>
        <v>ysoy</v>
      </c>
      <c r="H34" s="101">
        <f>Profile!I69</f>
        <v>11</v>
      </c>
      <c r="I34" s="101">
        <f>Profile!J69</f>
        <v>0</v>
      </c>
      <c r="J34" s="101">
        <f t="shared" si="0"/>
        <v>0</v>
      </c>
      <c r="K34" s="220">
        <f>Profile!L69</f>
        <v>45108</v>
      </c>
      <c r="L34" s="101">
        <f t="shared" si="1"/>
        <v>0</v>
      </c>
      <c r="M34" s="101">
        <f t="shared" si="2"/>
        <v>0</v>
      </c>
      <c r="N34" s="101">
        <f t="shared" si="3"/>
        <v>0</v>
      </c>
      <c r="O34" s="101">
        <f>Profile!P69</f>
        <v>0</v>
      </c>
      <c r="P34" s="145">
        <f>Profile!E69</f>
        <v>0</v>
      </c>
      <c r="Q34" s="96"/>
    </row>
    <row r="35" spans="1:17" ht="18" customHeight="1">
      <c r="A35" s="610" t="str">
        <f>Profile!A70</f>
        <v>vjktif=r</v>
      </c>
      <c r="B35" s="143">
        <f>Profile!B70</f>
        <v>5</v>
      </c>
      <c r="C35" s="147">
        <f>Profile!C70</f>
        <v>0</v>
      </c>
      <c r="D35" s="148">
        <f>Profile!D70</f>
        <v>0</v>
      </c>
      <c r="E35" s="145">
        <f>Profile!F70</f>
        <v>0</v>
      </c>
      <c r="F35" s="100" t="str">
        <f>Profile!G70</f>
        <v>ofj"B v/;kid</v>
      </c>
      <c r="G35" s="100" t="str">
        <f>Profile!H70</f>
        <v>ysoy</v>
      </c>
      <c r="H35" s="101">
        <f>Profile!I70</f>
        <v>11</v>
      </c>
      <c r="I35" s="101">
        <f>Profile!J70</f>
        <v>0</v>
      </c>
      <c r="J35" s="101">
        <f t="shared" si="0"/>
        <v>0</v>
      </c>
      <c r="K35" s="220">
        <f>Profile!L70</f>
        <v>45108</v>
      </c>
      <c r="L35" s="101">
        <f t="shared" si="1"/>
        <v>0</v>
      </c>
      <c r="M35" s="101">
        <f t="shared" si="2"/>
        <v>0</v>
      </c>
      <c r="N35" s="101">
        <f t="shared" si="3"/>
        <v>0</v>
      </c>
      <c r="O35" s="101">
        <f>Profile!P70</f>
        <v>0</v>
      </c>
      <c r="P35" s="145">
        <f>Profile!E70</f>
        <v>0</v>
      </c>
      <c r="Q35" s="96"/>
    </row>
    <row r="36" spans="1:17" ht="18" customHeight="1">
      <c r="A36" s="610" t="str">
        <f>Profile!A71</f>
        <v>vjktif=r</v>
      </c>
      <c r="B36" s="143">
        <f>Profile!B71</f>
        <v>6</v>
      </c>
      <c r="C36" s="147">
        <f>Profile!C71</f>
        <v>0</v>
      </c>
      <c r="D36" s="148">
        <f>Profile!D71</f>
        <v>0</v>
      </c>
      <c r="E36" s="145">
        <f>Profile!F71</f>
        <v>0</v>
      </c>
      <c r="F36" s="100" t="str">
        <f>Profile!G71</f>
        <v>ofj"B v/;kid</v>
      </c>
      <c r="G36" s="100" t="str">
        <f>Profile!H71</f>
        <v>ysoy</v>
      </c>
      <c r="H36" s="101">
        <f>Profile!I71</f>
        <v>11</v>
      </c>
      <c r="I36" s="101">
        <f>Profile!J71</f>
        <v>0</v>
      </c>
      <c r="J36" s="101">
        <f t="shared" ref="J36:J65" si="8">I36*12</f>
        <v>0</v>
      </c>
      <c r="K36" s="220">
        <f>Profile!L71</f>
        <v>45108</v>
      </c>
      <c r="L36" s="101">
        <f t="shared" ref="L36:L65" si="9">O36*8</f>
        <v>0</v>
      </c>
      <c r="M36" s="101">
        <f t="shared" ref="M36:M65" si="10">J36+L36</f>
        <v>0</v>
      </c>
      <c r="N36" s="101">
        <f t="shared" ref="N36:N65" si="11">M36-O36*12</f>
        <v>0</v>
      </c>
      <c r="O36" s="101">
        <f>Profile!P71</f>
        <v>0</v>
      </c>
      <c r="P36" s="145">
        <f>Profile!E71</f>
        <v>0</v>
      </c>
      <c r="Q36" s="96"/>
    </row>
    <row r="37" spans="1:17" ht="18" customHeight="1">
      <c r="A37" s="610" t="str">
        <f>Profile!A72</f>
        <v>vjktif=r</v>
      </c>
      <c r="B37" s="143">
        <f>Profile!B72</f>
        <v>7</v>
      </c>
      <c r="C37" s="147">
        <f>Profile!C72</f>
        <v>0</v>
      </c>
      <c r="D37" s="148">
        <f>Profile!D72</f>
        <v>0</v>
      </c>
      <c r="E37" s="145">
        <f>Profile!F72</f>
        <v>0</v>
      </c>
      <c r="F37" s="100" t="str">
        <f>Profile!G72</f>
        <v>ofj"B v/;kid</v>
      </c>
      <c r="G37" s="100" t="str">
        <f>Profile!H72</f>
        <v>ysoy</v>
      </c>
      <c r="H37" s="101">
        <f>Profile!I72</f>
        <v>11</v>
      </c>
      <c r="I37" s="101">
        <f>Profile!J72</f>
        <v>0</v>
      </c>
      <c r="J37" s="101">
        <f t="shared" ref="J37:J52" si="12">I37*12</f>
        <v>0</v>
      </c>
      <c r="K37" s="220">
        <f>Profile!L72</f>
        <v>45108</v>
      </c>
      <c r="L37" s="101">
        <f t="shared" ref="L37:L52" si="13">O37*8</f>
        <v>0</v>
      </c>
      <c r="M37" s="101">
        <f t="shared" ref="M37:M52" si="14">J37+L37</f>
        <v>0</v>
      </c>
      <c r="N37" s="101">
        <f t="shared" ref="N37:N52" si="15">M37-O37*12</f>
        <v>0</v>
      </c>
      <c r="O37" s="101">
        <f>Profile!P72</f>
        <v>0</v>
      </c>
      <c r="P37" s="145">
        <f>Profile!E72</f>
        <v>0</v>
      </c>
      <c r="Q37" s="96"/>
    </row>
    <row r="38" spans="1:17" ht="18" customHeight="1">
      <c r="A38" s="610" t="str">
        <f>Profile!A73</f>
        <v>vjktif=r</v>
      </c>
      <c r="B38" s="143">
        <f>Profile!B73</f>
        <v>8</v>
      </c>
      <c r="C38" s="147">
        <f>Profile!C73</f>
        <v>0</v>
      </c>
      <c r="D38" s="148">
        <f>Profile!D73</f>
        <v>0</v>
      </c>
      <c r="E38" s="145">
        <f>Profile!F73</f>
        <v>0</v>
      </c>
      <c r="F38" s="100" t="str">
        <f>Profile!G73</f>
        <v>ofj"B v/;kid</v>
      </c>
      <c r="G38" s="100" t="str">
        <f>Profile!H73</f>
        <v>ysoy</v>
      </c>
      <c r="H38" s="101">
        <f>Profile!I73</f>
        <v>11</v>
      </c>
      <c r="I38" s="101">
        <f>Profile!J73</f>
        <v>0</v>
      </c>
      <c r="J38" s="101">
        <f t="shared" si="12"/>
        <v>0</v>
      </c>
      <c r="K38" s="220">
        <f>Profile!L73</f>
        <v>45108</v>
      </c>
      <c r="L38" s="101">
        <f t="shared" si="13"/>
        <v>0</v>
      </c>
      <c r="M38" s="101">
        <f t="shared" si="14"/>
        <v>0</v>
      </c>
      <c r="N38" s="101">
        <f t="shared" si="15"/>
        <v>0</v>
      </c>
      <c r="O38" s="101">
        <f>Profile!P73</f>
        <v>0</v>
      </c>
      <c r="P38" s="145">
        <f>Profile!E73</f>
        <v>0</v>
      </c>
      <c r="Q38" s="96"/>
    </row>
    <row r="39" spans="1:17" ht="18" customHeight="1">
      <c r="A39" s="610" t="str">
        <f>Profile!A74</f>
        <v>vjktif=r</v>
      </c>
      <c r="B39" s="143">
        <f>Profile!B74</f>
        <v>9</v>
      </c>
      <c r="C39" s="147">
        <f>Profile!C74</f>
        <v>0</v>
      </c>
      <c r="D39" s="148">
        <f>Profile!D74</f>
        <v>0</v>
      </c>
      <c r="E39" s="145">
        <f>Profile!F74</f>
        <v>0</v>
      </c>
      <c r="F39" s="100" t="str">
        <f>Profile!G74</f>
        <v>ofj"B v/;kid</v>
      </c>
      <c r="G39" s="100" t="str">
        <f>Profile!H74</f>
        <v>ysoy</v>
      </c>
      <c r="H39" s="101">
        <f>Profile!I74</f>
        <v>11</v>
      </c>
      <c r="I39" s="101">
        <f>Profile!J74</f>
        <v>0</v>
      </c>
      <c r="J39" s="101">
        <f t="shared" si="12"/>
        <v>0</v>
      </c>
      <c r="K39" s="220">
        <f>Profile!L74</f>
        <v>45108</v>
      </c>
      <c r="L39" s="101">
        <f t="shared" si="13"/>
        <v>0</v>
      </c>
      <c r="M39" s="101">
        <f t="shared" si="14"/>
        <v>0</v>
      </c>
      <c r="N39" s="101">
        <f t="shared" si="15"/>
        <v>0</v>
      </c>
      <c r="O39" s="101">
        <f>Profile!P74</f>
        <v>0</v>
      </c>
      <c r="P39" s="145">
        <f>Profile!E74</f>
        <v>0</v>
      </c>
      <c r="Q39" s="96"/>
    </row>
    <row r="40" spans="1:17" ht="18" customHeight="1">
      <c r="A40" s="610" t="str">
        <f>Profile!A75</f>
        <v>vjktif=r</v>
      </c>
      <c r="B40" s="143">
        <f>Profile!B75</f>
        <v>10</v>
      </c>
      <c r="C40" s="147">
        <f>Profile!C75</f>
        <v>0</v>
      </c>
      <c r="D40" s="148">
        <f>Profile!D75</f>
        <v>0</v>
      </c>
      <c r="E40" s="145">
        <f>Profile!F75</f>
        <v>0</v>
      </c>
      <c r="F40" s="100" t="str">
        <f>Profile!G75</f>
        <v>ofj"B v/;kid</v>
      </c>
      <c r="G40" s="100" t="str">
        <f>Profile!H75</f>
        <v>ysoy</v>
      </c>
      <c r="H40" s="101">
        <f>Profile!I75</f>
        <v>11</v>
      </c>
      <c r="I40" s="101">
        <f>Profile!J75</f>
        <v>0</v>
      </c>
      <c r="J40" s="101">
        <f t="shared" si="12"/>
        <v>0</v>
      </c>
      <c r="K40" s="220">
        <f>Profile!L75</f>
        <v>45108</v>
      </c>
      <c r="L40" s="101">
        <f t="shared" si="13"/>
        <v>0</v>
      </c>
      <c r="M40" s="101">
        <f t="shared" si="14"/>
        <v>0</v>
      </c>
      <c r="N40" s="101">
        <f t="shared" si="15"/>
        <v>0</v>
      </c>
      <c r="O40" s="101">
        <f>Profile!P75</f>
        <v>0</v>
      </c>
      <c r="P40" s="145">
        <f>Profile!E75</f>
        <v>0</v>
      </c>
      <c r="Q40" s="96"/>
    </row>
    <row r="41" spans="1:17" ht="18" customHeight="1">
      <c r="A41" s="610" t="str">
        <f>Profile!A76</f>
        <v>vjktif=r</v>
      </c>
      <c r="B41" s="143">
        <f>Profile!B76</f>
        <v>11</v>
      </c>
      <c r="C41" s="147">
        <f>Profile!C76</f>
        <v>0</v>
      </c>
      <c r="D41" s="148">
        <f>Profile!D76</f>
        <v>0</v>
      </c>
      <c r="E41" s="145">
        <f>Profile!F76</f>
        <v>0</v>
      </c>
      <c r="F41" s="100" t="str">
        <f>Profile!G76</f>
        <v>ofj"B v/;kid</v>
      </c>
      <c r="G41" s="100" t="str">
        <f>Profile!H76</f>
        <v>ysoy</v>
      </c>
      <c r="H41" s="101">
        <f>Profile!I76</f>
        <v>11</v>
      </c>
      <c r="I41" s="101">
        <f>Profile!J76</f>
        <v>0</v>
      </c>
      <c r="J41" s="101">
        <f t="shared" si="12"/>
        <v>0</v>
      </c>
      <c r="K41" s="220">
        <f>Profile!L76</f>
        <v>45108</v>
      </c>
      <c r="L41" s="101">
        <f t="shared" si="13"/>
        <v>0</v>
      </c>
      <c r="M41" s="101">
        <f t="shared" si="14"/>
        <v>0</v>
      </c>
      <c r="N41" s="101">
        <f t="shared" si="15"/>
        <v>0</v>
      </c>
      <c r="O41" s="101">
        <f>Profile!P76</f>
        <v>0</v>
      </c>
      <c r="P41" s="145">
        <f>Profile!E76</f>
        <v>0</v>
      </c>
      <c r="Q41" s="96"/>
    </row>
    <row r="42" spans="1:17" ht="18" customHeight="1">
      <c r="A42" s="610" t="str">
        <f>Profile!A77</f>
        <v>vjktif=r</v>
      </c>
      <c r="B42" s="143">
        <f>Profile!B77</f>
        <v>12</v>
      </c>
      <c r="C42" s="147">
        <f>Profile!C77</f>
        <v>0</v>
      </c>
      <c r="D42" s="148">
        <f>Profile!D77</f>
        <v>0</v>
      </c>
      <c r="E42" s="145">
        <f>Profile!F77</f>
        <v>0</v>
      </c>
      <c r="F42" s="100" t="str">
        <f>Profile!G77</f>
        <v>ofj"B v/;kid</v>
      </c>
      <c r="G42" s="100" t="str">
        <f>Profile!H77</f>
        <v>ysoy</v>
      </c>
      <c r="H42" s="101">
        <f>Profile!I77</f>
        <v>11</v>
      </c>
      <c r="I42" s="101">
        <f>Profile!J77</f>
        <v>0</v>
      </c>
      <c r="J42" s="101">
        <f t="shared" si="12"/>
        <v>0</v>
      </c>
      <c r="K42" s="220">
        <f>Profile!L77</f>
        <v>45108</v>
      </c>
      <c r="L42" s="101">
        <f t="shared" si="13"/>
        <v>0</v>
      </c>
      <c r="M42" s="101">
        <f t="shared" si="14"/>
        <v>0</v>
      </c>
      <c r="N42" s="101">
        <f t="shared" si="15"/>
        <v>0</v>
      </c>
      <c r="O42" s="101">
        <f>Profile!P77</f>
        <v>0</v>
      </c>
      <c r="P42" s="145">
        <f>Profile!E77</f>
        <v>0</v>
      </c>
      <c r="Q42" s="96"/>
    </row>
    <row r="43" spans="1:17" ht="18" customHeight="1">
      <c r="A43" s="610" t="str">
        <f>Profile!A78</f>
        <v>vjktif=r</v>
      </c>
      <c r="B43" s="143">
        <f>Profile!B78</f>
        <v>13</v>
      </c>
      <c r="C43" s="147">
        <f>Profile!C78</f>
        <v>0</v>
      </c>
      <c r="D43" s="148">
        <f>Profile!D78</f>
        <v>0</v>
      </c>
      <c r="E43" s="145">
        <f>Profile!F78</f>
        <v>0</v>
      </c>
      <c r="F43" s="100" t="str">
        <f>Profile!G78</f>
        <v>ofj"B v/;kid</v>
      </c>
      <c r="G43" s="100" t="str">
        <f>Profile!H78</f>
        <v>ysoy</v>
      </c>
      <c r="H43" s="101">
        <f>Profile!I78</f>
        <v>11</v>
      </c>
      <c r="I43" s="101">
        <f>Profile!J78</f>
        <v>0</v>
      </c>
      <c r="J43" s="101">
        <f t="shared" si="12"/>
        <v>0</v>
      </c>
      <c r="K43" s="220">
        <f>Profile!L78</f>
        <v>45108</v>
      </c>
      <c r="L43" s="101">
        <f t="shared" si="13"/>
        <v>0</v>
      </c>
      <c r="M43" s="101">
        <f t="shared" si="14"/>
        <v>0</v>
      </c>
      <c r="N43" s="101">
        <f t="shared" si="15"/>
        <v>0</v>
      </c>
      <c r="O43" s="101">
        <f>Profile!P78</f>
        <v>0</v>
      </c>
      <c r="P43" s="145">
        <f>Profile!E78</f>
        <v>0</v>
      </c>
      <c r="Q43" s="96"/>
    </row>
    <row r="44" spans="1:17" ht="18" customHeight="1">
      <c r="A44" s="610" t="str">
        <f>Profile!A79</f>
        <v>vjktif=r</v>
      </c>
      <c r="B44" s="143">
        <f>Profile!B79</f>
        <v>14</v>
      </c>
      <c r="C44" s="147">
        <f>Profile!C79</f>
        <v>0</v>
      </c>
      <c r="D44" s="148">
        <f>Profile!D79</f>
        <v>0</v>
      </c>
      <c r="E44" s="145">
        <f>Profile!F79</f>
        <v>0</v>
      </c>
      <c r="F44" s="100" t="str">
        <f>Profile!G79</f>
        <v>ofj"B v/;kid</v>
      </c>
      <c r="G44" s="100" t="str">
        <f>Profile!H79</f>
        <v>ysoy</v>
      </c>
      <c r="H44" s="101">
        <f>Profile!I79</f>
        <v>11</v>
      </c>
      <c r="I44" s="101">
        <f>Profile!J79</f>
        <v>0</v>
      </c>
      <c r="J44" s="101">
        <f t="shared" si="12"/>
        <v>0</v>
      </c>
      <c r="K44" s="220">
        <f>Profile!L79</f>
        <v>45108</v>
      </c>
      <c r="L44" s="101">
        <f t="shared" si="13"/>
        <v>0</v>
      </c>
      <c r="M44" s="101">
        <f t="shared" si="14"/>
        <v>0</v>
      </c>
      <c r="N44" s="101">
        <f t="shared" si="15"/>
        <v>0</v>
      </c>
      <c r="O44" s="101">
        <f>Profile!P79</f>
        <v>0</v>
      </c>
      <c r="P44" s="145">
        <f>Profile!E79</f>
        <v>0</v>
      </c>
      <c r="Q44" s="96"/>
    </row>
    <row r="45" spans="1:17" ht="18" customHeight="1">
      <c r="A45" s="610" t="str">
        <f>Profile!A80</f>
        <v>vjktif=r</v>
      </c>
      <c r="B45" s="143">
        <f>Profile!B80</f>
        <v>15</v>
      </c>
      <c r="C45" s="147">
        <f>Profile!C80</f>
        <v>0</v>
      </c>
      <c r="D45" s="148">
        <f>Profile!D80</f>
        <v>0</v>
      </c>
      <c r="E45" s="145">
        <f>Profile!F80</f>
        <v>0</v>
      </c>
      <c r="F45" s="100" t="str">
        <f>Profile!G80</f>
        <v>ofj"B v/;kid</v>
      </c>
      <c r="G45" s="100" t="str">
        <f>Profile!H80</f>
        <v>ysoy</v>
      </c>
      <c r="H45" s="101">
        <f>Profile!I80</f>
        <v>11</v>
      </c>
      <c r="I45" s="101">
        <f>Profile!J80</f>
        <v>0</v>
      </c>
      <c r="J45" s="101">
        <f t="shared" si="12"/>
        <v>0</v>
      </c>
      <c r="K45" s="220">
        <f>Profile!L80</f>
        <v>45108</v>
      </c>
      <c r="L45" s="101">
        <f t="shared" si="13"/>
        <v>0</v>
      </c>
      <c r="M45" s="101">
        <f t="shared" si="14"/>
        <v>0</v>
      </c>
      <c r="N45" s="101">
        <f t="shared" si="15"/>
        <v>0</v>
      </c>
      <c r="O45" s="101">
        <f>Profile!P80</f>
        <v>0</v>
      </c>
      <c r="P45" s="145">
        <f>Profile!E80</f>
        <v>0</v>
      </c>
      <c r="Q45" s="96"/>
    </row>
    <row r="46" spans="1:17" ht="18" customHeight="1">
      <c r="A46" s="610" t="str">
        <f>Profile!A81</f>
        <v>vjktif=r</v>
      </c>
      <c r="B46" s="143">
        <f>Profile!B81</f>
        <v>16</v>
      </c>
      <c r="C46" s="147">
        <f>Profile!C81</f>
        <v>0</v>
      </c>
      <c r="D46" s="148">
        <f>Profile!D81</f>
        <v>0</v>
      </c>
      <c r="E46" s="145">
        <f>Profile!F81</f>
        <v>0</v>
      </c>
      <c r="F46" s="100" t="str">
        <f>Profile!G81</f>
        <v>ofj"B v/;kid</v>
      </c>
      <c r="G46" s="100" t="str">
        <f>Profile!H81</f>
        <v>ysoy</v>
      </c>
      <c r="H46" s="101">
        <f>Profile!I81</f>
        <v>11</v>
      </c>
      <c r="I46" s="101">
        <f>Profile!J81</f>
        <v>0</v>
      </c>
      <c r="J46" s="101">
        <f t="shared" si="12"/>
        <v>0</v>
      </c>
      <c r="K46" s="220">
        <f>Profile!L81</f>
        <v>45108</v>
      </c>
      <c r="L46" s="101">
        <f t="shared" si="13"/>
        <v>0</v>
      </c>
      <c r="M46" s="101">
        <f t="shared" si="14"/>
        <v>0</v>
      </c>
      <c r="N46" s="101">
        <f t="shared" si="15"/>
        <v>0</v>
      </c>
      <c r="O46" s="101">
        <f>Profile!P81</f>
        <v>0</v>
      </c>
      <c r="P46" s="145">
        <f>Profile!E81</f>
        <v>0</v>
      </c>
      <c r="Q46" s="96"/>
    </row>
    <row r="47" spans="1:17" ht="18" customHeight="1">
      <c r="A47" s="610" t="str">
        <f>Profile!A82</f>
        <v>vjktif=r</v>
      </c>
      <c r="B47" s="143">
        <f>Profile!B82</f>
        <v>17</v>
      </c>
      <c r="C47" s="147">
        <f>Profile!C82</f>
        <v>0</v>
      </c>
      <c r="D47" s="148">
        <f>Profile!D82</f>
        <v>0</v>
      </c>
      <c r="E47" s="145">
        <f>Profile!F82</f>
        <v>0</v>
      </c>
      <c r="F47" s="100" t="str">
        <f>Profile!G82</f>
        <v>ofj"B v/;kid</v>
      </c>
      <c r="G47" s="100" t="str">
        <f>Profile!H82</f>
        <v>ysoy</v>
      </c>
      <c r="H47" s="101">
        <f>Profile!I82</f>
        <v>11</v>
      </c>
      <c r="I47" s="101">
        <f>Profile!J82</f>
        <v>0</v>
      </c>
      <c r="J47" s="101">
        <f t="shared" si="12"/>
        <v>0</v>
      </c>
      <c r="K47" s="220">
        <f>Profile!L82</f>
        <v>45108</v>
      </c>
      <c r="L47" s="101">
        <f t="shared" si="13"/>
        <v>0</v>
      </c>
      <c r="M47" s="101">
        <f t="shared" si="14"/>
        <v>0</v>
      </c>
      <c r="N47" s="101">
        <f t="shared" si="15"/>
        <v>0</v>
      </c>
      <c r="O47" s="101">
        <f>Profile!P82</f>
        <v>0</v>
      </c>
      <c r="P47" s="145">
        <f>Profile!E82</f>
        <v>0</v>
      </c>
      <c r="Q47" s="96"/>
    </row>
    <row r="48" spans="1:17" ht="18" customHeight="1">
      <c r="A48" s="610" t="str">
        <f>Profile!A83</f>
        <v>vjktif=r</v>
      </c>
      <c r="B48" s="143">
        <f>Profile!B83</f>
        <v>18</v>
      </c>
      <c r="C48" s="147">
        <f>Profile!C83</f>
        <v>0</v>
      </c>
      <c r="D48" s="148">
        <f>Profile!D83</f>
        <v>0</v>
      </c>
      <c r="E48" s="145">
        <f>Profile!F83</f>
        <v>0</v>
      </c>
      <c r="F48" s="100" t="str">
        <f>Profile!G83</f>
        <v>ofj"B v/;kid</v>
      </c>
      <c r="G48" s="100" t="str">
        <f>Profile!H83</f>
        <v>ysoy</v>
      </c>
      <c r="H48" s="101">
        <f>Profile!I83</f>
        <v>11</v>
      </c>
      <c r="I48" s="101">
        <f>Profile!J83</f>
        <v>0</v>
      </c>
      <c r="J48" s="101">
        <f t="shared" si="12"/>
        <v>0</v>
      </c>
      <c r="K48" s="220">
        <f>Profile!L83</f>
        <v>45108</v>
      </c>
      <c r="L48" s="101">
        <f t="shared" si="13"/>
        <v>0</v>
      </c>
      <c r="M48" s="101">
        <f t="shared" si="14"/>
        <v>0</v>
      </c>
      <c r="N48" s="101">
        <f t="shared" si="15"/>
        <v>0</v>
      </c>
      <c r="O48" s="101">
        <f>Profile!P83</f>
        <v>0</v>
      </c>
      <c r="P48" s="145">
        <f>Profile!E83</f>
        <v>0</v>
      </c>
      <c r="Q48" s="96"/>
    </row>
    <row r="49" spans="1:17" ht="18" customHeight="1">
      <c r="A49" s="610" t="str">
        <f>Profile!A84</f>
        <v>vjktif=r</v>
      </c>
      <c r="B49" s="143">
        <f>Profile!B84</f>
        <v>19</v>
      </c>
      <c r="C49" s="147">
        <f>Profile!C84</f>
        <v>0</v>
      </c>
      <c r="D49" s="148">
        <f>Profile!D84</f>
        <v>0</v>
      </c>
      <c r="E49" s="145">
        <f>Profile!F84</f>
        <v>0</v>
      </c>
      <c r="F49" s="100" t="str">
        <f>Profile!G84</f>
        <v>ofj"B v/;kid</v>
      </c>
      <c r="G49" s="100" t="str">
        <f>Profile!H84</f>
        <v>ysoy</v>
      </c>
      <c r="H49" s="101">
        <f>Profile!I84</f>
        <v>11</v>
      </c>
      <c r="I49" s="101">
        <f>Profile!J84</f>
        <v>0</v>
      </c>
      <c r="J49" s="101">
        <f t="shared" si="12"/>
        <v>0</v>
      </c>
      <c r="K49" s="220">
        <f>Profile!L84</f>
        <v>45108</v>
      </c>
      <c r="L49" s="101">
        <f t="shared" si="13"/>
        <v>0</v>
      </c>
      <c r="M49" s="101">
        <f t="shared" si="14"/>
        <v>0</v>
      </c>
      <c r="N49" s="101">
        <f t="shared" si="15"/>
        <v>0</v>
      </c>
      <c r="O49" s="101">
        <f>Profile!P84</f>
        <v>0</v>
      </c>
      <c r="P49" s="145">
        <f>Profile!E84</f>
        <v>0</v>
      </c>
      <c r="Q49" s="96"/>
    </row>
    <row r="50" spans="1:17" ht="18" customHeight="1">
      <c r="A50" s="610" t="str">
        <f>Profile!A85</f>
        <v>vjktif=r</v>
      </c>
      <c r="B50" s="143">
        <f>Profile!B85</f>
        <v>20</v>
      </c>
      <c r="C50" s="147">
        <f>Profile!C85</f>
        <v>0</v>
      </c>
      <c r="D50" s="148">
        <f>Profile!D85</f>
        <v>0</v>
      </c>
      <c r="E50" s="145">
        <f>Profile!F85</f>
        <v>0</v>
      </c>
      <c r="F50" s="100" t="str">
        <f>Profile!G85</f>
        <v>ofj"B v/;kid</v>
      </c>
      <c r="G50" s="100" t="str">
        <f>Profile!H85</f>
        <v>ysoy</v>
      </c>
      <c r="H50" s="101">
        <f>Profile!I85</f>
        <v>11</v>
      </c>
      <c r="I50" s="101">
        <f>Profile!J85</f>
        <v>0</v>
      </c>
      <c r="J50" s="101">
        <f t="shared" si="12"/>
        <v>0</v>
      </c>
      <c r="K50" s="220">
        <f>Profile!L85</f>
        <v>45108</v>
      </c>
      <c r="L50" s="101">
        <f t="shared" si="13"/>
        <v>0</v>
      </c>
      <c r="M50" s="101">
        <f t="shared" si="14"/>
        <v>0</v>
      </c>
      <c r="N50" s="101">
        <f t="shared" si="15"/>
        <v>0</v>
      </c>
      <c r="O50" s="101">
        <f>Profile!P85</f>
        <v>0</v>
      </c>
      <c r="P50" s="145">
        <f>Profile!E85</f>
        <v>0</v>
      </c>
      <c r="Q50" s="96"/>
    </row>
    <row r="51" spans="1:17" ht="18" customHeight="1">
      <c r="A51" s="610" t="str">
        <f>Profile!A86</f>
        <v>vjktif=r</v>
      </c>
      <c r="B51" s="143">
        <f>Profile!B86</f>
        <v>21</v>
      </c>
      <c r="C51" s="147">
        <f>Profile!C86</f>
        <v>0</v>
      </c>
      <c r="D51" s="148">
        <f>Profile!D86</f>
        <v>0</v>
      </c>
      <c r="E51" s="145">
        <f>Profile!F86</f>
        <v>0</v>
      </c>
      <c r="F51" s="100" t="str">
        <f>Profile!G86</f>
        <v>ofj"B v/;kid</v>
      </c>
      <c r="G51" s="100" t="str">
        <f>Profile!H86</f>
        <v>ysoy</v>
      </c>
      <c r="H51" s="101">
        <f>Profile!I86</f>
        <v>11</v>
      </c>
      <c r="I51" s="101">
        <f>Profile!J86</f>
        <v>0</v>
      </c>
      <c r="J51" s="101">
        <f t="shared" si="12"/>
        <v>0</v>
      </c>
      <c r="K51" s="220">
        <f>Profile!L86</f>
        <v>45108</v>
      </c>
      <c r="L51" s="101">
        <f t="shared" si="13"/>
        <v>0</v>
      </c>
      <c r="M51" s="101">
        <f t="shared" si="14"/>
        <v>0</v>
      </c>
      <c r="N51" s="101">
        <f t="shared" si="15"/>
        <v>0</v>
      </c>
      <c r="O51" s="101">
        <f>Profile!P86</f>
        <v>0</v>
      </c>
      <c r="P51" s="145">
        <f>Profile!E86</f>
        <v>0</v>
      </c>
      <c r="Q51" s="96"/>
    </row>
    <row r="52" spans="1:17" ht="18" customHeight="1">
      <c r="A52" s="610" t="str">
        <f>Profile!A87</f>
        <v>vjktif=r</v>
      </c>
      <c r="B52" s="143">
        <f>Profile!B87</f>
        <v>22</v>
      </c>
      <c r="C52" s="147">
        <f>Profile!C87</f>
        <v>0</v>
      </c>
      <c r="D52" s="148">
        <f>Profile!D87</f>
        <v>0</v>
      </c>
      <c r="E52" s="145">
        <f>Profile!F87</f>
        <v>0</v>
      </c>
      <c r="F52" s="100" t="str">
        <f>Profile!G87</f>
        <v>ofj"B v/;kid</v>
      </c>
      <c r="G52" s="100" t="str">
        <f>Profile!H87</f>
        <v>ysoy</v>
      </c>
      <c r="H52" s="101">
        <f>Profile!I87</f>
        <v>11</v>
      </c>
      <c r="I52" s="101">
        <f>Profile!J87</f>
        <v>0</v>
      </c>
      <c r="J52" s="101">
        <f t="shared" si="12"/>
        <v>0</v>
      </c>
      <c r="K52" s="220">
        <f>Profile!L87</f>
        <v>45108</v>
      </c>
      <c r="L52" s="101">
        <f t="shared" si="13"/>
        <v>0</v>
      </c>
      <c r="M52" s="101">
        <f t="shared" si="14"/>
        <v>0</v>
      </c>
      <c r="N52" s="101">
        <f t="shared" si="15"/>
        <v>0</v>
      </c>
      <c r="O52" s="101">
        <f>Profile!P87</f>
        <v>0</v>
      </c>
      <c r="P52" s="145">
        <f>Profile!E87</f>
        <v>0</v>
      </c>
      <c r="Q52" s="96"/>
    </row>
    <row r="53" spans="1:17" ht="18" customHeight="1">
      <c r="A53" s="610" t="str">
        <f>Profile!A88</f>
        <v>vjktif=r</v>
      </c>
      <c r="B53" s="143">
        <f>Profile!B88</f>
        <v>1</v>
      </c>
      <c r="C53" s="147" t="str">
        <f>Profile!C88</f>
        <v>Jh</v>
      </c>
      <c r="D53" s="148" t="str">
        <f>Profile!D88</f>
        <v>nsosUnz dqekj lqFkkj</v>
      </c>
      <c r="E53" s="145">
        <f>Profile!F88</f>
        <v>110041738889</v>
      </c>
      <c r="F53" s="100" t="str">
        <f>Profile!G88</f>
        <v>v/;kid&amp;2</v>
      </c>
      <c r="G53" s="100" t="str">
        <f>Profile!H88</f>
        <v>ysoy</v>
      </c>
      <c r="H53" s="101">
        <f>Profile!I88</f>
        <v>10</v>
      </c>
      <c r="I53" s="101">
        <f>Profile!J88</f>
        <v>0</v>
      </c>
      <c r="J53" s="101">
        <f t="shared" si="8"/>
        <v>0</v>
      </c>
      <c r="K53" s="220">
        <f>Profile!L88</f>
        <v>45108</v>
      </c>
      <c r="L53" s="101">
        <f t="shared" si="9"/>
        <v>0</v>
      </c>
      <c r="M53" s="101">
        <f t="shared" si="10"/>
        <v>0</v>
      </c>
      <c r="N53" s="101">
        <f t="shared" si="11"/>
        <v>0</v>
      </c>
      <c r="O53" s="101">
        <f>Profile!P88</f>
        <v>0</v>
      </c>
      <c r="P53" s="145" t="str">
        <f>Profile!E88</f>
        <v>RJBI200509033977</v>
      </c>
      <c r="Q53" s="96"/>
    </row>
    <row r="54" spans="1:17" ht="18" customHeight="1">
      <c r="A54" s="610" t="str">
        <f>Profile!A89</f>
        <v>vjktif=r</v>
      </c>
      <c r="B54" s="143">
        <f>Profile!B89</f>
        <v>2</v>
      </c>
      <c r="C54" s="147" t="str">
        <f>Profile!C89</f>
        <v xml:space="preserve">Jh </v>
      </c>
      <c r="D54" s="148" t="str">
        <f>Profile!D89</f>
        <v>euftUnz flag</v>
      </c>
      <c r="E54" s="145">
        <f>Profile!F89</f>
        <v>0</v>
      </c>
      <c r="F54" s="100" t="str">
        <f>Profile!G89</f>
        <v>v/;kid&amp;2</v>
      </c>
      <c r="G54" s="100" t="str">
        <f>Profile!H89</f>
        <v>ysoy</v>
      </c>
      <c r="H54" s="101">
        <f>Profile!I89</f>
        <v>10</v>
      </c>
      <c r="I54" s="101">
        <f>Profile!J89</f>
        <v>0</v>
      </c>
      <c r="J54" s="101">
        <f t="shared" si="8"/>
        <v>0</v>
      </c>
      <c r="K54" s="220">
        <f>Profile!L89</f>
        <v>45108</v>
      </c>
      <c r="L54" s="101">
        <f t="shared" si="9"/>
        <v>0</v>
      </c>
      <c r="M54" s="101">
        <f t="shared" si="10"/>
        <v>0</v>
      </c>
      <c r="N54" s="101">
        <f t="shared" si="11"/>
        <v>0</v>
      </c>
      <c r="O54" s="101">
        <f>Profile!P89</f>
        <v>0</v>
      </c>
      <c r="P54" s="145">
        <f>Profile!E89</f>
        <v>0</v>
      </c>
      <c r="Q54" s="96"/>
    </row>
    <row r="55" spans="1:17" ht="18" customHeight="1">
      <c r="A55" s="610" t="str">
        <f>Profile!A90</f>
        <v>vjktif=r</v>
      </c>
      <c r="B55" s="143">
        <f>Profile!B90</f>
        <v>3</v>
      </c>
      <c r="C55" s="147" t="str">
        <f>Profile!C90</f>
        <v>Jherh</v>
      </c>
      <c r="D55" s="148" t="str">
        <f>Profile!D90</f>
        <v>jf'e dVkfj;k</v>
      </c>
      <c r="E55" s="145">
        <f>Profile!F90</f>
        <v>0</v>
      </c>
      <c r="F55" s="100" t="str">
        <f>Profile!G90</f>
        <v>v/;kid&amp;2</v>
      </c>
      <c r="G55" s="100" t="str">
        <f>Profile!H90</f>
        <v>ysoy</v>
      </c>
      <c r="H55" s="101">
        <f>Profile!I90</f>
        <v>10</v>
      </c>
      <c r="I55" s="101">
        <f>Profile!J90</f>
        <v>0</v>
      </c>
      <c r="J55" s="101">
        <f t="shared" si="8"/>
        <v>0</v>
      </c>
      <c r="K55" s="220">
        <f>Profile!L90</f>
        <v>45108</v>
      </c>
      <c r="L55" s="101">
        <f t="shared" si="9"/>
        <v>0</v>
      </c>
      <c r="M55" s="101">
        <f t="shared" si="10"/>
        <v>0</v>
      </c>
      <c r="N55" s="101">
        <f>M55-O55*12</f>
        <v>0</v>
      </c>
      <c r="O55" s="101">
        <f>Profile!P90</f>
        <v>0</v>
      </c>
      <c r="P55" s="145">
        <f>Profile!E90</f>
        <v>0</v>
      </c>
      <c r="Q55" s="96"/>
    </row>
    <row r="56" spans="1:17" ht="18" customHeight="1">
      <c r="A56" s="610" t="str">
        <f>Profile!A91</f>
        <v>vjktif=r</v>
      </c>
      <c r="B56" s="143">
        <f>Profile!B91</f>
        <v>4</v>
      </c>
      <c r="C56" s="147" t="str">
        <f>Profile!C91</f>
        <v>Jherh</v>
      </c>
      <c r="D56" s="148" t="str">
        <f>Profile!D91</f>
        <v>js[kk jkuh</v>
      </c>
      <c r="E56" s="145">
        <f>Profile!F91</f>
        <v>0</v>
      </c>
      <c r="F56" s="100" t="str">
        <f>Profile!G91</f>
        <v>v/;kid&amp;1</v>
      </c>
      <c r="G56" s="100" t="str">
        <f>Profile!H91</f>
        <v>ysoy</v>
      </c>
      <c r="H56" s="101">
        <f>Profile!I91</f>
        <v>10</v>
      </c>
      <c r="I56" s="101">
        <f>Profile!J91</f>
        <v>0</v>
      </c>
      <c r="J56" s="101">
        <f t="shared" si="8"/>
        <v>0</v>
      </c>
      <c r="K56" s="220">
        <f>Profile!L91</f>
        <v>45108</v>
      </c>
      <c r="L56" s="101">
        <f t="shared" si="9"/>
        <v>0</v>
      </c>
      <c r="M56" s="101">
        <f t="shared" si="10"/>
        <v>0</v>
      </c>
      <c r="N56" s="101">
        <f t="shared" si="11"/>
        <v>0</v>
      </c>
      <c r="O56" s="101">
        <f>Profile!P91</f>
        <v>0</v>
      </c>
      <c r="P56" s="145">
        <f>Profile!E91</f>
        <v>0</v>
      </c>
      <c r="Q56" s="96"/>
    </row>
    <row r="57" spans="1:17" ht="18" customHeight="1">
      <c r="A57" s="610" t="str">
        <f>Profile!A92</f>
        <v>vjktif=r</v>
      </c>
      <c r="B57" s="143">
        <f>Profile!B92</f>
        <v>5</v>
      </c>
      <c r="C57" s="147" t="str">
        <f>Profile!C92</f>
        <v>Jherh</v>
      </c>
      <c r="D57" s="148" t="str">
        <f>Profile!D92</f>
        <v>lqq"kek jkuh</v>
      </c>
      <c r="E57" s="145">
        <f>Profile!F92</f>
        <v>0</v>
      </c>
      <c r="F57" s="100" t="str">
        <f>Profile!G92</f>
        <v>v/;kid&amp;1</v>
      </c>
      <c r="G57" s="100" t="str">
        <f>Profile!H92</f>
        <v>ysoy</v>
      </c>
      <c r="H57" s="101">
        <f>Profile!I92</f>
        <v>10</v>
      </c>
      <c r="I57" s="101">
        <f>Profile!J92</f>
        <v>0</v>
      </c>
      <c r="J57" s="101">
        <f t="shared" si="8"/>
        <v>0</v>
      </c>
      <c r="K57" s="220">
        <f>Profile!L92</f>
        <v>45108</v>
      </c>
      <c r="L57" s="101">
        <f t="shared" si="9"/>
        <v>0</v>
      </c>
      <c r="M57" s="101">
        <f t="shared" si="10"/>
        <v>0</v>
      </c>
      <c r="N57" s="101">
        <f t="shared" si="11"/>
        <v>0</v>
      </c>
      <c r="O57" s="101">
        <f>Profile!P92</f>
        <v>0</v>
      </c>
      <c r="P57" s="145">
        <f>Profile!E92</f>
        <v>0</v>
      </c>
      <c r="Q57" s="96"/>
    </row>
    <row r="58" spans="1:17" ht="18" customHeight="1">
      <c r="A58" s="610" t="str">
        <f>Profile!A93</f>
        <v>vjktif=r</v>
      </c>
      <c r="B58" s="143">
        <f>Profile!B93</f>
        <v>6</v>
      </c>
      <c r="C58" s="147">
        <f>Profile!C93</f>
        <v>0</v>
      </c>
      <c r="D58" s="148">
        <f>Profile!D93</f>
        <v>0</v>
      </c>
      <c r="E58" s="145">
        <f>Profile!F93</f>
        <v>0</v>
      </c>
      <c r="F58" s="100" t="str">
        <f>Profile!G93</f>
        <v>v/;kid&amp;1</v>
      </c>
      <c r="G58" s="100" t="str">
        <f>Profile!H93</f>
        <v>ysoy</v>
      </c>
      <c r="H58" s="101">
        <f>Profile!I93</f>
        <v>10</v>
      </c>
      <c r="I58" s="101">
        <f>Profile!J93</f>
        <v>0</v>
      </c>
      <c r="J58" s="101">
        <f t="shared" si="8"/>
        <v>0</v>
      </c>
      <c r="K58" s="220">
        <f>Profile!L93</f>
        <v>45108</v>
      </c>
      <c r="L58" s="101">
        <f t="shared" si="9"/>
        <v>0</v>
      </c>
      <c r="M58" s="101">
        <f t="shared" si="10"/>
        <v>0</v>
      </c>
      <c r="N58" s="101">
        <f t="shared" si="11"/>
        <v>0</v>
      </c>
      <c r="O58" s="101">
        <f>Profile!P93</f>
        <v>0</v>
      </c>
      <c r="P58" s="145">
        <f>Profile!E93</f>
        <v>0</v>
      </c>
      <c r="Q58" s="96"/>
    </row>
    <row r="59" spans="1:17" ht="18" customHeight="1">
      <c r="A59" s="610" t="str">
        <f>Profile!A94</f>
        <v>vjktif=r</v>
      </c>
      <c r="B59" s="143">
        <f>Profile!B94</f>
        <v>1</v>
      </c>
      <c r="C59" s="147" t="str">
        <f>Profile!C94</f>
        <v xml:space="preserve">Jh </v>
      </c>
      <c r="D59" s="148" t="str">
        <f>Profile!D94</f>
        <v>iou dqekj xksnkjk</v>
      </c>
      <c r="E59" s="145">
        <f>Profile!F94</f>
        <v>0</v>
      </c>
      <c r="F59" s="100" t="str">
        <f>Profile!G94</f>
        <v xml:space="preserve"> 'kk-f'k{kd</v>
      </c>
      <c r="G59" s="100" t="str">
        <f>Profile!H94</f>
        <v>ysoy</v>
      </c>
      <c r="H59" s="101">
        <f>Profile!I94</f>
        <v>10</v>
      </c>
      <c r="I59" s="101">
        <f>Profile!J94</f>
        <v>0</v>
      </c>
      <c r="J59" s="101">
        <f t="shared" si="8"/>
        <v>0</v>
      </c>
      <c r="K59" s="220">
        <f>Profile!L94</f>
        <v>45108</v>
      </c>
      <c r="L59" s="101">
        <f t="shared" si="9"/>
        <v>0</v>
      </c>
      <c r="M59" s="101">
        <f t="shared" si="10"/>
        <v>0</v>
      </c>
      <c r="N59" s="101">
        <f t="shared" si="11"/>
        <v>0</v>
      </c>
      <c r="O59" s="101">
        <f>Profile!P94</f>
        <v>0</v>
      </c>
      <c r="P59" s="145">
        <f>Profile!E94</f>
        <v>0</v>
      </c>
      <c r="Q59" s="96"/>
    </row>
    <row r="60" spans="1:17" ht="18" customHeight="1">
      <c r="A60" s="610" t="str">
        <f>Profile!A95</f>
        <v>vjktif=r</v>
      </c>
      <c r="B60" s="143">
        <f>Profile!B95</f>
        <v>1</v>
      </c>
      <c r="C60" s="147">
        <f>Profile!C95</f>
        <v>0</v>
      </c>
      <c r="D60" s="148">
        <f>Profile!D95</f>
        <v>0</v>
      </c>
      <c r="E60" s="145">
        <f>Profile!F95</f>
        <v>0</v>
      </c>
      <c r="F60" s="100" t="str">
        <f>Profile!G95</f>
        <v>dk;kZy; lgk;d</v>
      </c>
      <c r="G60" s="100" t="str">
        <f>Profile!H95</f>
        <v>ysoy</v>
      </c>
      <c r="H60" s="101">
        <f>Profile!I95</f>
        <v>10</v>
      </c>
      <c r="I60" s="101">
        <f>Profile!J95</f>
        <v>0</v>
      </c>
      <c r="J60" s="101">
        <f t="shared" si="8"/>
        <v>0</v>
      </c>
      <c r="K60" s="220">
        <f>Profile!L95</f>
        <v>45108</v>
      </c>
      <c r="L60" s="101">
        <f t="shared" si="9"/>
        <v>0</v>
      </c>
      <c r="M60" s="101">
        <f t="shared" si="10"/>
        <v>0</v>
      </c>
      <c r="N60" s="101">
        <f t="shared" si="11"/>
        <v>0</v>
      </c>
      <c r="O60" s="101">
        <f>Profile!P95</f>
        <v>0</v>
      </c>
      <c r="P60" s="145">
        <f>Profile!E95</f>
        <v>0</v>
      </c>
      <c r="Q60" s="96"/>
    </row>
    <row r="61" spans="1:17" ht="18" customHeight="1">
      <c r="A61" s="610" t="str">
        <f>Profile!A96</f>
        <v>vjktif=r</v>
      </c>
      <c r="B61" s="143">
        <f>Profile!B96</f>
        <v>1</v>
      </c>
      <c r="C61" s="147" t="str">
        <f>Profile!C96</f>
        <v xml:space="preserve">Jh </v>
      </c>
      <c r="D61" s="148" t="str">
        <f>Profile!D96</f>
        <v>lqfer fxjh</v>
      </c>
      <c r="E61" s="145">
        <f>Profile!F96</f>
        <v>0</v>
      </c>
      <c r="F61" s="100" t="str">
        <f>Profile!G96</f>
        <v>ofj"B fyfid</v>
      </c>
      <c r="G61" s="100" t="str">
        <f>Profile!H96</f>
        <v>ysoy</v>
      </c>
      <c r="H61" s="101">
        <f>Profile!I96</f>
        <v>8</v>
      </c>
      <c r="I61" s="101">
        <f>Profile!J96</f>
        <v>0</v>
      </c>
      <c r="J61" s="101">
        <f t="shared" si="8"/>
        <v>0</v>
      </c>
      <c r="K61" s="220">
        <f>Profile!L96</f>
        <v>45108</v>
      </c>
      <c r="L61" s="101">
        <f t="shared" si="9"/>
        <v>0</v>
      </c>
      <c r="M61" s="101">
        <f t="shared" si="10"/>
        <v>0</v>
      </c>
      <c r="N61" s="101">
        <f t="shared" si="11"/>
        <v>0</v>
      </c>
      <c r="O61" s="101">
        <f>Profile!P96</f>
        <v>0</v>
      </c>
      <c r="P61" s="145">
        <f>Profile!E96</f>
        <v>0</v>
      </c>
      <c r="Q61" s="96"/>
    </row>
    <row r="62" spans="1:17" ht="18" customHeight="1">
      <c r="A62" s="610" t="str">
        <f>Profile!A97</f>
        <v>vjktif=r</v>
      </c>
      <c r="B62" s="143">
        <f>Profile!B97</f>
        <v>1</v>
      </c>
      <c r="C62" s="147">
        <f>Profile!C97</f>
        <v>0</v>
      </c>
      <c r="D62" s="148">
        <f>Profile!D97</f>
        <v>0</v>
      </c>
      <c r="E62" s="145">
        <f>Profile!F97</f>
        <v>0</v>
      </c>
      <c r="F62" s="100" t="str">
        <f>Profile!G97</f>
        <v>dfu"B fyfid</v>
      </c>
      <c r="G62" s="100" t="str">
        <f>Profile!H97</f>
        <v>ysoy</v>
      </c>
      <c r="H62" s="101">
        <f>Profile!I97</f>
        <v>5</v>
      </c>
      <c r="I62" s="101">
        <f>Profile!J97</f>
        <v>0</v>
      </c>
      <c r="J62" s="101">
        <f t="shared" si="8"/>
        <v>0</v>
      </c>
      <c r="K62" s="220">
        <f>Profile!L97</f>
        <v>45108</v>
      </c>
      <c r="L62" s="101">
        <f t="shared" si="9"/>
        <v>0</v>
      </c>
      <c r="M62" s="101">
        <f t="shared" si="10"/>
        <v>0</v>
      </c>
      <c r="N62" s="101">
        <f t="shared" si="11"/>
        <v>0</v>
      </c>
      <c r="O62" s="101">
        <f>Profile!P97</f>
        <v>0</v>
      </c>
      <c r="P62" s="145">
        <f>Profile!E97</f>
        <v>0</v>
      </c>
      <c r="Q62" s="96"/>
    </row>
    <row r="63" spans="1:17" ht="18" customHeight="1">
      <c r="A63" s="610" t="str">
        <f>Profile!A98</f>
        <v>vjktif=r</v>
      </c>
      <c r="B63" s="143">
        <f>Profile!B98</f>
        <v>1</v>
      </c>
      <c r="C63" s="147" t="str">
        <f>Profile!C98</f>
        <v>Jherh</v>
      </c>
      <c r="D63" s="148" t="str">
        <f>Profile!D98</f>
        <v>y{eh nsoh</v>
      </c>
      <c r="E63" s="145">
        <f>Profile!F98</f>
        <v>0</v>
      </c>
      <c r="F63" s="100" t="str">
        <f>Profile!G98</f>
        <v>lgk;d deZpkjh</v>
      </c>
      <c r="G63" s="100" t="str">
        <f>Profile!H98</f>
        <v>ysoy</v>
      </c>
      <c r="H63" s="101">
        <f>Profile!I98</f>
        <v>1</v>
      </c>
      <c r="I63" s="101">
        <f>Profile!J98</f>
        <v>0</v>
      </c>
      <c r="J63" s="101">
        <f t="shared" si="8"/>
        <v>0</v>
      </c>
      <c r="K63" s="220">
        <f>Profile!L98</f>
        <v>45108</v>
      </c>
      <c r="L63" s="101">
        <f t="shared" si="9"/>
        <v>0</v>
      </c>
      <c r="M63" s="101">
        <f t="shared" si="10"/>
        <v>0</v>
      </c>
      <c r="N63" s="101">
        <f t="shared" si="11"/>
        <v>0</v>
      </c>
      <c r="O63" s="101">
        <f>Profile!P98</f>
        <v>0</v>
      </c>
      <c r="P63" s="145">
        <f>Profile!E98</f>
        <v>0</v>
      </c>
      <c r="Q63" s="96"/>
    </row>
    <row r="64" spans="1:17" ht="18" customHeight="1">
      <c r="A64" s="610" t="str">
        <f>Profile!A99</f>
        <v>vjktif=r</v>
      </c>
      <c r="B64" s="143">
        <f>Profile!B99</f>
        <v>2</v>
      </c>
      <c r="C64" s="147" t="str">
        <f>Profile!C99</f>
        <v>Jh</v>
      </c>
      <c r="D64" s="148" t="str">
        <f>Profile!D99</f>
        <v>cyoUr jk;</v>
      </c>
      <c r="E64" s="145">
        <f>Profile!F99</f>
        <v>0</v>
      </c>
      <c r="F64" s="100" t="str">
        <f>Profile!G99</f>
        <v>lgk;d deZpkjh</v>
      </c>
      <c r="G64" s="100" t="str">
        <f>Profile!H99</f>
        <v>ysoy</v>
      </c>
      <c r="H64" s="101">
        <f>Profile!I99</f>
        <v>1</v>
      </c>
      <c r="I64" s="101">
        <f>Profile!J99</f>
        <v>0</v>
      </c>
      <c r="J64" s="101">
        <f t="shared" si="8"/>
        <v>0</v>
      </c>
      <c r="K64" s="220">
        <f>Profile!L99</f>
        <v>45108</v>
      </c>
      <c r="L64" s="101">
        <f t="shared" si="9"/>
        <v>0</v>
      </c>
      <c r="M64" s="101">
        <f t="shared" si="10"/>
        <v>0</v>
      </c>
      <c r="N64" s="101">
        <f t="shared" si="11"/>
        <v>0</v>
      </c>
      <c r="O64" s="101">
        <f>Profile!P99</f>
        <v>0</v>
      </c>
      <c r="P64" s="145">
        <f>Profile!E99</f>
        <v>0</v>
      </c>
      <c r="Q64" s="96"/>
    </row>
    <row r="65" spans="1:17" ht="18" customHeight="1">
      <c r="A65" s="610" t="str">
        <f>Profile!A100</f>
        <v>vjktif=r</v>
      </c>
      <c r="B65" s="143">
        <f>Profile!B100</f>
        <v>3</v>
      </c>
      <c r="C65" s="147">
        <f>Profile!C100</f>
        <v>0</v>
      </c>
      <c r="D65" s="148">
        <f>Profile!D100</f>
        <v>0</v>
      </c>
      <c r="E65" s="145">
        <f>Profile!F100</f>
        <v>0</v>
      </c>
      <c r="F65" s="100" t="str">
        <f>Profile!G100</f>
        <v>lgk;d deZpkjh</v>
      </c>
      <c r="G65" s="100" t="str">
        <f>Profile!H100</f>
        <v>ysoy</v>
      </c>
      <c r="H65" s="101">
        <f>Profile!I100</f>
        <v>1</v>
      </c>
      <c r="I65" s="101">
        <f>Profile!J100</f>
        <v>0</v>
      </c>
      <c r="J65" s="101">
        <f t="shared" si="8"/>
        <v>0</v>
      </c>
      <c r="K65" s="220">
        <f>Profile!L100</f>
        <v>45108</v>
      </c>
      <c r="L65" s="101">
        <f t="shared" si="9"/>
        <v>0</v>
      </c>
      <c r="M65" s="101">
        <f t="shared" si="10"/>
        <v>0</v>
      </c>
      <c r="N65" s="101">
        <f t="shared" si="11"/>
        <v>0</v>
      </c>
      <c r="O65" s="101">
        <f>Profile!P100</f>
        <v>0</v>
      </c>
      <c r="P65" s="145" t="str">
        <f>Profile!E100</f>
        <v xml:space="preserve"> </v>
      </c>
      <c r="Q65" s="96"/>
    </row>
    <row r="66" spans="1:17" ht="6.6" customHeight="1">
      <c r="A66" s="274"/>
      <c r="B66" s="104"/>
      <c r="C66" s="105"/>
      <c r="D66" s="104"/>
      <c r="E66" s="107"/>
      <c r="F66" s="107"/>
      <c r="G66" s="107"/>
      <c r="H66" s="108"/>
      <c r="I66" s="108"/>
      <c r="J66" s="108"/>
      <c r="K66" s="108"/>
      <c r="L66" s="108"/>
      <c r="M66" s="108"/>
      <c r="N66" s="109"/>
      <c r="O66" s="110"/>
      <c r="P66" s="110"/>
      <c r="Q66" s="111"/>
    </row>
    <row r="67" spans="1:17" ht="17.25" customHeight="1">
      <c r="A67" s="112"/>
      <c r="B67" s="706" t="s">
        <v>48</v>
      </c>
      <c r="C67" s="706"/>
      <c r="D67" s="706"/>
      <c r="E67" s="706"/>
      <c r="F67" s="706"/>
      <c r="G67" s="706"/>
      <c r="H67" s="113"/>
      <c r="I67" s="114">
        <f>Profile!J102</f>
        <v>99800</v>
      </c>
      <c r="J67" s="114">
        <f>Profile!K102</f>
        <v>1197600</v>
      </c>
      <c r="K67" s="114"/>
      <c r="L67" s="114">
        <f>Profile!M102</f>
        <v>24000</v>
      </c>
      <c r="M67" s="114">
        <f>Profile!N102</f>
        <v>1221600</v>
      </c>
      <c r="N67" s="150">
        <f>Profile!O102</f>
        <v>1185600</v>
      </c>
      <c r="O67" s="161"/>
      <c r="P67" s="161"/>
    </row>
    <row r="68" spans="1:17" ht="18.75" customHeight="1">
      <c r="A68" s="115"/>
      <c r="B68" s="708" t="s">
        <v>49</v>
      </c>
      <c r="C68" s="708"/>
      <c r="D68" s="708"/>
      <c r="E68" s="708"/>
      <c r="F68" s="708"/>
      <c r="G68" s="708"/>
      <c r="H68" s="116"/>
      <c r="I68" s="117">
        <f>Profile!J103</f>
        <v>0</v>
      </c>
      <c r="J68" s="117">
        <f>Profile!K103</f>
        <v>0</v>
      </c>
      <c r="K68" s="117"/>
      <c r="L68" s="117">
        <f>Profile!M103</f>
        <v>0</v>
      </c>
      <c r="M68" s="117">
        <f>Profile!N103</f>
        <v>0</v>
      </c>
      <c r="N68" s="151">
        <f>Profile!O103</f>
        <v>0</v>
      </c>
      <c r="O68" s="162"/>
      <c r="P68" s="162"/>
    </row>
    <row r="69" spans="1:17" ht="24.75" customHeight="1">
      <c r="A69" s="118"/>
      <c r="B69" s="707" t="s">
        <v>90</v>
      </c>
      <c r="C69" s="706"/>
      <c r="D69" s="706"/>
      <c r="E69" s="706"/>
      <c r="F69" s="706"/>
      <c r="G69" s="706"/>
      <c r="H69" s="119"/>
      <c r="I69" s="120">
        <f>Profile!J104</f>
        <v>99800</v>
      </c>
      <c r="J69" s="120">
        <f>Profile!K104</f>
        <v>1197600</v>
      </c>
      <c r="K69" s="120"/>
      <c r="L69" s="120">
        <f>Profile!M104</f>
        <v>24000</v>
      </c>
      <c r="M69" s="120">
        <f>Profile!N104</f>
        <v>1221600</v>
      </c>
      <c r="N69" s="152">
        <f>Profile!O104</f>
        <v>1185600</v>
      </c>
      <c r="O69" s="163"/>
      <c r="P69" s="163"/>
    </row>
    <row r="70" spans="1:17" ht="18" customHeight="1">
      <c r="A70" s="532"/>
      <c r="B70" s="745" t="str">
        <f>Profile!$B$105</f>
        <v>egaxkbZ HkRrk 34izfr'kr</v>
      </c>
      <c r="C70" s="745"/>
      <c r="D70" s="745"/>
      <c r="E70" s="745"/>
      <c r="F70" s="745"/>
      <c r="G70" s="745"/>
      <c r="H70" s="744"/>
      <c r="I70" s="744"/>
      <c r="J70" s="744"/>
      <c r="K70" s="744"/>
      <c r="L70" s="744"/>
      <c r="M70" s="136">
        <f>Profile!N105</f>
        <v>415344</v>
      </c>
      <c r="N70" s="153">
        <f>Profile!O105</f>
        <v>403104</v>
      </c>
      <c r="O70" s="162"/>
      <c r="P70" s="162"/>
    </row>
    <row r="71" spans="1:17" ht="18.75">
      <c r="A71" s="533"/>
      <c r="B71" s="739" t="str">
        <f>Profile!$B$106</f>
        <v>edku fdjk;k 9izfr'kr</v>
      </c>
      <c r="C71" s="739"/>
      <c r="D71" s="739"/>
      <c r="E71" s="739"/>
      <c r="F71" s="739"/>
      <c r="G71" s="746"/>
      <c r="H71" s="410"/>
      <c r="I71" s="461"/>
      <c r="J71" s="416"/>
      <c r="K71" s="417"/>
      <c r="L71" s="412"/>
      <c r="M71" s="460">
        <f>Profile!N106</f>
        <v>97728</v>
      </c>
      <c r="N71" s="154">
        <f>Profile!O106</f>
        <v>94848</v>
      </c>
      <c r="O71" s="162"/>
      <c r="P71" s="162"/>
    </row>
    <row r="72" spans="1:17" ht="20.25">
      <c r="A72" s="533"/>
      <c r="B72" s="739" t="str">
        <f>Profile!$B$107</f>
        <v>egaxkbZ HkRRkk ,sfj;j¼----izfr'kr½</v>
      </c>
      <c r="C72" s="739"/>
      <c r="D72" s="739"/>
      <c r="E72" s="739"/>
      <c r="F72" s="739"/>
      <c r="G72" s="739"/>
      <c r="H72" s="410"/>
      <c r="I72" s="461"/>
      <c r="J72" s="416"/>
      <c r="K72" s="417"/>
      <c r="L72" s="412"/>
      <c r="M72" s="137">
        <f>Profile!N107</f>
        <v>0</v>
      </c>
      <c r="N72" s="154">
        <f>Profile!O107</f>
        <v>0</v>
      </c>
      <c r="O72" s="162"/>
      <c r="P72" s="162"/>
      <c r="Q72" s="125"/>
    </row>
    <row r="73" spans="1:17" ht="20.25">
      <c r="A73" s="123"/>
      <c r="B73" s="739" t="str">
        <f>Profile!$B$108</f>
        <v>cksul</v>
      </c>
      <c r="C73" s="739"/>
      <c r="D73" s="739"/>
      <c r="E73" s="739"/>
      <c r="F73" s="739"/>
      <c r="G73" s="739"/>
      <c r="H73" s="410"/>
      <c r="I73" s="461"/>
      <c r="J73" s="416"/>
      <c r="K73" s="417"/>
      <c r="L73" s="412"/>
      <c r="M73" s="103">
        <f>Profile!N108</f>
        <v>54192</v>
      </c>
      <c r="N73" s="155">
        <f>Profile!O108</f>
        <v>54192</v>
      </c>
      <c r="O73" s="164"/>
      <c r="P73" s="164"/>
      <c r="Q73" s="126"/>
    </row>
    <row r="74" spans="1:17" ht="18.75">
      <c r="A74" s="123"/>
      <c r="B74" s="739" t="str">
        <f>Profile!B109</f>
        <v>lefiZr vodk'k</v>
      </c>
      <c r="C74" s="739"/>
      <c r="D74" s="739"/>
      <c r="E74" s="739"/>
      <c r="F74" s="739"/>
      <c r="G74" s="739"/>
      <c r="H74" s="410"/>
      <c r="I74" s="461"/>
      <c r="J74" s="416"/>
      <c r="K74" s="417"/>
      <c r="L74" s="412"/>
      <c r="M74" s="137">
        <f>Profile!N109</f>
        <v>68206</v>
      </c>
      <c r="N74" s="154">
        <f>Profile!O109</f>
        <v>66196</v>
      </c>
      <c r="O74" s="162"/>
      <c r="P74" s="162"/>
    </row>
    <row r="75" spans="1:17" ht="20.25" customHeight="1">
      <c r="A75" s="123"/>
      <c r="B75" s="739" t="str">
        <f>Profile!B110</f>
        <v>dSf'k;j HkRrk</v>
      </c>
      <c r="C75" s="739"/>
      <c r="D75" s="739"/>
      <c r="E75" s="739"/>
      <c r="F75" s="739"/>
      <c r="G75" s="739"/>
      <c r="H75" s="410"/>
      <c r="I75" s="461"/>
      <c r="J75" s="416"/>
      <c r="K75" s="417"/>
      <c r="L75" s="412"/>
      <c r="M75" s="137">
        <f>Profile!N110</f>
        <v>0</v>
      </c>
      <c r="N75" s="154">
        <f>Profile!O110</f>
        <v>0</v>
      </c>
      <c r="O75" s="162"/>
      <c r="P75" s="162"/>
    </row>
    <row r="76" spans="1:17" ht="20.25" customHeight="1">
      <c r="A76" s="123"/>
      <c r="B76" s="739" t="str">
        <f>Profile!B111</f>
        <v>/kqykbZ HkRrkk</v>
      </c>
      <c r="C76" s="739"/>
      <c r="D76" s="739"/>
      <c r="E76" s="739"/>
      <c r="F76" s="739"/>
      <c r="G76" s="739"/>
      <c r="H76" s="410"/>
      <c r="I76" s="411"/>
      <c r="J76" s="411"/>
      <c r="K76" s="411"/>
      <c r="L76" s="412"/>
      <c r="M76" s="137">
        <f>Profile!N111</f>
        <v>1800</v>
      </c>
      <c r="N76" s="154">
        <f>Profile!O111</f>
        <v>1800</v>
      </c>
      <c r="O76" s="162"/>
      <c r="P76" s="162"/>
    </row>
    <row r="77" spans="1:17" ht="18.75" customHeight="1">
      <c r="A77" s="123"/>
      <c r="B77" s="739" t="str">
        <f>Profile!B112</f>
        <v>¼fQDl is½ vU; HkRRkk</v>
      </c>
      <c r="C77" s="739"/>
      <c r="D77" s="739"/>
      <c r="E77" s="739"/>
      <c r="F77" s="739"/>
      <c r="G77" s="739"/>
      <c r="H77" s="413"/>
      <c r="I77" s="414"/>
      <c r="J77" s="414"/>
      <c r="K77" s="414"/>
      <c r="L77" s="415"/>
      <c r="M77" s="103">
        <f>Profile!N112</f>
        <v>0</v>
      </c>
      <c r="N77" s="155">
        <f>Profile!O112</f>
        <v>0</v>
      </c>
      <c r="O77" s="165"/>
      <c r="P77" s="165"/>
    </row>
    <row r="78" spans="1:17" ht="18.75" customHeight="1">
      <c r="A78" s="127"/>
      <c r="B78" s="742" t="str">
        <f>Profile!$B$113</f>
        <v>dqqy HkRrk ;ksx</v>
      </c>
      <c r="C78" s="742"/>
      <c r="D78" s="742"/>
      <c r="E78" s="742"/>
      <c r="F78" s="742"/>
      <c r="G78" s="742"/>
      <c r="H78" s="741"/>
      <c r="I78" s="741"/>
      <c r="J78" s="741"/>
      <c r="K78" s="741"/>
      <c r="L78" s="741"/>
      <c r="M78" s="139">
        <f>Profile!N113</f>
        <v>637270</v>
      </c>
      <c r="N78" s="156">
        <f>Profile!O113</f>
        <v>620140</v>
      </c>
      <c r="O78" s="162"/>
      <c r="P78" s="162"/>
    </row>
    <row r="79" spans="1:17" ht="18.75" customHeight="1">
      <c r="A79" s="129"/>
      <c r="B79" s="761" t="str">
        <f>Profile!B114</f>
        <v>;ksx laosru</v>
      </c>
      <c r="C79" s="761"/>
      <c r="D79" s="761"/>
      <c r="E79" s="761"/>
      <c r="F79" s="761"/>
      <c r="G79" s="761"/>
      <c r="H79" s="762"/>
      <c r="I79" s="762"/>
      <c r="J79" s="762"/>
      <c r="K79" s="762"/>
      <c r="L79" s="763"/>
      <c r="M79" s="149">
        <f>Profile!N114</f>
        <v>1858870</v>
      </c>
      <c r="N79" s="157">
        <f>Profile!O114</f>
        <v>1805740</v>
      </c>
      <c r="O79" s="166"/>
      <c r="P79" s="166"/>
    </row>
    <row r="80" spans="1:17" ht="18.75">
      <c r="A80" s="123"/>
      <c r="B80" s="739" t="str">
        <f>Profile!B115</f>
        <v>;k=k HkRrk</v>
      </c>
      <c r="C80" s="739"/>
      <c r="D80" s="739"/>
      <c r="E80" s="739"/>
      <c r="F80" s="739"/>
      <c r="G80" s="739"/>
      <c r="H80" s="754"/>
      <c r="I80" s="754"/>
      <c r="J80" s="754"/>
      <c r="K80" s="754"/>
      <c r="L80" s="754"/>
      <c r="M80" s="131">
        <f>Profile!N115</f>
        <v>0</v>
      </c>
      <c r="N80" s="158">
        <f>Profile!O115</f>
        <v>0</v>
      </c>
      <c r="O80" s="167"/>
      <c r="P80" s="167"/>
    </row>
    <row r="81" spans="1:17" ht="18.75">
      <c r="A81" s="123"/>
      <c r="B81" s="739" t="str">
        <f>Profile!B116</f>
        <v>esfMdy HkRrk</v>
      </c>
      <c r="C81" s="739"/>
      <c r="D81" s="739"/>
      <c r="E81" s="739"/>
      <c r="F81" s="739"/>
      <c r="G81" s="739"/>
      <c r="H81" s="754"/>
      <c r="I81" s="754"/>
      <c r="J81" s="754"/>
      <c r="K81" s="754"/>
      <c r="L81" s="754"/>
      <c r="M81" s="103">
        <f>Profile!N116</f>
        <v>0</v>
      </c>
      <c r="N81" s="155">
        <f>Profile!O116</f>
        <v>0</v>
      </c>
      <c r="O81" s="167"/>
      <c r="P81" s="167"/>
    </row>
    <row r="82" spans="1:17" ht="18.75" customHeight="1">
      <c r="A82" s="133"/>
      <c r="B82" s="755" t="str">
        <f>Profile!B117</f>
        <v>;ksx ;k=k HkRrk$esfMdy HkRRkk</v>
      </c>
      <c r="C82" s="756"/>
      <c r="D82" s="756"/>
      <c r="E82" s="756"/>
      <c r="F82" s="756"/>
      <c r="G82" s="757"/>
      <c r="H82" s="758"/>
      <c r="I82" s="759"/>
      <c r="J82" s="759"/>
      <c r="K82" s="759"/>
      <c r="L82" s="760"/>
      <c r="M82" s="106">
        <f>Profile!N117</f>
        <v>0</v>
      </c>
      <c r="N82" s="159">
        <f>Profile!O117</f>
        <v>0</v>
      </c>
      <c r="O82" s="167"/>
      <c r="P82" s="167"/>
    </row>
    <row r="83" spans="1:17" ht="27" customHeight="1">
      <c r="A83" s="134"/>
      <c r="B83" s="743" t="str">
        <f>Profile!B118</f>
        <v>egk;ksx</v>
      </c>
      <c r="C83" s="743"/>
      <c r="D83" s="743"/>
      <c r="E83" s="743"/>
      <c r="F83" s="743"/>
      <c r="G83" s="743"/>
      <c r="H83" s="740"/>
      <c r="I83" s="740"/>
      <c r="J83" s="740"/>
      <c r="K83" s="740"/>
      <c r="L83" s="740"/>
      <c r="M83" s="138">
        <f>Profile!N118</f>
        <v>1858870</v>
      </c>
      <c r="N83" s="160">
        <f>Profile!O118</f>
        <v>1805740</v>
      </c>
      <c r="O83" s="167"/>
      <c r="P83" s="167"/>
    </row>
    <row r="84" spans="1:17" ht="3" customHeight="1"/>
    <row r="85" spans="1:17" ht="20.25">
      <c r="D85" s="764" t="s">
        <v>135</v>
      </c>
      <c r="E85" s="764"/>
      <c r="F85" s="764"/>
      <c r="G85" s="764"/>
      <c r="H85" s="764"/>
      <c r="I85" s="764"/>
      <c r="J85" s="764"/>
      <c r="K85" s="764"/>
      <c r="L85" s="764"/>
      <c r="M85" s="764"/>
      <c r="N85" s="764"/>
      <c r="O85" s="764"/>
      <c r="P85" s="764"/>
      <c r="Q85" s="277"/>
    </row>
    <row r="87" spans="1:17" ht="15.75">
      <c r="M87" s="459" t="str">
        <f>Profile!A3</f>
        <v>ihbZbZvks 10tSM ,oa iz/kkukpk;Z</v>
      </c>
    </row>
    <row r="88" spans="1:17" ht="15.75">
      <c r="I88" s="516" t="s">
        <v>394</v>
      </c>
      <c r="J88" s="738" t="str">
        <f>Profile!G6</f>
        <v>lqfer fxjh</v>
      </c>
      <c r="K88" s="738"/>
      <c r="M88" s="459" t="str">
        <f>Profile!A4</f>
        <v>jktdh; mPp ek/;fed fo|ky;</v>
      </c>
    </row>
    <row r="89" spans="1:17" ht="15.75">
      <c r="J89" s="738">
        <f>Profile!$I$6</f>
        <v>1234567890</v>
      </c>
      <c r="K89" s="738"/>
      <c r="M89" s="459" t="str">
        <f>Profile!A5</f>
        <v>15tSM Jhxaxkuxj</v>
      </c>
    </row>
    <row r="90" spans="1:17" ht="15.75">
      <c r="M90" s="459">
        <f>Profile!$F$4</f>
        <v>2405</v>
      </c>
    </row>
  </sheetData>
  <sheetProtection password="C404" sheet="1" objects="1" scenarios="1"/>
  <mergeCells count="58">
    <mergeCell ref="A1:K1"/>
    <mergeCell ref="M1:P1"/>
    <mergeCell ref="J89:K89"/>
    <mergeCell ref="B5:D5"/>
    <mergeCell ref="F5:H5"/>
    <mergeCell ref="I5:J5"/>
    <mergeCell ref="K5:L5"/>
    <mergeCell ref="H81:L81"/>
    <mergeCell ref="B82:G82"/>
    <mergeCell ref="H82:L82"/>
    <mergeCell ref="B79:G79"/>
    <mergeCell ref="H79:L79"/>
    <mergeCell ref="B80:G80"/>
    <mergeCell ref="H80:L80"/>
    <mergeCell ref="D85:P85"/>
    <mergeCell ref="M4:M5"/>
    <mergeCell ref="P2:P3"/>
    <mergeCell ref="J88:K88"/>
    <mergeCell ref="B75:G75"/>
    <mergeCell ref="B76:G76"/>
    <mergeCell ref="B77:G77"/>
    <mergeCell ref="B73:G73"/>
    <mergeCell ref="B74:G74"/>
    <mergeCell ref="H83:L83"/>
    <mergeCell ref="B81:G81"/>
    <mergeCell ref="H78:L78"/>
    <mergeCell ref="B78:G78"/>
    <mergeCell ref="B83:G83"/>
    <mergeCell ref="H70:L70"/>
    <mergeCell ref="B70:G70"/>
    <mergeCell ref="B71:G71"/>
    <mergeCell ref="B72:G72"/>
    <mergeCell ref="A2:O2"/>
    <mergeCell ref="A3:O3"/>
    <mergeCell ref="A4:C4"/>
    <mergeCell ref="N5:O5"/>
    <mergeCell ref="K6:L6"/>
    <mergeCell ref="M6:M7"/>
    <mergeCell ref="N6:N7"/>
    <mergeCell ref="O6:O7"/>
    <mergeCell ref="A6:A7"/>
    <mergeCell ref="I6:I7"/>
    <mergeCell ref="J6:J7"/>
    <mergeCell ref="C6:D7"/>
    <mergeCell ref="E6:E7"/>
    <mergeCell ref="D4:H4"/>
    <mergeCell ref="P4:P5"/>
    <mergeCell ref="B67:G67"/>
    <mergeCell ref="B69:G69"/>
    <mergeCell ref="B68:G68"/>
    <mergeCell ref="C8:D8"/>
    <mergeCell ref="F6:F7"/>
    <mergeCell ref="G6:H6"/>
    <mergeCell ref="G7:H7"/>
    <mergeCell ref="B6:B7"/>
    <mergeCell ref="I4:J4"/>
    <mergeCell ref="K4:L4"/>
    <mergeCell ref="P6:P7"/>
  </mergeCells>
  <printOptions horizontalCentered="1"/>
  <pageMargins left="0.19685039370078741" right="0.19685039370078741" top="3.937007874015748E-2" bottom="3.937007874015748E-2" header="0" footer="0"/>
  <pageSetup paperSize="9" scale="6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83"/>
  <sheetViews>
    <sheetView view="pageBreakPreview" zoomScale="60" zoomScaleNormal="6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L6" sqref="L6:L7"/>
    </sheetView>
  </sheetViews>
  <sheetFormatPr defaultColWidth="9.140625" defaultRowHeight="15"/>
  <cols>
    <col min="1" max="1" width="4.42578125" style="1" customWidth="1"/>
    <col min="2" max="2" width="35.28515625" style="1" customWidth="1"/>
    <col min="3" max="3" width="9.28515625" style="1" customWidth="1"/>
    <col min="4" max="4" width="13.7109375" style="1" customWidth="1"/>
    <col min="5" max="5" width="14.140625" style="1" customWidth="1"/>
    <col min="6" max="6" width="13.28515625" style="1" customWidth="1"/>
    <col min="7" max="7" width="14.85546875" style="1" customWidth="1"/>
    <col min="8" max="8" width="12.5703125" style="1" customWidth="1"/>
    <col min="9" max="9" width="11.85546875" style="1" customWidth="1"/>
    <col min="10" max="10" width="13.42578125" style="1" customWidth="1"/>
    <col min="11" max="11" width="14.42578125" style="1" customWidth="1"/>
    <col min="12" max="12" width="13.28515625" style="1" customWidth="1"/>
    <col min="13" max="13" width="13.85546875" style="1" customWidth="1"/>
    <col min="14" max="14" width="8.7109375" style="1" customWidth="1"/>
    <col min="15" max="15" width="14.85546875" style="1" customWidth="1"/>
    <col min="16" max="16" width="6.28515625" style="1" customWidth="1"/>
    <col min="17" max="17" width="6.42578125" style="1" customWidth="1"/>
    <col min="18" max="18" width="6.5703125" style="1" customWidth="1"/>
    <col min="19" max="20" width="9.28515625" style="1" customWidth="1"/>
    <col min="21" max="22" width="9.85546875" style="1" bestFit="1" customWidth="1"/>
    <col min="23" max="23" width="9.140625" style="1"/>
    <col min="24" max="25" width="9.5703125" style="1" bestFit="1" customWidth="1"/>
    <col min="26" max="26" width="15.7109375" style="1" customWidth="1"/>
    <col min="27" max="16384" width="9.140625" style="1"/>
  </cols>
  <sheetData>
    <row r="1" spans="1:26" ht="40.9" customHeight="1">
      <c r="A1" s="802" t="s">
        <v>61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596" t="s">
        <v>403</v>
      </c>
      <c r="N1" s="803" t="str">
        <f>Profile!$C$3</f>
        <v>2202-02-109-27-01</v>
      </c>
      <c r="O1" s="803"/>
      <c r="P1" s="803"/>
      <c r="Q1" s="803"/>
      <c r="R1" s="589"/>
      <c r="S1" s="589"/>
      <c r="T1" s="589"/>
    </row>
    <row r="2" spans="1:26" ht="24.75" customHeight="1">
      <c r="A2" s="787" t="s">
        <v>33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3" t="str">
        <f>Profile!$K$36</f>
        <v>LVsV Q.M</v>
      </c>
      <c r="T2" s="784"/>
    </row>
    <row r="3" spans="1:26" s="31" customFormat="1" ht="25.5" customHeight="1">
      <c r="A3" s="788" t="s">
        <v>390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9"/>
      <c r="S3" s="785"/>
      <c r="T3" s="786"/>
    </row>
    <row r="4" spans="1:26" ht="27" customHeight="1">
      <c r="A4" s="790" t="s">
        <v>98</v>
      </c>
      <c r="B4" s="790"/>
      <c r="C4" s="790"/>
      <c r="D4" s="790"/>
      <c r="E4" s="791" t="str">
        <f>Profile!$D$36</f>
        <v>15tSM Jhxaxkuxj</v>
      </c>
      <c r="F4" s="791"/>
      <c r="G4" s="791"/>
      <c r="H4" s="791"/>
      <c r="I4" s="791"/>
      <c r="J4" s="791"/>
      <c r="K4" s="791"/>
      <c r="L4" s="815" t="s">
        <v>382</v>
      </c>
      <c r="M4" s="815"/>
      <c r="N4" s="815"/>
      <c r="O4" s="816" t="str">
        <f>Profile!$G$2</f>
        <v>f'k{kk foHkkx</v>
      </c>
      <c r="P4" s="816"/>
      <c r="Q4" s="816"/>
      <c r="R4" s="817"/>
      <c r="S4" s="794">
        <f>Profile!$G$35</f>
        <v>2405</v>
      </c>
      <c r="T4" s="795"/>
    </row>
    <row r="5" spans="1:26" ht="20.25">
      <c r="A5" s="511"/>
      <c r="B5" s="813" t="s">
        <v>392</v>
      </c>
      <c r="C5" s="813"/>
      <c r="D5" s="813"/>
      <c r="E5" s="813"/>
      <c r="F5" s="814">
        <f>Profile!$C$12</f>
        <v>25</v>
      </c>
      <c r="G5" s="814"/>
      <c r="H5" s="750" t="s">
        <v>396</v>
      </c>
      <c r="I5" s="750"/>
      <c r="J5" s="750"/>
      <c r="K5" s="818" t="str">
        <f>Profile!$G$4</f>
        <v>izHkkr 'kekZ</v>
      </c>
      <c r="L5" s="818"/>
      <c r="M5" s="818"/>
      <c r="N5" s="819">
        <f>Profile!$I$4</f>
        <v>1234567890</v>
      </c>
      <c r="O5" s="819"/>
      <c r="Q5" s="525"/>
      <c r="R5" s="525"/>
      <c r="S5" s="796" t="s">
        <v>35</v>
      </c>
      <c r="T5" s="796"/>
    </row>
    <row r="6" spans="1:26" ht="37.9" customHeight="1">
      <c r="A6" s="805" t="s">
        <v>60</v>
      </c>
      <c r="B6" s="792" t="s">
        <v>36</v>
      </c>
      <c r="C6" s="792" t="s">
        <v>144</v>
      </c>
      <c r="D6" s="807" t="s">
        <v>62</v>
      </c>
      <c r="E6" s="808"/>
      <c r="F6" s="808"/>
      <c r="G6" s="720" t="s">
        <v>426</v>
      </c>
      <c r="H6" s="809" t="s">
        <v>63</v>
      </c>
      <c r="I6" s="810"/>
      <c r="J6" s="811"/>
      <c r="K6" s="720" t="s">
        <v>67</v>
      </c>
      <c r="L6" s="720" t="s">
        <v>427</v>
      </c>
      <c r="M6" s="812" t="s">
        <v>428</v>
      </c>
      <c r="N6" s="812"/>
      <c r="O6" s="812"/>
      <c r="P6" s="812" t="s">
        <v>70</v>
      </c>
      <c r="Q6" s="812"/>
      <c r="R6" s="812"/>
      <c r="S6" s="582" t="s">
        <v>113</v>
      </c>
      <c r="T6" s="792" t="s">
        <v>46</v>
      </c>
    </row>
    <row r="7" spans="1:26" ht="59.45" customHeight="1">
      <c r="A7" s="806"/>
      <c r="B7" s="793"/>
      <c r="C7" s="793"/>
      <c r="D7" s="617" t="str">
        <f>Profile!F22</f>
        <v>2019-20</v>
      </c>
      <c r="E7" s="617" t="str">
        <f>Profile!G22</f>
        <v>2020-21</v>
      </c>
      <c r="F7" s="383" t="str">
        <f>Profile!H22</f>
        <v>21&amp;22 esa ekpZ2022 dk th-,-19</v>
      </c>
      <c r="G7" s="721"/>
      <c r="H7" s="185" t="s">
        <v>64</v>
      </c>
      <c r="I7" s="185" t="s">
        <v>65</v>
      </c>
      <c r="J7" s="219" t="s">
        <v>137</v>
      </c>
      <c r="K7" s="721"/>
      <c r="L7" s="721"/>
      <c r="M7" s="186" t="s">
        <v>114</v>
      </c>
      <c r="N7" s="186" t="s">
        <v>115</v>
      </c>
      <c r="O7" s="186" t="s">
        <v>116</v>
      </c>
      <c r="P7" s="186" t="s">
        <v>117</v>
      </c>
      <c r="Q7" s="186" t="s">
        <v>118</v>
      </c>
      <c r="R7" s="186" t="s">
        <v>119</v>
      </c>
      <c r="S7" s="186" t="s">
        <v>120</v>
      </c>
      <c r="T7" s="793"/>
      <c r="U7" s="21"/>
      <c r="V7" s="21"/>
      <c r="W7" s="21"/>
      <c r="X7" s="21"/>
      <c r="Y7" s="21"/>
    </row>
    <row r="8" spans="1:26" s="188" customFormat="1" ht="16.5" customHeight="1">
      <c r="A8" s="529">
        <v>1</v>
      </c>
      <c r="B8" s="530">
        <v>2</v>
      </c>
      <c r="C8" s="530">
        <v>3</v>
      </c>
      <c r="D8" s="529">
        <v>4</v>
      </c>
      <c r="E8" s="529">
        <v>5</v>
      </c>
      <c r="F8" s="529">
        <v>6</v>
      </c>
      <c r="G8" s="531">
        <v>7</v>
      </c>
      <c r="H8" s="531">
        <v>8</v>
      </c>
      <c r="I8" s="531">
        <v>9</v>
      </c>
      <c r="J8" s="529">
        <v>10</v>
      </c>
      <c r="K8" s="529">
        <v>11</v>
      </c>
      <c r="L8" s="529">
        <v>12</v>
      </c>
      <c r="M8" s="531">
        <v>13</v>
      </c>
      <c r="N8" s="531">
        <v>14</v>
      </c>
      <c r="O8" s="531">
        <v>15</v>
      </c>
      <c r="P8" s="531">
        <v>16</v>
      </c>
      <c r="Q8" s="529">
        <v>17</v>
      </c>
      <c r="R8" s="529">
        <v>18</v>
      </c>
      <c r="S8" s="531">
        <v>19</v>
      </c>
      <c r="T8" s="531">
        <v>20</v>
      </c>
      <c r="U8" s="187"/>
      <c r="V8" s="187"/>
      <c r="W8" s="187"/>
      <c r="X8" s="187"/>
      <c r="Y8" s="187"/>
    </row>
    <row r="9" spans="1:26" ht="20.25">
      <c r="A9" s="44"/>
      <c r="B9" s="168" t="s">
        <v>76</v>
      </c>
      <c r="C9" s="168"/>
      <c r="D9" s="34"/>
      <c r="E9" s="34"/>
      <c r="F9" s="34"/>
      <c r="G9" s="45"/>
      <c r="H9" s="34"/>
      <c r="I9" s="34"/>
      <c r="J9" s="34"/>
      <c r="K9" s="34"/>
      <c r="L9" s="46">
        <f>'rrr 08'!$N$69</f>
        <v>1185600</v>
      </c>
      <c r="M9" s="573">
        <f>'rrr 08'!$M$69</f>
        <v>1221600</v>
      </c>
      <c r="N9" s="46"/>
      <c r="O9" s="47">
        <f>M9+N9</f>
        <v>1221600</v>
      </c>
      <c r="P9" s="34"/>
      <c r="Q9" s="34"/>
      <c r="R9" s="34"/>
      <c r="S9" s="34"/>
      <c r="T9" s="34"/>
      <c r="U9" s="23"/>
      <c r="V9" s="23"/>
      <c r="W9" s="23"/>
      <c r="X9" s="24"/>
      <c r="Y9" s="25"/>
      <c r="Z9" s="26"/>
    </row>
    <row r="10" spans="1:26" ht="20.25">
      <c r="A10" s="611">
        <f>Profile!A105</f>
        <v>0.34</v>
      </c>
      <c r="B10" s="279" t="str">
        <f>Profile!$B$105</f>
        <v>egaxkbZ HkRrk 34izfr'kr</v>
      </c>
      <c r="C10" s="169"/>
      <c r="D10" s="33"/>
      <c r="E10" s="33"/>
      <c r="F10" s="33"/>
      <c r="G10" s="49"/>
      <c r="H10" s="33"/>
      <c r="I10" s="33"/>
      <c r="J10" s="33"/>
      <c r="K10" s="33"/>
      <c r="L10" s="42">
        <f>'rrr 08'!N70</f>
        <v>403104</v>
      </c>
      <c r="M10" s="574">
        <f>'rrr 08'!M70</f>
        <v>415344</v>
      </c>
      <c r="N10" s="42"/>
      <c r="O10" s="33">
        <f t="shared" ref="O10:O33" si="0">M10+N10</f>
        <v>415344</v>
      </c>
      <c r="P10" s="33"/>
      <c r="Q10" s="33"/>
      <c r="R10" s="33"/>
      <c r="S10" s="33"/>
      <c r="T10" s="33"/>
      <c r="U10" s="23"/>
      <c r="V10" s="23"/>
      <c r="W10" s="23"/>
      <c r="X10" s="24"/>
      <c r="Y10" s="25"/>
      <c r="Z10" s="26"/>
    </row>
    <row r="11" spans="1:26" ht="21" customHeight="1">
      <c r="A11" s="612">
        <f>Profile!A106</f>
        <v>0.09</v>
      </c>
      <c r="B11" s="169" t="s">
        <v>50</v>
      </c>
      <c r="C11" s="169"/>
      <c r="D11" s="33"/>
      <c r="E11" s="33"/>
      <c r="F11" s="33"/>
      <c r="G11" s="49"/>
      <c r="H11" s="33"/>
      <c r="I11" s="33"/>
      <c r="J11" s="33"/>
      <c r="K11" s="33"/>
      <c r="L11" s="42">
        <f>'rrr 08'!N71</f>
        <v>94848</v>
      </c>
      <c r="M11" s="574">
        <f>'rrr 08'!M71</f>
        <v>97728</v>
      </c>
      <c r="N11" s="42"/>
      <c r="O11" s="33">
        <f t="shared" si="0"/>
        <v>97728</v>
      </c>
      <c r="P11" s="33"/>
      <c r="Q11" s="33"/>
      <c r="R11" s="33"/>
      <c r="S11" s="33"/>
      <c r="T11" s="33"/>
      <c r="U11" s="23"/>
      <c r="V11" s="23"/>
      <c r="W11" s="23"/>
      <c r="X11" s="24"/>
      <c r="Y11" s="25"/>
      <c r="Z11" s="26"/>
    </row>
    <row r="12" spans="1:26" ht="20.25">
      <c r="A12" s="612">
        <f>Profile!A107</f>
        <v>0</v>
      </c>
      <c r="B12" s="279" t="str">
        <f>Profile!$B$107</f>
        <v>egaxkbZ HkRRkk ,sfj;j¼----izfr'kr½</v>
      </c>
      <c r="C12" s="169"/>
      <c r="D12" s="33"/>
      <c r="E12" s="33"/>
      <c r="F12" s="33"/>
      <c r="G12" s="49"/>
      <c r="H12" s="33"/>
      <c r="I12" s="33"/>
      <c r="J12" s="33"/>
      <c r="K12" s="33"/>
      <c r="L12" s="42">
        <f>'rrr 08'!N72</f>
        <v>0</v>
      </c>
      <c r="M12" s="574">
        <f>'rrr 08'!M72</f>
        <v>0</v>
      </c>
      <c r="N12" s="42"/>
      <c r="O12" s="33">
        <f t="shared" si="0"/>
        <v>0</v>
      </c>
      <c r="P12" s="33"/>
      <c r="Q12" s="33"/>
      <c r="R12" s="33"/>
      <c r="S12" s="33"/>
      <c r="T12" s="33"/>
      <c r="U12" s="23"/>
      <c r="V12" s="23"/>
      <c r="W12" s="23"/>
      <c r="X12" s="24"/>
      <c r="Y12" s="25"/>
      <c r="Z12" s="26"/>
    </row>
    <row r="13" spans="1:26" ht="20.25">
      <c r="A13" s="48"/>
      <c r="B13" s="169" t="s">
        <v>51</v>
      </c>
      <c r="C13" s="169"/>
      <c r="D13" s="33"/>
      <c r="E13" s="33"/>
      <c r="F13" s="33"/>
      <c r="G13" s="49"/>
      <c r="H13" s="33"/>
      <c r="I13" s="33"/>
      <c r="J13" s="33"/>
      <c r="K13" s="33"/>
      <c r="L13" s="42">
        <f>'rrr 08'!N73</f>
        <v>54192</v>
      </c>
      <c r="M13" s="574">
        <f>'rrr 08'!M73</f>
        <v>54192</v>
      </c>
      <c r="N13" s="42"/>
      <c r="O13" s="33">
        <f t="shared" si="0"/>
        <v>54192</v>
      </c>
      <c r="P13" s="33"/>
      <c r="Q13" s="33"/>
      <c r="R13" s="33"/>
      <c r="S13" s="33"/>
      <c r="T13" s="33"/>
      <c r="U13" s="23"/>
      <c r="V13" s="23"/>
      <c r="W13" s="23"/>
      <c r="X13" s="24"/>
      <c r="Y13" s="25"/>
      <c r="Z13" s="26"/>
    </row>
    <row r="14" spans="1:26" ht="20.25">
      <c r="A14" s="48"/>
      <c r="B14" s="169" t="s">
        <v>52</v>
      </c>
      <c r="C14" s="169"/>
      <c r="D14" s="33"/>
      <c r="E14" s="33"/>
      <c r="F14" s="33"/>
      <c r="G14" s="49"/>
      <c r="H14" s="33"/>
      <c r="I14" s="33"/>
      <c r="J14" s="33"/>
      <c r="K14" s="33"/>
      <c r="L14" s="42">
        <f>'rrr 08'!N74</f>
        <v>66196</v>
      </c>
      <c r="M14" s="574">
        <f>'rrr 08'!M74</f>
        <v>68206</v>
      </c>
      <c r="N14" s="42"/>
      <c r="O14" s="33">
        <f t="shared" si="0"/>
        <v>68206</v>
      </c>
      <c r="P14" s="33"/>
      <c r="Q14" s="33"/>
      <c r="R14" s="33"/>
      <c r="S14" s="33"/>
      <c r="T14" s="33"/>
      <c r="U14" s="23"/>
      <c r="V14" s="23"/>
      <c r="W14" s="23"/>
      <c r="X14" s="25"/>
      <c r="Y14" s="25"/>
      <c r="Z14" s="26"/>
    </row>
    <row r="15" spans="1:26" ht="20.25">
      <c r="A15" s="48"/>
      <c r="B15" s="169" t="s">
        <v>54</v>
      </c>
      <c r="C15" s="169"/>
      <c r="D15" s="33"/>
      <c r="E15" s="33"/>
      <c r="F15" s="33"/>
      <c r="G15" s="49"/>
      <c r="H15" s="33"/>
      <c r="I15" s="33"/>
      <c r="J15" s="33"/>
      <c r="K15" s="33"/>
      <c r="L15" s="42">
        <f>'rrr 08'!N75</f>
        <v>0</v>
      </c>
      <c r="M15" s="574">
        <f>'rrr 08'!M75</f>
        <v>0</v>
      </c>
      <c r="N15" s="42"/>
      <c r="O15" s="33">
        <f t="shared" si="0"/>
        <v>0</v>
      </c>
      <c r="P15" s="33"/>
      <c r="Q15" s="33"/>
      <c r="R15" s="33"/>
      <c r="S15" s="33"/>
      <c r="T15" s="33"/>
      <c r="U15" s="23"/>
      <c r="V15" s="23"/>
      <c r="W15" s="23"/>
      <c r="X15" s="25"/>
      <c r="Y15" s="25"/>
      <c r="Z15" s="26"/>
    </row>
    <row r="16" spans="1:26" ht="20.25">
      <c r="A16" s="50"/>
      <c r="B16" s="169" t="s">
        <v>89</v>
      </c>
      <c r="C16" s="169"/>
      <c r="D16" s="33"/>
      <c r="E16" s="33"/>
      <c r="F16" s="33"/>
      <c r="G16" s="49"/>
      <c r="H16" s="33"/>
      <c r="I16" s="33"/>
      <c r="J16" s="33"/>
      <c r="K16" s="33"/>
      <c r="L16" s="42">
        <f>'rrr 08'!N76</f>
        <v>1800</v>
      </c>
      <c r="M16" s="574">
        <f>'rrr 08'!M76</f>
        <v>1800</v>
      </c>
      <c r="N16" s="42"/>
      <c r="O16" s="33">
        <f t="shared" si="0"/>
        <v>1800</v>
      </c>
      <c r="P16" s="33"/>
      <c r="Q16" s="33"/>
      <c r="R16" s="33"/>
      <c r="S16" s="33"/>
      <c r="T16" s="33"/>
      <c r="U16" s="23"/>
      <c r="V16" s="23"/>
      <c r="W16" s="23"/>
      <c r="X16" s="25"/>
      <c r="Y16" s="25"/>
      <c r="Z16" s="26"/>
    </row>
    <row r="17" spans="1:26" ht="20.25">
      <c r="A17" s="48"/>
      <c r="B17" s="169" t="s">
        <v>78</v>
      </c>
      <c r="C17" s="169"/>
      <c r="D17" s="33"/>
      <c r="E17" s="33"/>
      <c r="F17" s="33"/>
      <c r="G17" s="49"/>
      <c r="H17" s="33"/>
      <c r="I17" s="33"/>
      <c r="J17" s="33"/>
      <c r="K17" s="33"/>
      <c r="L17" s="42">
        <f>'rrr 08'!$N$77</f>
        <v>0</v>
      </c>
      <c r="M17" s="574">
        <f>'rrr 08'!$M$77</f>
        <v>0</v>
      </c>
      <c r="N17" s="42"/>
      <c r="O17" s="33">
        <f t="shared" si="0"/>
        <v>0</v>
      </c>
      <c r="P17" s="33"/>
      <c r="Q17" s="33"/>
      <c r="R17" s="33"/>
      <c r="S17" s="33"/>
      <c r="T17" s="33"/>
      <c r="U17" s="23"/>
      <c r="V17" s="23"/>
      <c r="W17" s="23"/>
      <c r="X17" s="25"/>
      <c r="Y17" s="25"/>
      <c r="Z17" s="26"/>
    </row>
    <row r="18" spans="1:26" ht="20.25">
      <c r="A18" s="51"/>
      <c r="B18" s="170" t="s">
        <v>77</v>
      </c>
      <c r="C18" s="170"/>
      <c r="D18" s="35"/>
      <c r="E18" s="35"/>
      <c r="F18" s="35"/>
      <c r="G18" s="52"/>
      <c r="H18" s="35"/>
      <c r="I18" s="35"/>
      <c r="J18" s="35"/>
      <c r="K18" s="35"/>
      <c r="L18" s="41">
        <f>'rrr 08'!N78</f>
        <v>620140</v>
      </c>
      <c r="M18" s="575">
        <f>'rrr 08'!M78</f>
        <v>637270</v>
      </c>
      <c r="N18" s="41"/>
      <c r="O18" s="41">
        <f t="shared" si="0"/>
        <v>637270</v>
      </c>
      <c r="P18" s="35"/>
      <c r="Q18" s="35"/>
      <c r="R18" s="35"/>
      <c r="S18" s="35"/>
      <c r="T18" s="35"/>
      <c r="U18" s="23"/>
      <c r="V18" s="23"/>
      <c r="W18" s="23"/>
      <c r="X18" s="25"/>
      <c r="Y18" s="25"/>
      <c r="Z18" s="26"/>
    </row>
    <row r="19" spans="1:26" ht="31.15" customHeight="1">
      <c r="A19" s="53"/>
      <c r="B19" s="66" t="s">
        <v>56</v>
      </c>
      <c r="C19" s="66"/>
      <c r="D19" s="566">
        <f>Profile!F23</f>
        <v>5555511</v>
      </c>
      <c r="E19" s="566">
        <f>Profile!G23</f>
        <v>6303330</v>
      </c>
      <c r="F19" s="566">
        <f>Profile!H23</f>
        <v>7837900</v>
      </c>
      <c r="G19" s="566">
        <f>Profile!$C$23</f>
        <v>2500000</v>
      </c>
      <c r="H19" s="566">
        <f>Profile!P23</f>
        <v>5559492</v>
      </c>
      <c r="I19" s="566">
        <f>Profile!Q23</f>
        <v>1500000</v>
      </c>
      <c r="J19" s="556">
        <f>H19+I19</f>
        <v>7059492</v>
      </c>
      <c r="K19" s="556">
        <f>L19-I19</f>
        <v>305740</v>
      </c>
      <c r="L19" s="557">
        <f>'rrr 08'!N79</f>
        <v>1805740</v>
      </c>
      <c r="M19" s="576">
        <f>'rrr 08'!M79</f>
        <v>1858870</v>
      </c>
      <c r="N19" s="43"/>
      <c r="O19" s="43">
        <f t="shared" si="0"/>
        <v>1858870</v>
      </c>
      <c r="P19" s="37"/>
      <c r="Q19" s="37"/>
      <c r="R19" s="37"/>
      <c r="S19" s="37"/>
      <c r="T19" s="37"/>
      <c r="U19" s="23"/>
      <c r="V19" s="23"/>
      <c r="W19" s="23"/>
      <c r="X19" s="24"/>
      <c r="Y19" s="25"/>
      <c r="Z19" s="26"/>
    </row>
    <row r="20" spans="1:26" ht="31.15" customHeight="1">
      <c r="A20" s="54"/>
      <c r="B20" s="171" t="s">
        <v>57</v>
      </c>
      <c r="C20" s="171"/>
      <c r="D20" s="558">
        <f>Profile!F24</f>
        <v>0</v>
      </c>
      <c r="E20" s="558">
        <f>Profile!G24</f>
        <v>30000</v>
      </c>
      <c r="F20" s="558">
        <f>Profile!H24</f>
        <v>22910</v>
      </c>
      <c r="G20" s="559">
        <f>Profile!C24</f>
        <v>0</v>
      </c>
      <c r="H20" s="558">
        <f>Profile!P24</f>
        <v>22910</v>
      </c>
      <c r="I20" s="558">
        <f>Profile!Q24</f>
        <v>0</v>
      </c>
      <c r="J20" s="556">
        <f t="shared" ref="J20:J21" si="1">H20+I20</f>
        <v>22910</v>
      </c>
      <c r="K20" s="556">
        <f t="shared" ref="K20" si="2">L20-I20</f>
        <v>0</v>
      </c>
      <c r="L20" s="560">
        <f>'rrr 08'!N80</f>
        <v>0</v>
      </c>
      <c r="M20" s="577">
        <f>'rrr 08'!M80</f>
        <v>0</v>
      </c>
      <c r="N20" s="55"/>
      <c r="O20" s="55">
        <f t="shared" si="0"/>
        <v>0</v>
      </c>
      <c r="P20" s="36"/>
      <c r="Q20" s="36"/>
      <c r="R20" s="36"/>
      <c r="S20" s="36"/>
      <c r="T20" s="36"/>
      <c r="U20" s="23"/>
      <c r="V20" s="23"/>
      <c r="W20" s="23"/>
      <c r="X20" s="24"/>
      <c r="Y20" s="25"/>
      <c r="Z20" s="26"/>
    </row>
    <row r="21" spans="1:26" ht="31.15" customHeight="1">
      <c r="A21" s="48"/>
      <c r="B21" s="169" t="s">
        <v>58</v>
      </c>
      <c r="C21" s="169"/>
      <c r="D21" s="561">
        <f>Profile!F25</f>
        <v>0</v>
      </c>
      <c r="E21" s="561">
        <f>Profile!G25</f>
        <v>0</v>
      </c>
      <c r="F21" s="561">
        <f>Profile!H25</f>
        <v>0</v>
      </c>
      <c r="G21" s="562">
        <f>Profile!C25</f>
        <v>0</v>
      </c>
      <c r="H21" s="561">
        <f>Profile!P25</f>
        <v>0</v>
      </c>
      <c r="I21" s="561">
        <f>Profile!Q25</f>
        <v>0</v>
      </c>
      <c r="J21" s="556">
        <f t="shared" si="1"/>
        <v>0</v>
      </c>
      <c r="K21" s="556">
        <f>L21-I21</f>
        <v>0</v>
      </c>
      <c r="L21" s="563">
        <f>'rrr 08'!N81</f>
        <v>0</v>
      </c>
      <c r="M21" s="578">
        <f>'rrr 08'!M81</f>
        <v>0</v>
      </c>
      <c r="N21" s="42"/>
      <c r="O21" s="42">
        <f t="shared" si="0"/>
        <v>0</v>
      </c>
      <c r="P21" s="33"/>
      <c r="Q21" s="33"/>
      <c r="R21" s="33"/>
      <c r="S21" s="33"/>
      <c r="T21" s="33"/>
      <c r="U21" s="23"/>
      <c r="V21" s="23"/>
      <c r="W21" s="23"/>
      <c r="X21" s="24"/>
      <c r="Y21" s="25"/>
      <c r="Z21" s="26"/>
    </row>
    <row r="22" spans="1:26" ht="19.899999999999999" customHeight="1">
      <c r="A22" s="51"/>
      <c r="B22" s="65" t="s">
        <v>79</v>
      </c>
      <c r="C22" s="65"/>
      <c r="D22" s="564">
        <f>D20+D21</f>
        <v>0</v>
      </c>
      <c r="E22" s="564">
        <f t="shared" ref="E22:F22" si="3">E20+E21</f>
        <v>30000</v>
      </c>
      <c r="F22" s="564">
        <f t="shared" si="3"/>
        <v>22910</v>
      </c>
      <c r="G22" s="564">
        <f>G20+G21</f>
        <v>0</v>
      </c>
      <c r="H22" s="564">
        <f t="shared" ref="H22:K22" si="4">H20+H21</f>
        <v>22910</v>
      </c>
      <c r="I22" s="564">
        <f t="shared" si="4"/>
        <v>0</v>
      </c>
      <c r="J22" s="564">
        <f t="shared" si="4"/>
        <v>22910</v>
      </c>
      <c r="K22" s="564">
        <f t="shared" si="4"/>
        <v>0</v>
      </c>
      <c r="L22" s="565">
        <f>'rrr 08'!N82</f>
        <v>0</v>
      </c>
      <c r="M22" s="579">
        <f>'rrr 08'!M82</f>
        <v>0</v>
      </c>
      <c r="N22" s="41"/>
      <c r="O22" s="41">
        <f t="shared" si="0"/>
        <v>0</v>
      </c>
      <c r="P22" s="35"/>
      <c r="Q22" s="35"/>
      <c r="R22" s="35"/>
      <c r="S22" s="35"/>
      <c r="T22" s="35"/>
      <c r="U22" s="23"/>
      <c r="V22" s="23"/>
      <c r="W22" s="23"/>
      <c r="X22" s="24"/>
      <c r="Y22" s="25"/>
      <c r="Z22" s="26"/>
    </row>
    <row r="23" spans="1:26" ht="26.45" customHeight="1">
      <c r="A23" s="53"/>
      <c r="B23" s="66" t="s">
        <v>80</v>
      </c>
      <c r="C23" s="66"/>
      <c r="D23" s="572">
        <f t="shared" ref="D23:F23" si="5">D22+D19</f>
        <v>5555511</v>
      </c>
      <c r="E23" s="572">
        <f t="shared" si="5"/>
        <v>6333330</v>
      </c>
      <c r="F23" s="572">
        <f t="shared" si="5"/>
        <v>7860810</v>
      </c>
      <c r="G23" s="572">
        <f>G22+G19</f>
        <v>2500000</v>
      </c>
      <c r="H23" s="572">
        <f>H22+H19</f>
        <v>5582402</v>
      </c>
      <c r="I23" s="572">
        <f>I22+I19</f>
        <v>1500000</v>
      </c>
      <c r="J23" s="572">
        <f>J22+J19</f>
        <v>7082402</v>
      </c>
      <c r="K23" s="572">
        <f t="shared" ref="K23" si="6">K22+K19</f>
        <v>305740</v>
      </c>
      <c r="L23" s="557">
        <f>L19+L22</f>
        <v>1805740</v>
      </c>
      <c r="M23" s="576">
        <f>M19+M22</f>
        <v>1858870</v>
      </c>
      <c r="N23" s="43"/>
      <c r="O23" s="43">
        <f t="shared" si="0"/>
        <v>1858870</v>
      </c>
      <c r="P23" s="37"/>
      <c r="Q23" s="37"/>
      <c r="R23" s="37"/>
      <c r="S23" s="37"/>
      <c r="T23" s="37"/>
      <c r="U23" s="23"/>
      <c r="V23" s="23"/>
      <c r="W23" s="23"/>
      <c r="X23" s="24"/>
      <c r="Y23" s="25"/>
      <c r="Z23" s="26"/>
    </row>
    <row r="24" spans="1:26" ht="20.25">
      <c r="A24" s="71"/>
      <c r="B24" s="171" t="str">
        <f>Profile!A26</f>
        <v>dk;kZy; O;;</v>
      </c>
      <c r="C24" s="171"/>
      <c r="D24" s="567">
        <f>Profile!F26</f>
        <v>0</v>
      </c>
      <c r="E24" s="567">
        <f>Profile!G26</f>
        <v>0</v>
      </c>
      <c r="F24" s="567">
        <f>Profile!H26</f>
        <v>0</v>
      </c>
      <c r="G24" s="567">
        <f>Profile!C26</f>
        <v>0</v>
      </c>
      <c r="H24" s="567">
        <f>Profile!P26</f>
        <v>0</v>
      </c>
      <c r="I24" s="568">
        <f>Profile!Q26</f>
        <v>0</v>
      </c>
      <c r="J24" s="566">
        <f>H24+I24</f>
        <v>0</v>
      </c>
      <c r="K24" s="556">
        <f>L24-I24</f>
        <v>0</v>
      </c>
      <c r="L24" s="560">
        <f>Profile!AK26</f>
        <v>0</v>
      </c>
      <c r="M24" s="578">
        <f>Profile!AL24</f>
        <v>0</v>
      </c>
      <c r="N24" s="55"/>
      <c r="O24" s="55">
        <f t="shared" si="0"/>
        <v>0</v>
      </c>
      <c r="P24" s="72"/>
      <c r="Q24" s="72"/>
      <c r="R24" s="72"/>
      <c r="S24" s="72"/>
      <c r="T24" s="72"/>
    </row>
    <row r="25" spans="1:26" ht="20.25">
      <c r="A25" s="57"/>
      <c r="B25" s="169" t="str">
        <f>Profile!A27</f>
        <v>fdjk;k dj jk;fYV</v>
      </c>
      <c r="C25" s="169"/>
      <c r="D25" s="568">
        <f>Profile!F27</f>
        <v>0</v>
      </c>
      <c r="E25" s="568">
        <f>Profile!G27</f>
        <v>0</v>
      </c>
      <c r="F25" s="568">
        <f>Profile!H27</f>
        <v>0</v>
      </c>
      <c r="G25" s="568">
        <f>Profile!C27</f>
        <v>0</v>
      </c>
      <c r="H25" s="567">
        <f>Profile!P27</f>
        <v>0</v>
      </c>
      <c r="I25" s="568">
        <f>Profile!Q27</f>
        <v>0</v>
      </c>
      <c r="J25" s="566">
        <f t="shared" ref="J25:J31" si="7">H25+I25</f>
        <v>0</v>
      </c>
      <c r="K25" s="556">
        <f t="shared" ref="K25:K31" si="8">L25-I25</f>
        <v>0</v>
      </c>
      <c r="L25" s="563">
        <f>Profile!AK27</f>
        <v>0</v>
      </c>
      <c r="M25" s="578">
        <f>Profile!AL25</f>
        <v>0</v>
      </c>
      <c r="N25" s="42"/>
      <c r="O25" s="42">
        <f t="shared" si="0"/>
        <v>0</v>
      </c>
      <c r="P25" s="56"/>
      <c r="Q25" s="56"/>
      <c r="R25" s="56"/>
      <c r="S25" s="56"/>
      <c r="T25" s="56"/>
    </row>
    <row r="26" spans="1:26" ht="20.25">
      <c r="A26" s="57"/>
      <c r="B26" s="169" t="str">
        <f>Profile!A28</f>
        <v>e'khujh lkt lkeku</v>
      </c>
      <c r="C26" s="169"/>
      <c r="D26" s="568">
        <f>Profile!F28</f>
        <v>0</v>
      </c>
      <c r="E26" s="568">
        <f>Profile!G28</f>
        <v>0</v>
      </c>
      <c r="F26" s="568">
        <f>Profile!H28</f>
        <v>0</v>
      </c>
      <c r="G26" s="568">
        <f>Profile!C28</f>
        <v>0</v>
      </c>
      <c r="H26" s="567">
        <f>Profile!P28</f>
        <v>0</v>
      </c>
      <c r="I26" s="569">
        <f>Profile!Q28</f>
        <v>0</v>
      </c>
      <c r="J26" s="566">
        <f t="shared" si="7"/>
        <v>0</v>
      </c>
      <c r="K26" s="556">
        <f t="shared" si="8"/>
        <v>0</v>
      </c>
      <c r="L26" s="563">
        <f>Profile!AK28</f>
        <v>0</v>
      </c>
      <c r="M26" s="578">
        <f>Profile!AL26</f>
        <v>0</v>
      </c>
      <c r="N26" s="42"/>
      <c r="O26" s="42">
        <f t="shared" si="0"/>
        <v>0</v>
      </c>
      <c r="P26" s="56"/>
      <c r="Q26" s="56"/>
      <c r="R26" s="56"/>
      <c r="S26" s="56"/>
      <c r="T26" s="56"/>
    </row>
    <row r="27" spans="1:26" ht="20.25">
      <c r="A27" s="57"/>
      <c r="B27" s="169" t="str">
        <f>Profile!A29</f>
        <v>iqLrdky;</v>
      </c>
      <c r="C27" s="169"/>
      <c r="D27" s="570">
        <f>Profile!F29</f>
        <v>0</v>
      </c>
      <c r="E27" s="570">
        <f>Profile!G29</f>
        <v>0</v>
      </c>
      <c r="F27" s="570">
        <f>Profile!H29</f>
        <v>0</v>
      </c>
      <c r="G27" s="570">
        <f>Profile!C29</f>
        <v>0</v>
      </c>
      <c r="H27" s="567">
        <f>Profile!P29</f>
        <v>0</v>
      </c>
      <c r="I27" s="569">
        <f>Profile!Q29</f>
        <v>0</v>
      </c>
      <c r="J27" s="566">
        <f t="shared" si="7"/>
        <v>0</v>
      </c>
      <c r="K27" s="556">
        <f>L27-I27</f>
        <v>0</v>
      </c>
      <c r="L27" s="563">
        <f>Profile!AK29</f>
        <v>0</v>
      </c>
      <c r="M27" s="578">
        <f>Profile!AL27</f>
        <v>0</v>
      </c>
      <c r="N27" s="42"/>
      <c r="O27" s="42">
        <f t="shared" si="0"/>
        <v>0</v>
      </c>
      <c r="P27" s="58"/>
      <c r="Q27" s="58"/>
      <c r="R27" s="58"/>
      <c r="S27" s="58"/>
      <c r="T27" s="58"/>
    </row>
    <row r="28" spans="1:26" ht="20.25">
      <c r="A28" s="57"/>
      <c r="B28" s="169" t="str">
        <f>Profile!A30</f>
        <v>iz;ksx'kkyk</v>
      </c>
      <c r="C28" s="169"/>
      <c r="D28" s="570">
        <f>Profile!F30</f>
        <v>0</v>
      </c>
      <c r="E28" s="570">
        <f>Profile!G30</f>
        <v>0</v>
      </c>
      <c r="F28" s="570">
        <f>Profile!H30</f>
        <v>0</v>
      </c>
      <c r="G28" s="570">
        <f>Profile!C30</f>
        <v>0</v>
      </c>
      <c r="H28" s="567">
        <f>Profile!P30</f>
        <v>0</v>
      </c>
      <c r="I28" s="569">
        <f>Profile!Q30</f>
        <v>0</v>
      </c>
      <c r="J28" s="566">
        <f t="shared" si="7"/>
        <v>0</v>
      </c>
      <c r="K28" s="556">
        <f t="shared" si="8"/>
        <v>0</v>
      </c>
      <c r="L28" s="563">
        <f>Profile!AK30</f>
        <v>0</v>
      </c>
      <c r="M28" s="578">
        <f>Profile!AL28</f>
        <v>0</v>
      </c>
      <c r="N28" s="42"/>
      <c r="O28" s="42">
        <f t="shared" si="0"/>
        <v>0</v>
      </c>
      <c r="P28" s="58"/>
      <c r="Q28" s="58"/>
      <c r="R28" s="58"/>
      <c r="S28" s="58"/>
      <c r="T28" s="58"/>
    </row>
    <row r="29" spans="1:26" ht="20.25">
      <c r="A29" s="59"/>
      <c r="B29" s="170" t="str">
        <f>Profile!A31</f>
        <v>ofnZ;ka</v>
      </c>
      <c r="C29" s="170"/>
      <c r="D29" s="564">
        <f>Profile!F31</f>
        <v>3600</v>
      </c>
      <c r="E29" s="564">
        <f>Profile!G31</f>
        <v>3600</v>
      </c>
      <c r="F29" s="564">
        <f>Profile!H31</f>
        <v>1950</v>
      </c>
      <c r="G29" s="564">
        <f>Profile!C31</f>
        <v>0</v>
      </c>
      <c r="H29" s="567">
        <f>Profile!P31</f>
        <v>1950</v>
      </c>
      <c r="I29" s="571">
        <f>Profile!Q31</f>
        <v>0</v>
      </c>
      <c r="J29" s="566">
        <f t="shared" si="7"/>
        <v>1950</v>
      </c>
      <c r="K29" s="556">
        <f t="shared" si="8"/>
        <v>1950</v>
      </c>
      <c r="L29" s="565">
        <f>Profile!N31</f>
        <v>1950</v>
      </c>
      <c r="M29" s="578">
        <f>Profile!AL31</f>
        <v>1950</v>
      </c>
      <c r="N29" s="41"/>
      <c r="O29" s="41">
        <f t="shared" si="0"/>
        <v>1950</v>
      </c>
      <c r="P29" s="60"/>
      <c r="Q29" s="60"/>
      <c r="R29" s="60"/>
      <c r="S29" s="60"/>
      <c r="T29" s="60"/>
    </row>
    <row r="30" spans="1:26" ht="20.25">
      <c r="A30" s="59"/>
      <c r="B30" s="170" t="str">
        <f>Profile!A32</f>
        <v>vU; izHkkj</v>
      </c>
      <c r="C30" s="170"/>
      <c r="D30" s="564">
        <f>Profile!F32</f>
        <v>0</v>
      </c>
      <c r="E30" s="564">
        <f>Profile!G32</f>
        <v>0</v>
      </c>
      <c r="F30" s="564">
        <f>Profile!H32</f>
        <v>0</v>
      </c>
      <c r="G30" s="564">
        <f>Profile!C32</f>
        <v>0</v>
      </c>
      <c r="H30" s="567">
        <f>Profile!P32</f>
        <v>0</v>
      </c>
      <c r="I30" s="571">
        <f>Profile!Q32</f>
        <v>0</v>
      </c>
      <c r="J30" s="566">
        <f t="shared" si="7"/>
        <v>0</v>
      </c>
      <c r="K30" s="556">
        <f t="shared" si="8"/>
        <v>0</v>
      </c>
      <c r="L30" s="565">
        <f>Profile!AK32</f>
        <v>0</v>
      </c>
      <c r="M30" s="578">
        <f>Profile!AL32</f>
        <v>0</v>
      </c>
      <c r="N30" s="41"/>
      <c r="O30" s="41">
        <f t="shared" si="0"/>
        <v>0</v>
      </c>
      <c r="P30" s="60"/>
      <c r="Q30" s="60"/>
      <c r="R30" s="60"/>
      <c r="S30" s="60"/>
      <c r="T30" s="60"/>
    </row>
    <row r="31" spans="1:26" ht="28.15" customHeight="1">
      <c r="A31" s="59"/>
      <c r="B31" s="170" t="str">
        <f>Profile!A33</f>
        <v>foHkkxh;lsokvksa ij fof'k"V O;;</v>
      </c>
      <c r="C31" s="170"/>
      <c r="D31" s="564">
        <f>Profile!F33</f>
        <v>0</v>
      </c>
      <c r="E31" s="564">
        <f>Profile!G33</f>
        <v>0</v>
      </c>
      <c r="F31" s="564">
        <f>Profile!H33</f>
        <v>0</v>
      </c>
      <c r="G31" s="564">
        <f>Profile!C33</f>
        <v>0</v>
      </c>
      <c r="H31" s="567">
        <f>Profile!P33</f>
        <v>0</v>
      </c>
      <c r="I31" s="571">
        <f>Profile!Q33</f>
        <v>0</v>
      </c>
      <c r="J31" s="566">
        <f t="shared" si="7"/>
        <v>0</v>
      </c>
      <c r="K31" s="556">
        <f t="shared" si="8"/>
        <v>0</v>
      </c>
      <c r="L31" s="565">
        <f>Profile!AK33</f>
        <v>0</v>
      </c>
      <c r="M31" s="578">
        <f>Profile!AL33</f>
        <v>0</v>
      </c>
      <c r="N31" s="41"/>
      <c r="O31" s="41">
        <f t="shared" si="0"/>
        <v>0</v>
      </c>
      <c r="P31" s="60"/>
      <c r="Q31" s="60"/>
      <c r="R31" s="60"/>
      <c r="S31" s="60"/>
      <c r="T31" s="60"/>
    </row>
    <row r="32" spans="1:26" ht="34.9" customHeight="1">
      <c r="A32" s="61"/>
      <c r="B32" s="172" t="s">
        <v>25</v>
      </c>
      <c r="C32" s="172"/>
      <c r="D32" s="547">
        <f>D31+D28+D27+D26+D25+D24+D29+D30</f>
        <v>3600</v>
      </c>
      <c r="E32" s="547">
        <f t="shared" ref="E32:I32" si="9">E31+E28+E27+E26+E25+E24+E29+E30</f>
        <v>3600</v>
      </c>
      <c r="F32" s="547">
        <f t="shared" si="9"/>
        <v>1950</v>
      </c>
      <c r="G32" s="547">
        <f t="shared" si="9"/>
        <v>0</v>
      </c>
      <c r="H32" s="547">
        <f t="shared" si="9"/>
        <v>1950</v>
      </c>
      <c r="I32" s="547">
        <f t="shared" si="9"/>
        <v>0</v>
      </c>
      <c r="J32" s="547">
        <f t="shared" ref="J32" si="10">J31+J28+J27+J26+J25+J24+J29+J30</f>
        <v>1950</v>
      </c>
      <c r="K32" s="547">
        <f t="shared" ref="K32" si="11">K31+K28+K27+K26+K25+K24+K29+K30</f>
        <v>1950</v>
      </c>
      <c r="L32" s="547">
        <f>L31+L28+L27+L26+L25+L24+L29+L30</f>
        <v>1950</v>
      </c>
      <c r="M32" s="580">
        <f t="shared" ref="M32" si="12">M31+M28+M27+M26+M25+M24+M29+M30</f>
        <v>1950</v>
      </c>
      <c r="N32" s="38"/>
      <c r="O32" s="38">
        <f>M32+N32</f>
        <v>1950</v>
      </c>
      <c r="P32" s="62"/>
      <c r="Q32" s="62"/>
      <c r="R32" s="62"/>
      <c r="S32" s="62"/>
      <c r="T32" s="62"/>
    </row>
    <row r="33" spans="1:20" ht="37.15" customHeight="1">
      <c r="A33" s="63"/>
      <c r="B33" s="173" t="s">
        <v>85</v>
      </c>
      <c r="C33" s="173"/>
      <c r="D33" s="548">
        <f t="shared" ref="D33:M33" si="13">D32+D23</f>
        <v>5559111</v>
      </c>
      <c r="E33" s="548">
        <f t="shared" si="13"/>
        <v>6336930</v>
      </c>
      <c r="F33" s="548">
        <f t="shared" si="13"/>
        <v>7862760</v>
      </c>
      <c r="G33" s="548">
        <f t="shared" si="13"/>
        <v>2500000</v>
      </c>
      <c r="H33" s="548">
        <f t="shared" si="13"/>
        <v>5584352</v>
      </c>
      <c r="I33" s="548">
        <f t="shared" si="13"/>
        <v>1500000</v>
      </c>
      <c r="J33" s="548">
        <f t="shared" si="13"/>
        <v>7084352</v>
      </c>
      <c r="K33" s="548">
        <f t="shared" si="13"/>
        <v>307690</v>
      </c>
      <c r="L33" s="548">
        <f t="shared" si="13"/>
        <v>1807690</v>
      </c>
      <c r="M33" s="581">
        <f t="shared" si="13"/>
        <v>1860820</v>
      </c>
      <c r="N33" s="39"/>
      <c r="O33" s="39">
        <f t="shared" si="0"/>
        <v>1860820</v>
      </c>
      <c r="P33" s="64"/>
      <c r="Q33" s="64"/>
      <c r="R33" s="64"/>
      <c r="S33" s="64"/>
      <c r="T33" s="64"/>
    </row>
    <row r="34" spans="1:20" ht="30" customHeight="1">
      <c r="H34" s="593" t="s">
        <v>394</v>
      </c>
      <c r="I34" s="798" t="str">
        <f>Profile!G6</f>
        <v>lqfer fxjh</v>
      </c>
      <c r="J34" s="798"/>
    </row>
    <row r="35" spans="1:20" ht="20.25">
      <c r="E35" s="463"/>
      <c r="F35" s="4"/>
      <c r="H35" s="409"/>
      <c r="I35" s="799">
        <f>Profile!$I$6</f>
        <v>1234567890</v>
      </c>
      <c r="J35" s="799"/>
      <c r="O35" s="797" t="str">
        <f>Profile!A3</f>
        <v>ihbZbZvks 10tSM ,oa iz/kkukpk;Z</v>
      </c>
      <c r="P35" s="797"/>
      <c r="Q35" s="797"/>
      <c r="R35" s="797"/>
    </row>
    <row r="36" spans="1:20" ht="20.25">
      <c r="E36" s="463"/>
      <c r="F36" s="4"/>
      <c r="H36" s="409"/>
      <c r="I36" s="409"/>
      <c r="O36" s="797" t="str">
        <f>Profile!A4</f>
        <v>jktdh; mPp ek/;fed fo|ky;</v>
      </c>
      <c r="P36" s="797">
        <f>Profile!B4</f>
        <v>0</v>
      </c>
      <c r="Q36" s="797"/>
      <c r="R36" s="797"/>
    </row>
    <row r="37" spans="1:20" ht="20.25">
      <c r="E37" s="463"/>
      <c r="F37" s="4"/>
      <c r="H37" s="409"/>
      <c r="I37" s="409"/>
      <c r="O37" s="797" t="str">
        <f>Profile!A5</f>
        <v>15tSM Jhxaxkuxj</v>
      </c>
      <c r="P37" s="797">
        <f>Profile!B5</f>
        <v>0</v>
      </c>
      <c r="Q37" s="797"/>
      <c r="R37" s="797"/>
    </row>
    <row r="38" spans="1:20" ht="23.25">
      <c r="E38" s="463"/>
      <c r="F38" s="4"/>
      <c r="H38" s="409"/>
      <c r="I38" s="409"/>
      <c r="O38" s="804">
        <f>Profile!$F$4</f>
        <v>2405</v>
      </c>
      <c r="P38" s="804"/>
      <c r="Q38" s="804"/>
      <c r="R38" s="804"/>
    </row>
    <row r="39" spans="1:20" ht="18.75">
      <c r="E39" s="464"/>
      <c r="F39" s="4"/>
      <c r="H39" s="409"/>
      <c r="I39" s="409"/>
    </row>
    <row r="40" spans="1:20" ht="36.75" customHeight="1">
      <c r="B40" s="800"/>
      <c r="C40" s="800"/>
      <c r="D40" s="800"/>
      <c r="E40" s="800"/>
      <c r="F40" s="800"/>
    </row>
    <row r="41" spans="1:20" s="189" customFormat="1" ht="28.5" hidden="1" customHeight="1">
      <c r="B41" s="190" t="s">
        <v>121</v>
      </c>
      <c r="C41" s="801" t="s">
        <v>27</v>
      </c>
      <c r="D41" s="801"/>
      <c r="E41" s="801"/>
      <c r="F41" s="801" t="s">
        <v>122</v>
      </c>
      <c r="G41" s="801"/>
      <c r="H41" s="801" t="s">
        <v>123</v>
      </c>
      <c r="I41" s="801"/>
      <c r="J41" s="801"/>
      <c r="K41" s="801" t="s">
        <v>28</v>
      </c>
      <c r="L41" s="801"/>
      <c r="M41" s="801" t="s">
        <v>124</v>
      </c>
      <c r="N41" s="801"/>
      <c r="O41" s="801" t="s">
        <v>125</v>
      </c>
      <c r="P41" s="801"/>
      <c r="Q41" s="801"/>
      <c r="R41" s="801"/>
    </row>
    <row r="42" spans="1:20" s="191" customFormat="1" ht="17.25" hidden="1" customHeight="1">
      <c r="B42" s="192">
        <v>1</v>
      </c>
      <c r="C42" s="782">
        <v>2</v>
      </c>
      <c r="D42" s="782"/>
      <c r="E42" s="782"/>
      <c r="F42" s="782">
        <v>3</v>
      </c>
      <c r="G42" s="782"/>
      <c r="H42" s="782">
        <v>4</v>
      </c>
      <c r="I42" s="782"/>
      <c r="J42" s="782"/>
      <c r="K42" s="782">
        <v>5</v>
      </c>
      <c r="L42" s="782"/>
      <c r="M42" s="782">
        <v>6</v>
      </c>
      <c r="N42" s="782"/>
      <c r="O42" s="782">
        <v>7</v>
      </c>
      <c r="P42" s="782"/>
      <c r="Q42" s="782"/>
      <c r="R42" s="782"/>
    </row>
    <row r="43" spans="1:20" ht="32.25" hidden="1" customHeight="1">
      <c r="B43" s="193">
        <v>1</v>
      </c>
      <c r="C43" s="778"/>
      <c r="D43" s="779"/>
      <c r="E43" s="780"/>
      <c r="F43" s="778"/>
      <c r="G43" s="780"/>
      <c r="H43" s="778"/>
      <c r="I43" s="779"/>
      <c r="J43" s="780"/>
      <c r="K43" s="778"/>
      <c r="L43" s="780"/>
      <c r="M43" s="778"/>
      <c r="N43" s="780"/>
      <c r="O43" s="778"/>
      <c r="P43" s="779"/>
      <c r="Q43" s="779"/>
      <c r="R43" s="781"/>
    </row>
    <row r="44" spans="1:20" ht="32.25" hidden="1" customHeight="1">
      <c r="B44" s="194">
        <v>2</v>
      </c>
      <c r="C44" s="774"/>
      <c r="D44" s="775"/>
      <c r="E44" s="777"/>
      <c r="F44" s="774"/>
      <c r="G44" s="777"/>
      <c r="H44" s="774"/>
      <c r="I44" s="775"/>
      <c r="J44" s="777"/>
      <c r="K44" s="774"/>
      <c r="L44" s="777"/>
      <c r="M44" s="774"/>
      <c r="N44" s="777"/>
      <c r="O44" s="774"/>
      <c r="P44" s="775"/>
      <c r="Q44" s="775"/>
      <c r="R44" s="776"/>
    </row>
    <row r="45" spans="1:20" ht="32.25" hidden="1" customHeight="1">
      <c r="B45" s="194">
        <v>3</v>
      </c>
      <c r="C45" s="774"/>
      <c r="D45" s="775"/>
      <c r="E45" s="777"/>
      <c r="F45" s="774"/>
      <c r="G45" s="777"/>
      <c r="H45" s="774"/>
      <c r="I45" s="775"/>
      <c r="J45" s="777"/>
      <c r="K45" s="774"/>
      <c r="L45" s="777"/>
      <c r="M45" s="774"/>
      <c r="N45" s="777"/>
      <c r="O45" s="774"/>
      <c r="P45" s="775"/>
      <c r="Q45" s="775"/>
      <c r="R45" s="776"/>
    </row>
    <row r="46" spans="1:20" ht="32.25" hidden="1" customHeight="1">
      <c r="B46" s="194">
        <v>4</v>
      </c>
      <c r="C46" s="774"/>
      <c r="D46" s="775"/>
      <c r="E46" s="777"/>
      <c r="F46" s="774"/>
      <c r="G46" s="777"/>
      <c r="H46" s="774"/>
      <c r="I46" s="775"/>
      <c r="J46" s="777"/>
      <c r="K46" s="774"/>
      <c r="L46" s="777"/>
      <c r="M46" s="774"/>
      <c r="N46" s="777"/>
      <c r="O46" s="774"/>
      <c r="P46" s="775"/>
      <c r="Q46" s="775"/>
      <c r="R46" s="776"/>
    </row>
    <row r="47" spans="1:20" ht="32.25" hidden="1" customHeight="1">
      <c r="B47" s="194">
        <v>5</v>
      </c>
      <c r="C47" s="774"/>
      <c r="D47" s="775"/>
      <c r="E47" s="777"/>
      <c r="F47" s="774"/>
      <c r="G47" s="777"/>
      <c r="H47" s="774"/>
      <c r="I47" s="775"/>
      <c r="J47" s="777"/>
      <c r="K47" s="774"/>
      <c r="L47" s="777"/>
      <c r="M47" s="774"/>
      <c r="N47" s="777"/>
      <c r="O47" s="774"/>
      <c r="P47" s="775"/>
      <c r="Q47" s="775"/>
      <c r="R47" s="776"/>
    </row>
    <row r="48" spans="1:20" ht="32.25" hidden="1" customHeight="1">
      <c r="B48" s="194">
        <v>6</v>
      </c>
      <c r="C48" s="774"/>
      <c r="D48" s="775"/>
      <c r="E48" s="777"/>
      <c r="F48" s="774"/>
      <c r="G48" s="777"/>
      <c r="H48" s="774"/>
      <c r="I48" s="775"/>
      <c r="J48" s="777"/>
      <c r="K48" s="774"/>
      <c r="L48" s="777"/>
      <c r="M48" s="774"/>
      <c r="N48" s="777"/>
      <c r="O48" s="774"/>
      <c r="P48" s="775"/>
      <c r="Q48" s="775"/>
      <c r="R48" s="776"/>
    </row>
    <row r="49" spans="2:19" ht="32.25" hidden="1" customHeight="1">
      <c r="B49" s="194">
        <v>7</v>
      </c>
      <c r="C49" s="774"/>
      <c r="D49" s="775"/>
      <c r="E49" s="777"/>
      <c r="F49" s="774"/>
      <c r="G49" s="777"/>
      <c r="H49" s="774"/>
      <c r="I49" s="775"/>
      <c r="J49" s="777"/>
      <c r="K49" s="774"/>
      <c r="L49" s="777"/>
      <c r="M49" s="774"/>
      <c r="N49" s="777"/>
      <c r="O49" s="774"/>
      <c r="P49" s="775"/>
      <c r="Q49" s="775"/>
      <c r="R49" s="776"/>
    </row>
    <row r="50" spans="2:19" hidden="1"/>
    <row r="51" spans="2:19" hidden="1"/>
    <row r="52" spans="2:19" s="31" customFormat="1" ht="29.25" hidden="1" customHeight="1">
      <c r="B52" s="195" t="s">
        <v>126</v>
      </c>
    </row>
    <row r="53" spans="2:19" s="31" customFormat="1" ht="23.25" hidden="1">
      <c r="B53" s="196" t="s">
        <v>121</v>
      </c>
      <c r="C53" s="771" t="s">
        <v>127</v>
      </c>
      <c r="D53" s="771"/>
      <c r="E53" s="771" t="s">
        <v>128</v>
      </c>
      <c r="F53" s="771"/>
      <c r="G53" s="771" t="s">
        <v>129</v>
      </c>
      <c r="H53" s="771"/>
      <c r="I53" s="771" t="s">
        <v>130</v>
      </c>
      <c r="J53" s="771"/>
      <c r="K53" s="771" t="s">
        <v>131</v>
      </c>
      <c r="L53" s="771"/>
      <c r="M53" s="771" t="s">
        <v>132</v>
      </c>
      <c r="N53" s="771"/>
      <c r="O53" s="771" t="s">
        <v>133</v>
      </c>
      <c r="P53" s="771"/>
      <c r="Q53" s="771"/>
      <c r="R53" s="771" t="s">
        <v>134</v>
      </c>
      <c r="S53" s="771"/>
    </row>
    <row r="54" spans="2:19" s="31" customFormat="1" ht="37.5" hidden="1" customHeight="1">
      <c r="B54" s="197">
        <v>1</v>
      </c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3"/>
    </row>
    <row r="55" spans="2:19" s="31" customFormat="1" ht="37.5" hidden="1" customHeight="1">
      <c r="B55" s="198">
        <v>2</v>
      </c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7"/>
      <c r="R55" s="767"/>
      <c r="S55" s="768"/>
    </row>
    <row r="56" spans="2:19" s="31" customFormat="1" ht="37.5" hidden="1" customHeight="1">
      <c r="B56" s="198">
        <v>3</v>
      </c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8"/>
    </row>
    <row r="57" spans="2:19" s="31" customFormat="1" ht="37.5" hidden="1" customHeight="1">
      <c r="B57" s="198">
        <v>4</v>
      </c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8"/>
    </row>
    <row r="58" spans="2:19" s="31" customFormat="1" ht="37.5" hidden="1" customHeight="1">
      <c r="B58" s="198">
        <v>5</v>
      </c>
      <c r="C58" s="767"/>
      <c r="D58" s="767"/>
      <c r="E58" s="767"/>
      <c r="F58" s="767"/>
      <c r="G58" s="767"/>
      <c r="H58" s="767"/>
      <c r="I58" s="767"/>
      <c r="J58" s="767"/>
      <c r="K58" s="767"/>
      <c r="L58" s="767"/>
      <c r="M58" s="767"/>
      <c r="N58" s="767"/>
      <c r="O58" s="767"/>
      <c r="P58" s="767"/>
      <c r="Q58" s="767"/>
      <c r="R58" s="767"/>
      <c r="S58" s="768"/>
    </row>
    <row r="59" spans="2:19" s="31" customFormat="1" ht="37.5" hidden="1" customHeight="1">
      <c r="B59" s="199">
        <v>6</v>
      </c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70"/>
    </row>
    <row r="60" spans="2:19" hidden="1"/>
    <row r="61" spans="2:19" ht="20.25" hidden="1">
      <c r="B61" s="764" t="s">
        <v>135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</row>
    <row r="62" spans="2:19" hidden="1"/>
    <row r="63" spans="2:19" hidden="1"/>
    <row r="64" spans="2:1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sheetProtection password="C404" sheet="1" objects="1" scenarios="1"/>
  <mergeCells count="145">
    <mergeCell ref="A1:L1"/>
    <mergeCell ref="N1:Q1"/>
    <mergeCell ref="O38:R38"/>
    <mergeCell ref="A6:A7"/>
    <mergeCell ref="B6:B7"/>
    <mergeCell ref="G6:G7"/>
    <mergeCell ref="D6:F6"/>
    <mergeCell ref="H6:J6"/>
    <mergeCell ref="L6:L7"/>
    <mergeCell ref="K6:K7"/>
    <mergeCell ref="C6:C7"/>
    <mergeCell ref="M6:O6"/>
    <mergeCell ref="B5:E5"/>
    <mergeCell ref="F5:G5"/>
    <mergeCell ref="L4:N4"/>
    <mergeCell ref="O4:R4"/>
    <mergeCell ref="P6:R6"/>
    <mergeCell ref="H5:J5"/>
    <mergeCell ref="K5:M5"/>
    <mergeCell ref="N5:O5"/>
    <mergeCell ref="S2:T3"/>
    <mergeCell ref="A2:R2"/>
    <mergeCell ref="A3:R3"/>
    <mergeCell ref="A4:D4"/>
    <mergeCell ref="E4:K4"/>
    <mergeCell ref="T6:T7"/>
    <mergeCell ref="S4:T4"/>
    <mergeCell ref="S5:T5"/>
    <mergeCell ref="O42:R42"/>
    <mergeCell ref="O35:R35"/>
    <mergeCell ref="O36:R36"/>
    <mergeCell ref="O37:R37"/>
    <mergeCell ref="I34:J34"/>
    <mergeCell ref="I35:J35"/>
    <mergeCell ref="B40:F40"/>
    <mergeCell ref="C41:E41"/>
    <mergeCell ref="F41:G41"/>
    <mergeCell ref="H41:J41"/>
    <mergeCell ref="K41:L41"/>
    <mergeCell ref="M41:N41"/>
    <mergeCell ref="O41:R41"/>
    <mergeCell ref="C43:E43"/>
    <mergeCell ref="F43:G43"/>
    <mergeCell ref="H43:J43"/>
    <mergeCell ref="K43:L43"/>
    <mergeCell ref="M43:N43"/>
    <mergeCell ref="O43:R43"/>
    <mergeCell ref="C42:E42"/>
    <mergeCell ref="F42:G42"/>
    <mergeCell ref="H42:J42"/>
    <mergeCell ref="K42:L42"/>
    <mergeCell ref="M42:N42"/>
    <mergeCell ref="O44:R44"/>
    <mergeCell ref="C45:E45"/>
    <mergeCell ref="F45:G45"/>
    <mergeCell ref="H45:J45"/>
    <mergeCell ref="K45:L45"/>
    <mergeCell ref="M45:N45"/>
    <mergeCell ref="O45:R45"/>
    <mergeCell ref="C44:E44"/>
    <mergeCell ref="F44:G44"/>
    <mergeCell ref="H44:J44"/>
    <mergeCell ref="K44:L44"/>
    <mergeCell ref="M44:N44"/>
    <mergeCell ref="O46:R46"/>
    <mergeCell ref="C47:E47"/>
    <mergeCell ref="F47:G47"/>
    <mergeCell ref="H47:J47"/>
    <mergeCell ref="K47:L47"/>
    <mergeCell ref="M47:N47"/>
    <mergeCell ref="O47:R47"/>
    <mergeCell ref="C46:E46"/>
    <mergeCell ref="F46:G46"/>
    <mergeCell ref="H46:J46"/>
    <mergeCell ref="K46:L46"/>
    <mergeCell ref="M46:N46"/>
    <mergeCell ref="O48:R48"/>
    <mergeCell ref="C49:E49"/>
    <mergeCell ref="F49:G49"/>
    <mergeCell ref="H49:J49"/>
    <mergeCell ref="K49:L49"/>
    <mergeCell ref="M49:N49"/>
    <mergeCell ref="O49:R49"/>
    <mergeCell ref="C48:E48"/>
    <mergeCell ref="F48:G48"/>
    <mergeCell ref="H48:J48"/>
    <mergeCell ref="K48:L48"/>
    <mergeCell ref="M48:N48"/>
    <mergeCell ref="M53:N53"/>
    <mergeCell ref="O53:Q53"/>
    <mergeCell ref="R53:S53"/>
    <mergeCell ref="C54:D54"/>
    <mergeCell ref="E54:F54"/>
    <mergeCell ref="G54:H54"/>
    <mergeCell ref="I54:J54"/>
    <mergeCell ref="K54:L54"/>
    <mergeCell ref="M54:N54"/>
    <mergeCell ref="O54:Q54"/>
    <mergeCell ref="R54:S54"/>
    <mergeCell ref="C53:D53"/>
    <mergeCell ref="E53:F53"/>
    <mergeCell ref="G53:H53"/>
    <mergeCell ref="I53:J53"/>
    <mergeCell ref="K53:L53"/>
    <mergeCell ref="M55:N55"/>
    <mergeCell ref="O55:Q55"/>
    <mergeCell ref="R55:S55"/>
    <mergeCell ref="C56:D56"/>
    <mergeCell ref="E56:F56"/>
    <mergeCell ref="G56:H56"/>
    <mergeCell ref="I56:J56"/>
    <mergeCell ref="K56:L56"/>
    <mergeCell ref="M56:N56"/>
    <mergeCell ref="O56:Q56"/>
    <mergeCell ref="R56:S56"/>
    <mergeCell ref="C55:D55"/>
    <mergeCell ref="E55:F55"/>
    <mergeCell ref="G55:H55"/>
    <mergeCell ref="I55:J55"/>
    <mergeCell ref="K55:L55"/>
    <mergeCell ref="M59:N59"/>
    <mergeCell ref="O59:Q59"/>
    <mergeCell ref="R59:S59"/>
    <mergeCell ref="B61:Q61"/>
    <mergeCell ref="C59:D59"/>
    <mergeCell ref="E59:F59"/>
    <mergeCell ref="G59:H59"/>
    <mergeCell ref="I59:J59"/>
    <mergeCell ref="K59:L59"/>
    <mergeCell ref="C58:D58"/>
    <mergeCell ref="E58:F58"/>
    <mergeCell ref="G58:H58"/>
    <mergeCell ref="I58:J58"/>
    <mergeCell ref="K58:L58"/>
    <mergeCell ref="M58:N58"/>
    <mergeCell ref="O58:Q58"/>
    <mergeCell ref="R58:S58"/>
    <mergeCell ref="C57:D57"/>
    <mergeCell ref="E57:F57"/>
    <mergeCell ref="G57:H57"/>
    <mergeCell ref="I57:J57"/>
    <mergeCell ref="K57:L57"/>
    <mergeCell ref="M57:N57"/>
    <mergeCell ref="O57:Q57"/>
    <mergeCell ref="R57:S57"/>
  </mergeCells>
  <printOptions horizontalCentered="1"/>
  <pageMargins left="0.11811023622047245" right="0.11811023622047245" top="0.11811023622047245" bottom="0.11811023622047245" header="0.31496062992125984" footer="0.31496062992125984"/>
  <pageSetup scale="54" fitToHeight="3" orientation="landscape" r:id="rId1"/>
  <rowBreaks count="1" manualBreakCount="1">
    <brk id="3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W21"/>
  <sheetViews>
    <sheetView zoomScale="80" zoomScaleNormal="80" workbookViewId="0">
      <selection activeCell="L5" sqref="L5:L6"/>
    </sheetView>
  </sheetViews>
  <sheetFormatPr defaultColWidth="9.140625" defaultRowHeight="15"/>
  <cols>
    <col min="1" max="1" width="6" style="1" customWidth="1"/>
    <col min="2" max="2" width="19.28515625" style="1" customWidth="1"/>
    <col min="3" max="3" width="9.42578125" style="1" customWidth="1"/>
    <col min="4" max="4" width="10.5703125" style="1" customWidth="1"/>
    <col min="5" max="5" width="10" style="1" customWidth="1"/>
    <col min="6" max="6" width="12.42578125" style="1" customWidth="1"/>
    <col min="7" max="7" width="10.42578125" style="1" customWidth="1"/>
    <col min="8" max="8" width="11" style="1" customWidth="1"/>
    <col min="9" max="9" width="8.5703125" style="1" customWidth="1"/>
    <col min="10" max="10" width="12.28515625" style="1" customWidth="1"/>
    <col min="11" max="11" width="12.7109375" style="1" customWidth="1"/>
    <col min="12" max="12" width="11.42578125" style="1" customWidth="1"/>
    <col min="13" max="13" width="7.140625" style="1" customWidth="1"/>
    <col min="14" max="15" width="6.7109375" style="1" customWidth="1"/>
    <col min="16" max="16" width="9.140625" style="1"/>
    <col min="17" max="17" width="12.5703125" style="1" customWidth="1"/>
    <col min="18" max="19" width="9.85546875" style="1" bestFit="1" customWidth="1"/>
    <col min="20" max="20" width="9.140625" style="1"/>
    <col min="21" max="22" width="9.5703125" style="1" bestFit="1" customWidth="1"/>
    <col min="23" max="23" width="15.7109375" style="1" customWidth="1"/>
    <col min="24" max="16384" width="9.140625" style="1"/>
  </cols>
  <sheetData>
    <row r="1" spans="1:23" ht="35.25">
      <c r="A1" s="820" t="s">
        <v>74</v>
      </c>
      <c r="B1" s="820"/>
      <c r="C1" s="820"/>
      <c r="D1" s="820"/>
      <c r="E1" s="820"/>
      <c r="F1" s="820"/>
      <c r="G1" s="820"/>
      <c r="H1" s="820"/>
      <c r="I1" s="820"/>
      <c r="J1" s="591" t="s">
        <v>403</v>
      </c>
      <c r="K1" s="821" t="str">
        <f>Profile!$C$3</f>
        <v>2202-02-109-27-01</v>
      </c>
      <c r="L1" s="821"/>
      <c r="M1" s="821"/>
      <c r="N1" s="821"/>
      <c r="O1" s="590"/>
      <c r="P1" s="28"/>
    </row>
    <row r="2" spans="1:23" ht="34.15" customHeight="1">
      <c r="A2" s="824" t="s">
        <v>75</v>
      </c>
      <c r="B2" s="824"/>
      <c r="C2" s="824"/>
      <c r="D2" s="824"/>
      <c r="E2" s="824"/>
      <c r="F2" s="824"/>
      <c r="G2" s="824"/>
      <c r="H2" s="824"/>
      <c r="I2" s="824"/>
      <c r="J2" s="824"/>
      <c r="K2" s="223" t="s">
        <v>145</v>
      </c>
      <c r="L2" s="221">
        <f>Profile!$G$35</f>
        <v>2405</v>
      </c>
      <c r="M2" s="823" t="str">
        <f>Profile!$K$36</f>
        <v>LVsV Q.M</v>
      </c>
      <c r="N2" s="823"/>
      <c r="O2" s="823"/>
      <c r="P2" s="29"/>
    </row>
    <row r="3" spans="1:23" ht="23.25" customHeight="1">
      <c r="A3" s="790" t="s">
        <v>98</v>
      </c>
      <c r="B3" s="790"/>
      <c r="C3" s="826" t="str">
        <f>Profile!$D$36</f>
        <v>15tSM Jhxaxkuxj</v>
      </c>
      <c r="D3" s="826"/>
      <c r="E3" s="826"/>
      <c r="F3" s="826"/>
      <c r="G3" s="826"/>
      <c r="H3" s="826"/>
      <c r="I3" s="826"/>
      <c r="J3" s="826"/>
      <c r="K3" s="826"/>
      <c r="L3" s="826"/>
      <c r="M3" s="513"/>
      <c r="P3" s="30"/>
    </row>
    <row r="4" spans="1:23" ht="23.25" customHeight="1">
      <c r="A4" s="750" t="s">
        <v>396</v>
      </c>
      <c r="B4" s="750"/>
      <c r="C4" s="750"/>
      <c r="D4" s="830" t="str">
        <f>Profile!$G$4</f>
        <v>izHkkr 'kekZ</v>
      </c>
      <c r="E4" s="830"/>
      <c r="F4" s="830"/>
      <c r="G4" s="830"/>
      <c r="H4" s="829">
        <f>Profile!$I$4</f>
        <v>1234567890</v>
      </c>
      <c r="I4" s="829"/>
      <c r="J4" s="825" t="s">
        <v>393</v>
      </c>
      <c r="K4" s="825"/>
      <c r="L4" s="819" t="str">
        <f>Profile!$G$2</f>
        <v>f'k{kk foHkkx</v>
      </c>
      <c r="M4" s="819"/>
      <c r="N4" s="822" t="s">
        <v>111</v>
      </c>
      <c r="O4" s="822"/>
      <c r="P4" s="30"/>
    </row>
    <row r="5" spans="1:23" ht="39" customHeight="1">
      <c r="A5" s="831" t="s">
        <v>60</v>
      </c>
      <c r="B5" s="831" t="s">
        <v>26</v>
      </c>
      <c r="C5" s="807" t="s">
        <v>93</v>
      </c>
      <c r="D5" s="808"/>
      <c r="E5" s="808"/>
      <c r="F5" s="720" t="str">
        <f>'rrr 09'!$G$6</f>
        <v>vk; O;; ds vuqeku ckcr~ pkyw o"kZ</v>
      </c>
      <c r="G5" s="809" t="s">
        <v>94</v>
      </c>
      <c r="H5" s="810"/>
      <c r="I5" s="811"/>
      <c r="J5" s="720" t="s">
        <v>96</v>
      </c>
      <c r="K5" s="720" t="s">
        <v>68</v>
      </c>
      <c r="L5" s="720" t="s">
        <v>69</v>
      </c>
      <c r="M5" s="809" t="s">
        <v>70</v>
      </c>
      <c r="N5" s="810"/>
      <c r="O5" s="811"/>
      <c r="P5" s="9"/>
    </row>
    <row r="6" spans="1:23" ht="94.9" customHeight="1">
      <c r="A6" s="832"/>
      <c r="B6" s="832"/>
      <c r="C6" s="618" t="str">
        <f>'rrr 09'!D7</f>
        <v>2019-20</v>
      </c>
      <c r="D6" s="619" t="str">
        <f>'rrr 09'!E7</f>
        <v>2020-21</v>
      </c>
      <c r="E6" s="620" t="str">
        <f>'rrr 09'!$F$7</f>
        <v>21&amp;22 esa ekpZ2022 dk th-,-19</v>
      </c>
      <c r="F6" s="721"/>
      <c r="G6" s="27" t="s">
        <v>64</v>
      </c>
      <c r="H6" s="85" t="s">
        <v>65</v>
      </c>
      <c r="I6" s="27" t="s">
        <v>66</v>
      </c>
      <c r="J6" s="721"/>
      <c r="K6" s="721"/>
      <c r="L6" s="721"/>
      <c r="M6" s="27" t="s">
        <v>71</v>
      </c>
      <c r="N6" s="27" t="s">
        <v>72</v>
      </c>
      <c r="O6" s="27" t="s">
        <v>73</v>
      </c>
      <c r="P6" s="9"/>
      <c r="Q6" s="20"/>
      <c r="R6" s="21"/>
      <c r="S6" s="21"/>
      <c r="T6" s="21"/>
      <c r="U6" s="21"/>
      <c r="V6" s="21"/>
      <c r="W6" s="21"/>
    </row>
    <row r="7" spans="1:23" s="217" customFormat="1" ht="15.75" customHeight="1">
      <c r="A7" s="212">
        <v>1</v>
      </c>
      <c r="B7" s="213">
        <v>2</v>
      </c>
      <c r="C7" s="212">
        <v>3</v>
      </c>
      <c r="D7" s="212">
        <v>4</v>
      </c>
      <c r="E7" s="212">
        <v>5</v>
      </c>
      <c r="F7" s="214">
        <v>6</v>
      </c>
      <c r="G7" s="214">
        <v>7</v>
      </c>
      <c r="H7" s="214">
        <v>8</v>
      </c>
      <c r="I7" s="212">
        <v>9</v>
      </c>
      <c r="J7" s="212">
        <v>10</v>
      </c>
      <c r="K7" s="212">
        <v>11</v>
      </c>
      <c r="L7" s="214">
        <v>12</v>
      </c>
      <c r="M7" s="214">
        <v>13</v>
      </c>
      <c r="N7" s="212">
        <v>14</v>
      </c>
      <c r="O7" s="212">
        <v>15</v>
      </c>
      <c r="P7" s="215"/>
      <c r="Q7" s="216"/>
      <c r="R7" s="216"/>
      <c r="S7" s="216"/>
      <c r="T7" s="216"/>
      <c r="U7" s="216"/>
      <c r="V7" s="216"/>
      <c r="W7" s="216"/>
    </row>
    <row r="8" spans="1:23" ht="18.75">
      <c r="A8" s="67"/>
      <c r="B8" s="400" t="s">
        <v>86</v>
      </c>
      <c r="C8" s="432">
        <f>Profile!F15</f>
        <v>0</v>
      </c>
      <c r="D8" s="432">
        <f>Profile!G15</f>
        <v>0</v>
      </c>
      <c r="E8" s="432">
        <f>Profile!H15</f>
        <v>0</v>
      </c>
      <c r="F8" s="432">
        <f>K8</f>
        <v>0</v>
      </c>
      <c r="G8" s="432">
        <f>Profile!I15</f>
        <v>0</v>
      </c>
      <c r="H8" s="432">
        <f>Profile!J15</f>
        <v>0</v>
      </c>
      <c r="I8" s="433">
        <f>G8+H8</f>
        <v>0</v>
      </c>
      <c r="J8" s="432">
        <f>Profile!K15</f>
        <v>0</v>
      </c>
      <c r="K8" s="433">
        <f>H8+J8</f>
        <v>0</v>
      </c>
      <c r="L8" s="432">
        <f>Profile!L15</f>
        <v>0</v>
      </c>
      <c r="M8" s="32"/>
      <c r="N8" s="32"/>
      <c r="O8" s="68"/>
      <c r="P8" s="19"/>
      <c r="Q8" s="23"/>
      <c r="R8" s="23"/>
      <c r="S8" s="23"/>
      <c r="T8" s="23"/>
      <c r="U8" s="24"/>
      <c r="V8" s="25"/>
      <c r="W8" s="26"/>
    </row>
    <row r="9" spans="1:23" ht="18.75">
      <c r="A9" s="69"/>
      <c r="B9" s="400" t="s">
        <v>87</v>
      </c>
      <c r="C9" s="432">
        <f>Profile!F16</f>
        <v>85</v>
      </c>
      <c r="D9" s="432">
        <f>Profile!G16</f>
        <v>95</v>
      </c>
      <c r="E9" s="432">
        <f>Profile!H16</f>
        <v>50</v>
      </c>
      <c r="F9" s="432">
        <f t="shared" ref="F9:F13" si="0">K9</f>
        <v>60</v>
      </c>
      <c r="G9" s="432">
        <f>Profile!I16</f>
        <v>0</v>
      </c>
      <c r="H9" s="432">
        <f>Profile!J16</f>
        <v>45</v>
      </c>
      <c r="I9" s="433">
        <f t="shared" ref="I9:I13" si="1">G9+H9</f>
        <v>45</v>
      </c>
      <c r="J9" s="434">
        <f>Profile!K16</f>
        <v>15</v>
      </c>
      <c r="K9" s="433">
        <f t="shared" ref="K9:K13" si="2">H9+J9</f>
        <v>60</v>
      </c>
      <c r="L9" s="434">
        <f>Profile!L16</f>
        <v>60</v>
      </c>
      <c r="M9" s="33"/>
      <c r="N9" s="33"/>
      <c r="O9" s="70"/>
      <c r="P9" s="19"/>
      <c r="Q9" s="23"/>
      <c r="R9" s="23"/>
      <c r="S9" s="23"/>
      <c r="T9" s="23"/>
      <c r="U9" s="24"/>
      <c r="V9" s="25"/>
      <c r="W9" s="26"/>
    </row>
    <row r="10" spans="1:23" ht="18.75">
      <c r="A10" s="69"/>
      <c r="B10" s="400" t="s">
        <v>88</v>
      </c>
      <c r="C10" s="432">
        <f>Profile!F17</f>
        <v>50</v>
      </c>
      <c r="D10" s="432">
        <f>Profile!G17</f>
        <v>70</v>
      </c>
      <c r="E10" s="432">
        <f>Profile!H17</f>
        <v>40</v>
      </c>
      <c r="F10" s="432">
        <f t="shared" si="0"/>
        <v>40</v>
      </c>
      <c r="G10" s="432">
        <f>Profile!I17</f>
        <v>0</v>
      </c>
      <c r="H10" s="432">
        <f>Profile!J17</f>
        <v>30</v>
      </c>
      <c r="I10" s="433">
        <f t="shared" si="1"/>
        <v>30</v>
      </c>
      <c r="J10" s="434">
        <f>Profile!K17</f>
        <v>10</v>
      </c>
      <c r="K10" s="433">
        <f t="shared" si="2"/>
        <v>40</v>
      </c>
      <c r="L10" s="434">
        <f>Profile!L17</f>
        <v>50</v>
      </c>
      <c r="M10" s="33"/>
      <c r="N10" s="33"/>
      <c r="O10" s="70"/>
      <c r="P10" s="19"/>
      <c r="Q10" s="23"/>
      <c r="R10" s="23"/>
      <c r="S10" s="23"/>
      <c r="T10" s="23"/>
      <c r="U10" s="24"/>
      <c r="V10" s="25"/>
      <c r="W10" s="26"/>
    </row>
    <row r="11" spans="1:23" ht="37.5">
      <c r="A11" s="74"/>
      <c r="B11" s="400" t="s">
        <v>280</v>
      </c>
      <c r="C11" s="432">
        <f>Profile!F18</f>
        <v>0</v>
      </c>
      <c r="D11" s="432">
        <f>Profile!G18</f>
        <v>0</v>
      </c>
      <c r="E11" s="432">
        <f>Profile!H18</f>
        <v>0</v>
      </c>
      <c r="F11" s="432">
        <f t="shared" si="0"/>
        <v>0</v>
      </c>
      <c r="G11" s="432">
        <f>Profile!I18</f>
        <v>0</v>
      </c>
      <c r="H11" s="432">
        <f>Profile!J18</f>
        <v>0</v>
      </c>
      <c r="I11" s="433">
        <v>0</v>
      </c>
      <c r="J11" s="435">
        <f>Profile!K18</f>
        <v>0</v>
      </c>
      <c r="K11" s="433">
        <v>0</v>
      </c>
      <c r="L11" s="435">
        <f>Profile!L18</f>
        <v>0</v>
      </c>
      <c r="M11" s="35"/>
      <c r="N11" s="35"/>
      <c r="O11" s="75"/>
      <c r="P11" s="19"/>
      <c r="Q11" s="23"/>
      <c r="R11" s="23"/>
      <c r="S11" s="23"/>
      <c r="T11" s="23"/>
      <c r="U11" s="24"/>
      <c r="V11" s="25"/>
      <c r="W11" s="26"/>
    </row>
    <row r="12" spans="1:23" ht="18.75">
      <c r="A12" s="74"/>
      <c r="B12" s="400" t="s">
        <v>82</v>
      </c>
      <c r="C12" s="432">
        <f>Profile!F19</f>
        <v>0</v>
      </c>
      <c r="D12" s="432">
        <f>Profile!G19</f>
        <v>0</v>
      </c>
      <c r="E12" s="432">
        <f>Profile!H19</f>
        <v>0</v>
      </c>
      <c r="F12" s="432">
        <f t="shared" si="0"/>
        <v>0</v>
      </c>
      <c r="G12" s="432">
        <f>Profile!I19</f>
        <v>0</v>
      </c>
      <c r="H12" s="432">
        <f>Profile!J19</f>
        <v>0</v>
      </c>
      <c r="I12" s="433">
        <v>0</v>
      </c>
      <c r="J12" s="435">
        <f>Profile!K19</f>
        <v>0</v>
      </c>
      <c r="K12" s="433">
        <v>0</v>
      </c>
      <c r="L12" s="435">
        <f>Profile!L19</f>
        <v>0</v>
      </c>
      <c r="M12" s="35"/>
      <c r="N12" s="35"/>
      <c r="O12" s="75"/>
      <c r="P12" s="19"/>
      <c r="Q12" s="23"/>
      <c r="R12" s="23"/>
      <c r="S12" s="23"/>
      <c r="T12" s="23"/>
      <c r="U12" s="24"/>
      <c r="V12" s="25"/>
      <c r="W12" s="26"/>
    </row>
    <row r="13" spans="1:23" ht="18.75">
      <c r="A13" s="74"/>
      <c r="B13" s="400" t="s">
        <v>84</v>
      </c>
      <c r="C13" s="432">
        <f>Profile!F20</f>
        <v>0</v>
      </c>
      <c r="D13" s="432">
        <f>Profile!G20</f>
        <v>0</v>
      </c>
      <c r="E13" s="432">
        <f>Profile!H20</f>
        <v>5</v>
      </c>
      <c r="F13" s="432">
        <f t="shared" si="0"/>
        <v>0</v>
      </c>
      <c r="G13" s="432">
        <f>Profile!I20</f>
        <v>0</v>
      </c>
      <c r="H13" s="432">
        <f>Profile!J20</f>
        <v>0</v>
      </c>
      <c r="I13" s="433">
        <f t="shared" si="1"/>
        <v>0</v>
      </c>
      <c r="J13" s="435">
        <f>Profile!K20</f>
        <v>0</v>
      </c>
      <c r="K13" s="433">
        <f t="shared" si="2"/>
        <v>0</v>
      </c>
      <c r="L13" s="435">
        <f>Profile!L20</f>
        <v>0</v>
      </c>
      <c r="M13" s="35"/>
      <c r="N13" s="35"/>
      <c r="O13" s="75"/>
      <c r="P13" s="19"/>
      <c r="Q13" s="23"/>
      <c r="R13" s="23"/>
      <c r="S13" s="23"/>
      <c r="T13" s="23"/>
      <c r="U13" s="24"/>
      <c r="V13" s="25"/>
      <c r="W13" s="26"/>
    </row>
    <row r="14" spans="1:23" ht="25.5" customHeight="1">
      <c r="A14" s="53"/>
      <c r="B14" s="82" t="s">
        <v>25</v>
      </c>
      <c r="C14" s="83">
        <f>C13+C10+C9+C8+C11+C12</f>
        <v>135</v>
      </c>
      <c r="D14" s="83">
        <f t="shared" ref="D14:E14" si="3">D13+D10+D9+D8+D11+D12</f>
        <v>165</v>
      </c>
      <c r="E14" s="83">
        <f t="shared" si="3"/>
        <v>95</v>
      </c>
      <c r="F14" s="83">
        <f t="shared" ref="F14" si="4">F13+F10+F9+F8+F11+F12</f>
        <v>100</v>
      </c>
      <c r="G14" s="83">
        <f t="shared" ref="G14" si="5">G13+G10+G9+G8+G11+G12</f>
        <v>0</v>
      </c>
      <c r="H14" s="83">
        <f t="shared" ref="H14" si="6">H13+H10+H9+H8+H11+H12</f>
        <v>75</v>
      </c>
      <c r="I14" s="83">
        <f t="shared" ref="I14" si="7">I13+I10+I9+I8+I11+I12</f>
        <v>75</v>
      </c>
      <c r="J14" s="83">
        <f t="shared" ref="J14" si="8">J13+J10+J9+J8+J11+J12</f>
        <v>25</v>
      </c>
      <c r="K14" s="83">
        <f t="shared" ref="K14" si="9">K13+K10+K9+K8+K11+K12</f>
        <v>100</v>
      </c>
      <c r="L14" s="83">
        <f t="shared" ref="L14" si="10">L13+L10+L9+L8+L11+L12</f>
        <v>110</v>
      </c>
      <c r="M14" s="83"/>
      <c r="N14" s="83"/>
      <c r="O14" s="84"/>
      <c r="P14" s="19"/>
      <c r="Q14" s="23"/>
      <c r="R14" s="23"/>
      <c r="S14" s="23"/>
      <c r="T14" s="23"/>
      <c r="U14" s="24"/>
      <c r="V14" s="25"/>
      <c r="W14" s="26"/>
    </row>
    <row r="15" spans="1:23" ht="18.75">
      <c r="A15" s="76"/>
      <c r="B15" s="77"/>
      <c r="C15" s="78"/>
      <c r="D15" s="78"/>
      <c r="E15" s="78"/>
      <c r="F15" s="79"/>
      <c r="G15" s="78"/>
      <c r="H15" s="78"/>
      <c r="I15" s="78"/>
      <c r="J15" s="78"/>
      <c r="K15" s="80"/>
      <c r="L15" s="78"/>
      <c r="M15" s="36"/>
      <c r="N15" s="36"/>
      <c r="O15" s="81"/>
      <c r="P15" s="19"/>
      <c r="Q15" s="23"/>
      <c r="R15" s="23"/>
      <c r="S15" s="23"/>
      <c r="T15" s="23"/>
      <c r="U15" s="25"/>
      <c r="V15" s="25"/>
      <c r="W15" s="26"/>
    </row>
    <row r="17" spans="2:12">
      <c r="B17" s="528"/>
      <c r="C17" s="189"/>
    </row>
    <row r="18" spans="2:12">
      <c r="B18" s="528"/>
      <c r="C18" s="189"/>
      <c r="K18" s="189"/>
      <c r="L18" s="514" t="str">
        <f>Profile!A3</f>
        <v>ihbZbZvks 10tSM ,oa iz/kkukpk;Z</v>
      </c>
    </row>
    <row r="19" spans="2:12">
      <c r="B19" s="528"/>
      <c r="C19" s="189"/>
      <c r="K19" s="189"/>
      <c r="L19" s="514" t="str">
        <f>Profile!A4</f>
        <v>jktdh; mPp ek/;fed fo|ky;</v>
      </c>
    </row>
    <row r="20" spans="2:12" ht="15.75">
      <c r="B20" s="528"/>
      <c r="C20" s="189"/>
      <c r="G20" s="516" t="s">
        <v>394</v>
      </c>
      <c r="H20" s="827" t="str">
        <f>Profile!G6</f>
        <v>lqfer fxjh</v>
      </c>
      <c r="I20" s="827"/>
      <c r="K20" s="189"/>
      <c r="L20" s="514" t="str">
        <f>Profile!A5</f>
        <v>15tSM Jhxaxkuxj</v>
      </c>
    </row>
    <row r="21" spans="2:12">
      <c r="B21" s="528"/>
      <c r="C21" s="189"/>
      <c r="H21" s="828">
        <f>Profile!$I$6</f>
        <v>1234567890</v>
      </c>
      <c r="I21" s="828"/>
      <c r="K21" s="189"/>
      <c r="L21" s="514">
        <f>Profile!$F$4</f>
        <v>2405</v>
      </c>
    </row>
  </sheetData>
  <sheetProtection password="C404" sheet="1" objects="1" scenarios="1"/>
  <mergeCells count="23">
    <mergeCell ref="H20:I20"/>
    <mergeCell ref="H21:I21"/>
    <mergeCell ref="H4:I4"/>
    <mergeCell ref="A4:C4"/>
    <mergeCell ref="D4:G4"/>
    <mergeCell ref="A5:A6"/>
    <mergeCell ref="B5:B6"/>
    <mergeCell ref="C5:E5"/>
    <mergeCell ref="F5:F6"/>
    <mergeCell ref="G5:I5"/>
    <mergeCell ref="K5:K6"/>
    <mergeCell ref="L5:L6"/>
    <mergeCell ref="M5:O5"/>
    <mergeCell ref="J5:J6"/>
    <mergeCell ref="A1:I1"/>
    <mergeCell ref="K1:N1"/>
    <mergeCell ref="N4:O4"/>
    <mergeCell ref="A3:B3"/>
    <mergeCell ref="M2:O2"/>
    <mergeCell ref="A2:J2"/>
    <mergeCell ref="J4:K4"/>
    <mergeCell ref="L4:M4"/>
    <mergeCell ref="C3:L3"/>
  </mergeCells>
  <printOptions horizontalCentered="1"/>
  <pageMargins left="0.2" right="0.2" top="0" bottom="0.2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4"/>
  <sheetViews>
    <sheetView zoomScale="80" zoomScaleNormal="80" workbookViewId="0">
      <selection activeCell="F8" sqref="F8"/>
    </sheetView>
  </sheetViews>
  <sheetFormatPr defaultColWidth="9.140625" defaultRowHeight="15"/>
  <cols>
    <col min="1" max="1" width="5.85546875" style="1" customWidth="1"/>
    <col min="2" max="2" width="9.7109375" style="1" customWidth="1"/>
    <col min="3" max="3" width="18" style="1" customWidth="1"/>
    <col min="4" max="4" width="19" style="1" customWidth="1"/>
    <col min="5" max="5" width="15.85546875" style="1" customWidth="1"/>
    <col min="6" max="6" width="18.42578125" style="1" customWidth="1"/>
    <col min="7" max="7" width="21.140625" style="1" customWidth="1"/>
    <col min="8" max="8" width="24.140625" style="1" customWidth="1"/>
    <col min="9" max="16384" width="9.140625" style="1"/>
  </cols>
  <sheetData>
    <row r="1" spans="1:10" ht="23.25">
      <c r="A1" s="833" t="str">
        <f>Profile!$A$36</f>
        <v>dk;kZy; %&amp;</v>
      </c>
      <c r="B1" s="833"/>
      <c r="C1" s="834" t="str">
        <f>Profile!$D$36</f>
        <v>15tSM Jhxaxkuxj</v>
      </c>
      <c r="D1" s="834"/>
      <c r="E1" s="834"/>
      <c r="F1" s="834"/>
      <c r="G1" s="834"/>
      <c r="H1" s="834"/>
    </row>
    <row r="2" spans="1:10" ht="28.15" customHeight="1">
      <c r="A2" s="844" t="s">
        <v>0</v>
      </c>
      <c r="B2" s="844"/>
      <c r="C2" s="844"/>
      <c r="D2" s="844"/>
      <c r="E2" s="844"/>
      <c r="F2" s="592" t="s">
        <v>403</v>
      </c>
      <c r="G2" s="748" t="str">
        <f>Profile!$C$3</f>
        <v>2202-02-109-27-01</v>
      </c>
      <c r="H2" s="748"/>
      <c r="I2" s="588"/>
      <c r="J2" s="588"/>
    </row>
    <row r="3" spans="1:10" ht="21" customHeight="1">
      <c r="A3" s="840" t="s">
        <v>396</v>
      </c>
      <c r="B3" s="840"/>
      <c r="C3" s="840"/>
      <c r="D3" s="841" t="str">
        <f>Profile!$G$4</f>
        <v>izHkkr 'kekZ</v>
      </c>
      <c r="E3" s="841"/>
      <c r="F3" s="842">
        <f>Profile!$I$4</f>
        <v>1234567890</v>
      </c>
      <c r="G3" s="842"/>
      <c r="H3" s="431"/>
    </row>
    <row r="4" spans="1:10" s="207" customFormat="1" ht="26.25">
      <c r="A4" s="837" t="s">
        <v>1</v>
      </c>
      <c r="B4" s="837"/>
      <c r="C4" s="838" t="s">
        <v>2</v>
      </c>
      <c r="D4" s="838"/>
      <c r="E4" s="838"/>
      <c r="F4" s="839" t="str">
        <f>Profile!$K$36</f>
        <v>LVsV Q.M</v>
      </c>
      <c r="G4" s="839"/>
      <c r="H4" s="227" t="s">
        <v>3</v>
      </c>
    </row>
    <row r="5" spans="1:10" s="256" customFormat="1" ht="47.45" customHeight="1">
      <c r="A5" s="835" t="s">
        <v>4</v>
      </c>
      <c r="B5" s="835" t="s">
        <v>5</v>
      </c>
      <c r="C5" s="835" t="s">
        <v>6</v>
      </c>
      <c r="D5" s="835" t="s">
        <v>420</v>
      </c>
      <c r="E5" s="835" t="s">
        <v>421</v>
      </c>
      <c r="F5" s="835" t="s">
        <v>422</v>
      </c>
      <c r="G5" s="255" t="s">
        <v>7</v>
      </c>
      <c r="H5" s="255" t="s">
        <v>423</v>
      </c>
    </row>
    <row r="6" spans="1:10" s="256" customFormat="1" ht="49.9" customHeight="1">
      <c r="A6" s="836"/>
      <c r="B6" s="836"/>
      <c r="C6" s="836"/>
      <c r="D6" s="836"/>
      <c r="E6" s="836"/>
      <c r="F6" s="836"/>
      <c r="G6" s="255" t="s">
        <v>92</v>
      </c>
      <c r="H6" s="255" t="s">
        <v>8</v>
      </c>
    </row>
    <row r="7" spans="1:10" ht="22.9" customHeight="1">
      <c r="A7" s="444">
        <v>1</v>
      </c>
      <c r="B7" s="444">
        <v>2</v>
      </c>
      <c r="C7" s="444">
        <v>3</v>
      </c>
      <c r="D7" s="444">
        <v>4</v>
      </c>
      <c r="E7" s="444">
        <v>5</v>
      </c>
      <c r="F7" s="444">
        <v>6</v>
      </c>
      <c r="G7" s="444">
        <v>7</v>
      </c>
      <c r="H7" s="444">
        <v>8</v>
      </c>
    </row>
    <row r="8" spans="1:10" ht="137.44999999999999" customHeight="1">
      <c r="A8" s="2">
        <v>1</v>
      </c>
      <c r="B8" s="443">
        <f>Profile!$G$35</f>
        <v>2405</v>
      </c>
      <c r="C8" s="442" t="str">
        <f>Profile!$D$36</f>
        <v>15tSM Jhxaxkuxj</v>
      </c>
      <c r="D8" s="200">
        <f>'rrr 09'!$G$19</f>
        <v>2500000</v>
      </c>
      <c r="E8" s="200">
        <f>'rrr 09'!$I$19</f>
        <v>1500000</v>
      </c>
      <c r="F8" s="200">
        <f>'rrr 09'!$K$19</f>
        <v>305740</v>
      </c>
      <c r="G8" s="200">
        <f>E8+F8</f>
        <v>1805740</v>
      </c>
      <c r="H8" s="200">
        <f>D8-G8</f>
        <v>694260</v>
      </c>
    </row>
    <row r="10" spans="1:10" ht="15.75">
      <c r="C10" s="463"/>
      <c r="D10" s="465"/>
      <c r="E10" s="515" t="s">
        <v>394</v>
      </c>
      <c r="F10" s="514" t="str">
        <f>Profile!$G$6</f>
        <v>lqfer fxjh</v>
      </c>
    </row>
    <row r="11" spans="1:10" ht="18.75">
      <c r="C11" s="463"/>
      <c r="D11" s="465"/>
      <c r="F11" s="534">
        <f>Profile!$I$6</f>
        <v>1234567890</v>
      </c>
      <c r="G11" s="843" t="str">
        <f>Profile!A3</f>
        <v>ihbZbZvks 10tSM ,oa iz/kkukpk;Z</v>
      </c>
      <c r="H11" s="843"/>
    </row>
    <row r="12" spans="1:10" ht="18.75">
      <c r="C12" s="463"/>
      <c r="D12" s="465"/>
      <c r="G12" s="843" t="str">
        <f>Profile!A4</f>
        <v>jktdh; mPp ek/;fed fo|ky;</v>
      </c>
      <c r="H12" s="843">
        <f>Profile!B4</f>
        <v>0</v>
      </c>
    </row>
    <row r="13" spans="1:10" ht="18.75">
      <c r="C13" s="463"/>
      <c r="D13" s="465"/>
      <c r="G13" s="843" t="str">
        <f>Profile!A5</f>
        <v>15tSM Jhxaxkuxj</v>
      </c>
      <c r="H13" s="843">
        <f>Profile!B5</f>
        <v>0</v>
      </c>
    </row>
    <row r="14" spans="1:10" ht="20.25">
      <c r="C14" s="464"/>
      <c r="D14" s="465"/>
      <c r="G14" s="797">
        <f>Profile!$F$4</f>
        <v>2405</v>
      </c>
      <c r="H14" s="797"/>
    </row>
  </sheetData>
  <sheetProtection password="C404" sheet="1" objects="1" scenarios="1"/>
  <mergeCells count="20">
    <mergeCell ref="G14:H14"/>
    <mergeCell ref="G11:H11"/>
    <mergeCell ref="G12:H12"/>
    <mergeCell ref="A2:E2"/>
    <mergeCell ref="G2:H2"/>
    <mergeCell ref="G13:H13"/>
    <mergeCell ref="A1:B1"/>
    <mergeCell ref="C1:H1"/>
    <mergeCell ref="F5:F6"/>
    <mergeCell ref="A5:A6"/>
    <mergeCell ref="B5:B6"/>
    <mergeCell ref="C5:C6"/>
    <mergeCell ref="D5:D6"/>
    <mergeCell ref="E5:E6"/>
    <mergeCell ref="A4:B4"/>
    <mergeCell ref="C4:E4"/>
    <mergeCell ref="F4:G4"/>
    <mergeCell ref="A3:C3"/>
    <mergeCell ref="D3:E3"/>
    <mergeCell ref="F3:G3"/>
  </mergeCells>
  <printOptions horizontalCentered="1"/>
  <pageMargins left="0.70866141732283472" right="0.70866141732283472" top="0.35433070866141736" bottom="0.74803149606299213" header="0.31496062992125984" footer="0.31496062992125984"/>
  <pageSetup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39"/>
  <sheetViews>
    <sheetView view="pageBreakPreview" topLeftCell="A13" zoomScale="80" zoomScaleNormal="80" zoomScaleSheetLayoutView="80" workbookViewId="0">
      <selection activeCell="J38" sqref="J38:L38"/>
    </sheetView>
  </sheetViews>
  <sheetFormatPr defaultColWidth="9.140625" defaultRowHeight="15"/>
  <cols>
    <col min="1" max="1" width="13.85546875" style="1" customWidth="1"/>
    <col min="2" max="2" width="11.42578125" style="1" customWidth="1"/>
    <col min="3" max="3" width="16.42578125" style="1" customWidth="1"/>
    <col min="4" max="4" width="8.85546875" style="1" customWidth="1"/>
    <col min="5" max="5" width="14.7109375" style="1" customWidth="1"/>
    <col min="6" max="6" width="12.28515625" style="1" customWidth="1"/>
    <col min="7" max="7" width="11.140625" style="1" customWidth="1"/>
    <col min="8" max="8" width="13.7109375" style="1" customWidth="1"/>
    <col min="9" max="10" width="9.140625" style="1"/>
    <col min="11" max="11" width="11.28515625" style="1" customWidth="1"/>
    <col min="12" max="12" width="14.28515625" style="1" customWidth="1"/>
    <col min="13" max="16384" width="9.140625" style="1"/>
  </cols>
  <sheetData>
    <row r="1" spans="1:13" ht="23.25">
      <c r="A1" s="845" t="str">
        <f>Profile!A36</f>
        <v>dk;kZy; %&amp;</v>
      </c>
      <c r="B1" s="845"/>
      <c r="C1" s="845"/>
      <c r="D1" s="846" t="str">
        <f>Profile!D36</f>
        <v>15tSM Jhxaxkuxj</v>
      </c>
      <c r="E1" s="846"/>
      <c r="F1" s="846"/>
      <c r="G1" s="846"/>
      <c r="H1" s="846"/>
      <c r="I1" s="846"/>
      <c r="J1" s="846"/>
      <c r="K1" s="846"/>
      <c r="L1" s="846"/>
    </row>
    <row r="2" spans="1:13" ht="22.9" customHeight="1">
      <c r="A2" s="797" t="s">
        <v>97</v>
      </c>
      <c r="B2" s="797"/>
      <c r="C2" s="797"/>
      <c r="D2" s="797"/>
      <c r="E2" s="797"/>
      <c r="F2" s="797"/>
      <c r="G2" s="797"/>
      <c r="H2" s="797"/>
      <c r="I2" s="126" t="s">
        <v>403</v>
      </c>
      <c r="J2" s="853" t="str">
        <f>Profile!$C$3</f>
        <v>2202-02-109-27-01</v>
      </c>
      <c r="K2" s="853"/>
      <c r="L2" s="853"/>
      <c r="M2" s="588"/>
    </row>
    <row r="3" spans="1:13" ht="21" customHeight="1">
      <c r="A3" s="847" t="s">
        <v>26</v>
      </c>
      <c r="B3" s="847" t="s">
        <v>112</v>
      </c>
      <c r="C3" s="847" t="s">
        <v>27</v>
      </c>
      <c r="D3" s="847" t="s">
        <v>401</v>
      </c>
      <c r="E3" s="848" t="s">
        <v>386</v>
      </c>
      <c r="F3" s="848" t="s">
        <v>389</v>
      </c>
      <c r="G3" s="848" t="s">
        <v>388</v>
      </c>
      <c r="H3" s="847" t="s">
        <v>146</v>
      </c>
      <c r="I3" s="850" t="s">
        <v>138</v>
      </c>
      <c r="J3" s="851"/>
      <c r="K3" s="848" t="s">
        <v>387</v>
      </c>
      <c r="L3" s="848" t="s">
        <v>31</v>
      </c>
    </row>
    <row r="4" spans="1:13" ht="103.5" customHeight="1">
      <c r="A4" s="847"/>
      <c r="B4" s="847"/>
      <c r="C4" s="847"/>
      <c r="D4" s="847"/>
      <c r="E4" s="849"/>
      <c r="F4" s="849"/>
      <c r="G4" s="849"/>
      <c r="H4" s="847"/>
      <c r="I4" s="141" t="s">
        <v>29</v>
      </c>
      <c r="J4" s="141" t="s">
        <v>30</v>
      </c>
      <c r="K4" s="849"/>
      <c r="L4" s="849"/>
    </row>
    <row r="5" spans="1:13" ht="15.75" customHeight="1">
      <c r="A5" s="16">
        <v>1</v>
      </c>
      <c r="B5" s="16">
        <v>2</v>
      </c>
      <c r="C5" s="16">
        <v>3</v>
      </c>
      <c r="D5" s="16">
        <v>4</v>
      </c>
      <c r="E5" s="17">
        <v>5</v>
      </c>
      <c r="F5" s="17">
        <v>6</v>
      </c>
      <c r="G5" s="17">
        <v>7</v>
      </c>
      <c r="H5" s="16">
        <v>8</v>
      </c>
      <c r="I5" s="16">
        <v>9</v>
      </c>
      <c r="J5" s="16">
        <v>10</v>
      </c>
      <c r="K5" s="17">
        <v>11</v>
      </c>
      <c r="L5" s="17">
        <v>12</v>
      </c>
    </row>
    <row r="6" spans="1:13" ht="18.75">
      <c r="A6" s="5" t="str">
        <f>Profile!A44</f>
        <v>jktif=r</v>
      </c>
      <c r="B6" s="218" t="str">
        <f>Profile!$K$36</f>
        <v>LVsV Q.M</v>
      </c>
      <c r="C6" s="5" t="str">
        <f>Profile!G44</f>
        <v>iz/kkukpk;Z</v>
      </c>
      <c r="D6" s="5">
        <f>Profile!I44</f>
        <v>16</v>
      </c>
      <c r="E6" s="224">
        <v>0</v>
      </c>
      <c r="F6" s="224">
        <v>0</v>
      </c>
      <c r="G6" s="224">
        <v>0</v>
      </c>
      <c r="H6" s="5">
        <f>E6+F6-G6</f>
        <v>0</v>
      </c>
      <c r="I6" s="225"/>
      <c r="J6" s="225"/>
      <c r="K6" s="225"/>
      <c r="L6" s="225"/>
    </row>
    <row r="7" spans="1:13" ht="18.75">
      <c r="A7" s="239" t="str">
        <f>Profile!A45</f>
        <v>jktif=r</v>
      </c>
      <c r="B7" s="239" t="str">
        <f>Profile!$K$36</f>
        <v>LVsV Q.M</v>
      </c>
      <c r="C7" s="239" t="str">
        <f>Profile!G45</f>
        <v>O;k[;krk</v>
      </c>
      <c r="D7" s="239">
        <f>Profile!I45</f>
        <v>16</v>
      </c>
      <c r="E7" s="224">
        <v>0</v>
      </c>
      <c r="F7" s="224">
        <v>0</v>
      </c>
      <c r="G7" s="224">
        <v>0</v>
      </c>
      <c r="H7" s="239">
        <f t="shared" ref="H7:H26" si="0">E7+F7-G7</f>
        <v>0</v>
      </c>
      <c r="I7" s="225"/>
      <c r="J7" s="225"/>
      <c r="K7" s="225"/>
      <c r="L7" s="225"/>
    </row>
    <row r="8" spans="1:13" ht="18.75">
      <c r="A8" s="239" t="str">
        <f>Profile!A46</f>
        <v>jktif=r</v>
      </c>
      <c r="B8" s="239" t="str">
        <f>Profile!$K$36</f>
        <v>LVsV Q.M</v>
      </c>
      <c r="C8" s="239" t="str">
        <f>Profile!G46</f>
        <v>O;k[;krk</v>
      </c>
      <c r="D8" s="239">
        <f>Profile!I46</f>
        <v>16</v>
      </c>
      <c r="E8" s="224">
        <v>0</v>
      </c>
      <c r="F8" s="224">
        <v>0</v>
      </c>
      <c r="G8" s="224">
        <v>0</v>
      </c>
      <c r="H8" s="239">
        <f t="shared" si="0"/>
        <v>0</v>
      </c>
      <c r="I8" s="225"/>
      <c r="J8" s="225"/>
      <c r="K8" s="225"/>
      <c r="L8" s="225"/>
    </row>
    <row r="9" spans="1:13" ht="18.75">
      <c r="A9" s="239" t="str">
        <f>Profile!A47</f>
        <v>jktif=r</v>
      </c>
      <c r="B9" s="239" t="str">
        <f>Profile!$K$36</f>
        <v>LVsV Q.M</v>
      </c>
      <c r="C9" s="239" t="str">
        <f>Profile!G47</f>
        <v>O;k[;krk</v>
      </c>
      <c r="D9" s="239">
        <f>Profile!I47</f>
        <v>16</v>
      </c>
      <c r="E9" s="224">
        <v>0</v>
      </c>
      <c r="F9" s="224">
        <v>0</v>
      </c>
      <c r="G9" s="224">
        <v>0</v>
      </c>
      <c r="H9" s="239">
        <f t="shared" si="0"/>
        <v>0</v>
      </c>
      <c r="I9" s="225"/>
      <c r="J9" s="225"/>
      <c r="K9" s="225"/>
      <c r="L9" s="225"/>
    </row>
    <row r="10" spans="1:13" ht="18.75">
      <c r="A10" s="239" t="str">
        <f>Profile!A48</f>
        <v>jktif=r</v>
      </c>
      <c r="B10" s="239" t="str">
        <f>Profile!$K$36</f>
        <v>LVsV Q.M</v>
      </c>
      <c r="C10" s="239" t="str">
        <f>Profile!G48</f>
        <v>O;k[;krk</v>
      </c>
      <c r="D10" s="239">
        <f>Profile!I48</f>
        <v>16</v>
      </c>
      <c r="E10" s="224">
        <v>0</v>
      </c>
      <c r="F10" s="224">
        <v>0</v>
      </c>
      <c r="G10" s="224">
        <v>0</v>
      </c>
      <c r="H10" s="239">
        <f t="shared" si="0"/>
        <v>0</v>
      </c>
      <c r="I10" s="225"/>
      <c r="J10" s="225"/>
      <c r="K10" s="225"/>
      <c r="L10" s="225"/>
    </row>
    <row r="11" spans="1:13" ht="18.75">
      <c r="A11" s="239" t="str">
        <f>Profile!A49</f>
        <v>jktif=r</v>
      </c>
      <c r="B11" s="239" t="str">
        <f>Profile!$K$36</f>
        <v>LVsV Q.M</v>
      </c>
      <c r="C11" s="239" t="str">
        <f>Profile!G49</f>
        <v>O;k[;krk</v>
      </c>
      <c r="D11" s="239">
        <f>Profile!I49</f>
        <v>6</v>
      </c>
      <c r="E11" s="224">
        <v>0</v>
      </c>
      <c r="F11" s="224">
        <v>0</v>
      </c>
      <c r="G11" s="224">
        <v>0</v>
      </c>
      <c r="H11" s="239">
        <f t="shared" si="0"/>
        <v>0</v>
      </c>
      <c r="I11" s="225"/>
      <c r="J11" s="225"/>
      <c r="K11" s="225"/>
      <c r="L11" s="225"/>
    </row>
    <row r="12" spans="1:13" ht="18.75">
      <c r="A12" s="239" t="str">
        <f>Profile!A50</f>
        <v>jktif=r</v>
      </c>
      <c r="B12" s="239" t="str">
        <f>Profile!$K$36</f>
        <v>LVsV Q.M</v>
      </c>
      <c r="C12" s="239" t="str">
        <f>Profile!G50</f>
        <v>O;k[;krk</v>
      </c>
      <c r="D12" s="239">
        <f>Profile!I50</f>
        <v>7</v>
      </c>
      <c r="E12" s="224">
        <v>0</v>
      </c>
      <c r="F12" s="224">
        <v>0</v>
      </c>
      <c r="G12" s="224">
        <v>0</v>
      </c>
      <c r="H12" s="239">
        <f t="shared" si="0"/>
        <v>0</v>
      </c>
      <c r="I12" s="225"/>
      <c r="J12" s="225"/>
      <c r="K12" s="225"/>
      <c r="L12" s="225"/>
    </row>
    <row r="13" spans="1:13" ht="18.75">
      <c r="A13" s="239" t="str">
        <f>Profile!A66</f>
        <v>vjktif=r</v>
      </c>
      <c r="B13" s="239" t="str">
        <f>Profile!$K$36</f>
        <v>LVsV Q.M</v>
      </c>
      <c r="C13" s="239" t="str">
        <f>Profile!G66</f>
        <v>ofj"B v/;kid</v>
      </c>
      <c r="D13" s="239">
        <f>Profile!I66</f>
        <v>11</v>
      </c>
      <c r="E13" s="224">
        <v>1</v>
      </c>
      <c r="F13" s="224">
        <v>0</v>
      </c>
      <c r="G13" s="224">
        <v>0</v>
      </c>
      <c r="H13" s="239">
        <f t="shared" si="0"/>
        <v>1</v>
      </c>
      <c r="I13" s="225"/>
      <c r="J13" s="225">
        <v>1</v>
      </c>
      <c r="K13" s="225"/>
      <c r="L13" s="225"/>
    </row>
    <row r="14" spans="1:13" ht="18.75">
      <c r="A14" s="239" t="str">
        <f>Profile!A67</f>
        <v>vjktif=r</v>
      </c>
      <c r="B14" s="239" t="str">
        <f>Profile!$K$36</f>
        <v>LVsV Q.M</v>
      </c>
      <c r="C14" s="239" t="str">
        <f>Profile!G67</f>
        <v>ofj"B v/;kid</v>
      </c>
      <c r="D14" s="239">
        <f>Profile!I67</f>
        <v>11</v>
      </c>
      <c r="E14" s="224">
        <v>1</v>
      </c>
      <c r="F14" s="224">
        <v>0</v>
      </c>
      <c r="G14" s="224">
        <v>0</v>
      </c>
      <c r="H14" s="239">
        <f t="shared" si="0"/>
        <v>1</v>
      </c>
      <c r="I14" s="225"/>
      <c r="J14" s="225">
        <v>1</v>
      </c>
      <c r="K14" s="225"/>
      <c r="L14" s="225"/>
    </row>
    <row r="15" spans="1:13" ht="18.75">
      <c r="A15" s="239" t="str">
        <f>Profile!A68</f>
        <v>vjktif=r</v>
      </c>
      <c r="B15" s="239" t="str">
        <f>Profile!$K$36</f>
        <v>LVsV Q.M</v>
      </c>
      <c r="C15" s="239" t="str">
        <f>Profile!G68</f>
        <v>ofj"B v/;kid</v>
      </c>
      <c r="D15" s="239">
        <f>Profile!I68</f>
        <v>11</v>
      </c>
      <c r="E15" s="224">
        <v>0</v>
      </c>
      <c r="F15" s="224">
        <v>0</v>
      </c>
      <c r="G15" s="224">
        <v>0</v>
      </c>
      <c r="H15" s="239">
        <f t="shared" si="0"/>
        <v>0</v>
      </c>
      <c r="I15" s="225"/>
      <c r="J15" s="225"/>
      <c r="K15" s="225"/>
      <c r="L15" s="226"/>
    </row>
    <row r="16" spans="1:13" ht="18.75">
      <c r="A16" s="239" t="str">
        <f>Profile!A69</f>
        <v>vjktif=r</v>
      </c>
      <c r="B16" s="239" t="str">
        <f>Profile!$K$36</f>
        <v>LVsV Q.M</v>
      </c>
      <c r="C16" s="239" t="str">
        <f>Profile!G69</f>
        <v>ofj"B v/;kid</v>
      </c>
      <c r="D16" s="239">
        <f>Profile!I69</f>
        <v>11</v>
      </c>
      <c r="E16" s="224">
        <v>0</v>
      </c>
      <c r="F16" s="224">
        <v>0</v>
      </c>
      <c r="G16" s="224">
        <v>0</v>
      </c>
      <c r="H16" s="239">
        <f t="shared" si="0"/>
        <v>0</v>
      </c>
      <c r="I16" s="225"/>
      <c r="J16" s="225"/>
      <c r="K16" s="225"/>
      <c r="L16" s="225"/>
    </row>
    <row r="17" spans="1:12" ht="18.75">
      <c r="A17" s="239" t="str">
        <f>Profile!A70</f>
        <v>vjktif=r</v>
      </c>
      <c r="B17" s="239" t="str">
        <f>Profile!$K$36</f>
        <v>LVsV Q.M</v>
      </c>
      <c r="C17" s="239" t="str">
        <f>Profile!G70</f>
        <v>ofj"B v/;kid</v>
      </c>
      <c r="D17" s="239">
        <f>Profile!I70</f>
        <v>11</v>
      </c>
      <c r="E17" s="224">
        <v>0</v>
      </c>
      <c r="F17" s="224">
        <v>0</v>
      </c>
      <c r="G17" s="224">
        <v>0</v>
      </c>
      <c r="H17" s="239">
        <f t="shared" si="0"/>
        <v>0</v>
      </c>
      <c r="I17" s="225"/>
      <c r="J17" s="225"/>
      <c r="K17" s="225"/>
      <c r="L17" s="225"/>
    </row>
    <row r="18" spans="1:12" ht="18.75">
      <c r="A18" s="239" t="str">
        <f>Profile!A71</f>
        <v>vjktif=r</v>
      </c>
      <c r="B18" s="239" t="str">
        <f>Profile!$K$36</f>
        <v>LVsV Q.M</v>
      </c>
      <c r="C18" s="239" t="str">
        <f>Profile!G71</f>
        <v>ofj"B v/;kid</v>
      </c>
      <c r="D18" s="239">
        <f>Profile!I71</f>
        <v>11</v>
      </c>
      <c r="E18" s="224">
        <v>0</v>
      </c>
      <c r="F18" s="224">
        <v>0</v>
      </c>
      <c r="G18" s="224">
        <v>0</v>
      </c>
      <c r="H18" s="239">
        <f t="shared" si="0"/>
        <v>0</v>
      </c>
      <c r="I18" s="225"/>
      <c r="J18" s="225"/>
      <c r="K18" s="225"/>
      <c r="L18" s="225"/>
    </row>
    <row r="19" spans="1:12" ht="18.75">
      <c r="A19" s="239" t="str">
        <f>Profile!A88</f>
        <v>vjktif=r</v>
      </c>
      <c r="B19" s="239" t="str">
        <f>Profile!$K$36</f>
        <v>LVsV Q.M</v>
      </c>
      <c r="C19" s="239" t="str">
        <f>Profile!G88</f>
        <v>v/;kid&amp;2</v>
      </c>
      <c r="D19" s="239">
        <f>Profile!I88</f>
        <v>10</v>
      </c>
      <c r="E19" s="224">
        <v>1</v>
      </c>
      <c r="F19" s="224">
        <v>0</v>
      </c>
      <c r="G19" s="224">
        <v>0</v>
      </c>
      <c r="H19" s="239">
        <f t="shared" si="0"/>
        <v>1</v>
      </c>
      <c r="I19" s="225"/>
      <c r="J19" s="225"/>
      <c r="K19" s="225">
        <v>1</v>
      </c>
      <c r="L19" s="226"/>
    </row>
    <row r="20" spans="1:12" ht="18.75">
      <c r="A20" s="239" t="str">
        <f>Profile!A89</f>
        <v>vjktif=r</v>
      </c>
      <c r="B20" s="239" t="str">
        <f>Profile!$K$36</f>
        <v>LVsV Q.M</v>
      </c>
      <c r="C20" s="239" t="str">
        <f>Profile!G89</f>
        <v>v/;kid&amp;2</v>
      </c>
      <c r="D20" s="239">
        <f>Profile!I89</f>
        <v>10</v>
      </c>
      <c r="E20" s="224">
        <v>1</v>
      </c>
      <c r="F20" s="224">
        <v>0</v>
      </c>
      <c r="G20" s="224">
        <v>0</v>
      </c>
      <c r="H20" s="239">
        <f t="shared" si="0"/>
        <v>1</v>
      </c>
      <c r="I20" s="225"/>
      <c r="J20" s="225">
        <v>1</v>
      </c>
      <c r="K20" s="225"/>
      <c r="L20" s="225"/>
    </row>
    <row r="21" spans="1:12" ht="18.75">
      <c r="A21" s="239" t="str">
        <f>Profile!A90</f>
        <v>vjktif=r</v>
      </c>
      <c r="B21" s="239" t="str">
        <f>Profile!$K$36</f>
        <v>LVsV Q.M</v>
      </c>
      <c r="C21" s="239" t="str">
        <f>Profile!G90</f>
        <v>v/;kid&amp;2</v>
      </c>
      <c r="D21" s="239">
        <f>Profile!I90</f>
        <v>10</v>
      </c>
      <c r="E21" s="224">
        <v>1</v>
      </c>
      <c r="F21" s="224">
        <v>0</v>
      </c>
      <c r="G21" s="224">
        <v>0</v>
      </c>
      <c r="H21" s="239">
        <f t="shared" si="0"/>
        <v>1</v>
      </c>
      <c r="I21" s="225"/>
      <c r="J21" s="225">
        <v>1</v>
      </c>
      <c r="K21" s="225"/>
      <c r="L21" s="226"/>
    </row>
    <row r="22" spans="1:12" ht="18.75">
      <c r="A22" s="239" t="str">
        <f>Profile!A91</f>
        <v>vjktif=r</v>
      </c>
      <c r="B22" s="239" t="str">
        <f>Profile!$K$36</f>
        <v>LVsV Q.M</v>
      </c>
      <c r="C22" s="239" t="str">
        <f>Profile!G91</f>
        <v>v/;kid&amp;1</v>
      </c>
      <c r="D22" s="239">
        <f>Profile!I91</f>
        <v>10</v>
      </c>
      <c r="E22" s="224">
        <v>1</v>
      </c>
      <c r="F22" s="224">
        <v>0</v>
      </c>
      <c r="G22" s="224">
        <v>0</v>
      </c>
      <c r="H22" s="239">
        <f t="shared" si="0"/>
        <v>1</v>
      </c>
      <c r="I22" s="225">
        <v>1</v>
      </c>
      <c r="J22" s="225"/>
      <c r="K22" s="225"/>
      <c r="L22" s="225"/>
    </row>
    <row r="23" spans="1:12" ht="18.75">
      <c r="A23" s="239" t="str">
        <f>Profile!A92</f>
        <v>vjktif=r</v>
      </c>
      <c r="B23" s="239" t="str">
        <f>Profile!$K$36</f>
        <v>LVsV Q.M</v>
      </c>
      <c r="C23" s="239" t="str">
        <f>Profile!G92</f>
        <v>v/;kid&amp;1</v>
      </c>
      <c r="D23" s="239">
        <f>Profile!I92</f>
        <v>10</v>
      </c>
      <c r="E23" s="224">
        <v>1</v>
      </c>
      <c r="F23" s="224">
        <v>0</v>
      </c>
      <c r="G23" s="224">
        <v>0</v>
      </c>
      <c r="H23" s="239">
        <f t="shared" si="0"/>
        <v>1</v>
      </c>
      <c r="I23" s="225">
        <v>1</v>
      </c>
      <c r="J23" s="225"/>
      <c r="K23" s="225"/>
      <c r="L23" s="225"/>
    </row>
    <row r="24" spans="1:12" ht="18.75">
      <c r="A24" s="239" t="str">
        <f>Profile!A93</f>
        <v>vjktif=r</v>
      </c>
      <c r="B24" s="239" t="str">
        <f>Profile!$K$36</f>
        <v>LVsV Q.M</v>
      </c>
      <c r="C24" s="239" t="str">
        <f>Profile!G93</f>
        <v>v/;kid&amp;1</v>
      </c>
      <c r="D24" s="239">
        <f>Profile!I93</f>
        <v>10</v>
      </c>
      <c r="E24" s="224">
        <v>0</v>
      </c>
      <c r="F24" s="224">
        <v>0</v>
      </c>
      <c r="G24" s="224">
        <v>0</v>
      </c>
      <c r="H24" s="239">
        <f t="shared" si="0"/>
        <v>0</v>
      </c>
      <c r="I24" s="225"/>
      <c r="J24" s="225"/>
      <c r="K24" s="225"/>
      <c r="L24" s="225"/>
    </row>
    <row r="25" spans="1:12" ht="18.75">
      <c r="A25" s="239" t="str">
        <f>Profile!A94</f>
        <v>vjktif=r</v>
      </c>
      <c r="B25" s="239" t="str">
        <f>Profile!$K$36</f>
        <v>LVsV Q.M</v>
      </c>
      <c r="C25" s="239" t="str">
        <f>Profile!G94</f>
        <v xml:space="preserve"> 'kk-f'k{kd</v>
      </c>
      <c r="D25" s="239">
        <f>Profile!I94</f>
        <v>10</v>
      </c>
      <c r="E25" s="224">
        <v>1</v>
      </c>
      <c r="F25" s="224">
        <v>0</v>
      </c>
      <c r="G25" s="224">
        <v>0</v>
      </c>
      <c r="H25" s="239">
        <f t="shared" si="0"/>
        <v>1</v>
      </c>
      <c r="I25" s="225">
        <v>1</v>
      </c>
      <c r="J25" s="225"/>
      <c r="K25" s="225"/>
      <c r="L25" s="225"/>
    </row>
    <row r="26" spans="1:12" ht="18.75">
      <c r="A26" s="239" t="str">
        <f>Profile!A95</f>
        <v>vjktif=r</v>
      </c>
      <c r="B26" s="239" t="str">
        <f>Profile!$K$36</f>
        <v>LVsV Q.M</v>
      </c>
      <c r="C26" s="239" t="str">
        <f>Profile!G95</f>
        <v>dk;kZy; lgk;d</v>
      </c>
      <c r="D26" s="239">
        <f>Profile!I95</f>
        <v>10</v>
      </c>
      <c r="E26" s="224">
        <v>0</v>
      </c>
      <c r="F26" s="224">
        <v>0</v>
      </c>
      <c r="G26" s="224">
        <v>0</v>
      </c>
      <c r="H26" s="239">
        <f t="shared" si="0"/>
        <v>0</v>
      </c>
      <c r="I26" s="225"/>
      <c r="J26" s="225"/>
      <c r="K26" s="225"/>
      <c r="L26" s="225"/>
    </row>
    <row r="27" spans="1:12" ht="18.75">
      <c r="A27" s="239" t="str">
        <f>Profile!A96</f>
        <v>vjktif=r</v>
      </c>
      <c r="B27" s="239" t="str">
        <f>Profile!$K$36</f>
        <v>LVsV Q.M</v>
      </c>
      <c r="C27" s="239" t="str">
        <f>Profile!G96</f>
        <v>ofj"B fyfid</v>
      </c>
      <c r="D27" s="239">
        <f>Profile!I96</f>
        <v>8</v>
      </c>
      <c r="E27" s="224">
        <v>1</v>
      </c>
      <c r="F27" s="224">
        <v>0</v>
      </c>
      <c r="G27" s="224">
        <v>0</v>
      </c>
      <c r="H27" s="239">
        <f t="shared" ref="H27" si="1">E27+F27-G27</f>
        <v>1</v>
      </c>
      <c r="I27" s="225"/>
      <c r="J27" s="225">
        <v>1</v>
      </c>
      <c r="K27" s="225"/>
      <c r="L27" s="225"/>
    </row>
    <row r="28" spans="1:12" ht="18.75">
      <c r="A28" s="239" t="str">
        <f>Profile!A97</f>
        <v>vjktif=r</v>
      </c>
      <c r="B28" s="239" t="str">
        <f>Profile!$K$36</f>
        <v>LVsV Q.M</v>
      </c>
      <c r="C28" s="239" t="str">
        <f>Profile!G97</f>
        <v>dfu"B fyfid</v>
      </c>
      <c r="D28" s="239">
        <f>Profile!I97</f>
        <v>5</v>
      </c>
      <c r="E28" s="224">
        <v>0</v>
      </c>
      <c r="F28" s="224">
        <v>0</v>
      </c>
      <c r="G28" s="224">
        <v>0</v>
      </c>
      <c r="H28" s="239">
        <f t="shared" ref="H28:H31" si="2">E28+F28-G28</f>
        <v>0</v>
      </c>
      <c r="I28" s="225"/>
      <c r="J28" s="225"/>
      <c r="K28" s="225"/>
      <c r="L28" s="225"/>
    </row>
    <row r="29" spans="1:12" ht="18.75">
      <c r="A29" s="239" t="str">
        <f>Profile!A98</f>
        <v>vjktif=r</v>
      </c>
      <c r="B29" s="239" t="str">
        <f>Profile!$K$36</f>
        <v>LVsV Q.M</v>
      </c>
      <c r="C29" s="239" t="str">
        <f>Profile!G98</f>
        <v>lgk;d deZpkjh</v>
      </c>
      <c r="D29" s="239">
        <f>Profile!I98</f>
        <v>1</v>
      </c>
      <c r="E29" s="224">
        <v>1</v>
      </c>
      <c r="F29" s="224">
        <v>0</v>
      </c>
      <c r="G29" s="224">
        <v>0</v>
      </c>
      <c r="H29" s="239">
        <f t="shared" si="2"/>
        <v>1</v>
      </c>
      <c r="I29" s="225">
        <v>1</v>
      </c>
      <c r="J29" s="225"/>
      <c r="K29" s="225"/>
      <c r="L29" s="225"/>
    </row>
    <row r="30" spans="1:12" ht="18.75">
      <c r="A30" s="239" t="str">
        <f>Profile!A99</f>
        <v>vjktif=r</v>
      </c>
      <c r="B30" s="239" t="str">
        <f>Profile!$K$36</f>
        <v>LVsV Q.M</v>
      </c>
      <c r="C30" s="239" t="str">
        <f>Profile!G99</f>
        <v>lgk;d deZpkjh</v>
      </c>
      <c r="D30" s="239">
        <f>Profile!I99</f>
        <v>1</v>
      </c>
      <c r="E30" s="224">
        <v>1</v>
      </c>
      <c r="F30" s="224">
        <v>0</v>
      </c>
      <c r="G30" s="224">
        <v>0</v>
      </c>
      <c r="H30" s="239">
        <f t="shared" si="2"/>
        <v>1</v>
      </c>
      <c r="I30" s="225"/>
      <c r="J30" s="225"/>
      <c r="K30" s="225">
        <v>1</v>
      </c>
      <c r="L30" s="226"/>
    </row>
    <row r="31" spans="1:12" ht="18.75">
      <c r="A31" s="239" t="str">
        <f>Profile!A100</f>
        <v>vjktif=r</v>
      </c>
      <c r="B31" s="239" t="str">
        <f>Profile!$K$36</f>
        <v>LVsV Q.M</v>
      </c>
      <c r="C31" s="239" t="str">
        <f>Profile!G100</f>
        <v>lgk;d deZpkjh</v>
      </c>
      <c r="D31" s="239">
        <f>Profile!I100</f>
        <v>1</v>
      </c>
      <c r="E31" s="224">
        <v>0</v>
      </c>
      <c r="F31" s="224">
        <v>0</v>
      </c>
      <c r="G31" s="224">
        <v>0</v>
      </c>
      <c r="H31" s="239">
        <f t="shared" si="2"/>
        <v>0</v>
      </c>
      <c r="I31" s="225">
        <v>0</v>
      </c>
      <c r="J31" s="225"/>
      <c r="K31" s="225"/>
      <c r="L31" s="225"/>
    </row>
    <row r="32" spans="1:12" ht="9.6" customHeight="1">
      <c r="A32" s="13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</row>
    <row r="33" spans="3:12" ht="30.75" customHeight="1">
      <c r="C33" s="11" t="s">
        <v>17</v>
      </c>
      <c r="D33" s="11"/>
      <c r="E33" s="174">
        <f>SUM(E6:E32)</f>
        <v>11</v>
      </c>
      <c r="F33" s="174">
        <f>SUM(F6:F32)</f>
        <v>0</v>
      </c>
      <c r="G33" s="174">
        <f>SUM(G6:G32)</f>
        <v>0</v>
      </c>
      <c r="H33" s="174">
        <f>SUM(H6:H32)</f>
        <v>11</v>
      </c>
      <c r="I33" s="174">
        <f>SUM(I13:I32)</f>
        <v>4</v>
      </c>
      <c r="J33" s="174">
        <f>SUM(J6:J32)</f>
        <v>5</v>
      </c>
      <c r="K33" s="174">
        <f>SUM(K6:K32)</f>
        <v>2</v>
      </c>
      <c r="L33" s="18"/>
    </row>
    <row r="34" spans="3:12" ht="25.9" customHeight="1"/>
    <row r="35" spans="3:12" ht="15.75">
      <c r="E35" s="463"/>
      <c r="J35" s="852" t="str">
        <f>Profile!A3</f>
        <v>ihbZbZvks 10tSM ,oa iz/kkukpk;Z</v>
      </c>
      <c r="K35" s="852"/>
      <c r="L35" s="852"/>
    </row>
    <row r="36" spans="3:12" ht="15.75">
      <c r="E36" s="463"/>
      <c r="J36" s="852" t="str">
        <f>Profile!A4</f>
        <v>jktdh; mPp ek/;fed fo|ky;</v>
      </c>
      <c r="K36" s="852">
        <f>Profile!B4</f>
        <v>0</v>
      </c>
      <c r="L36" s="852"/>
    </row>
    <row r="37" spans="3:12" ht="15.75">
      <c r="E37" s="463"/>
      <c r="J37" s="852" t="str">
        <f>Profile!A5</f>
        <v>15tSM Jhxaxkuxj</v>
      </c>
      <c r="K37" s="852">
        <f>Profile!B5</f>
        <v>0</v>
      </c>
      <c r="L37" s="852"/>
    </row>
    <row r="38" spans="3:12" ht="18.75">
      <c r="E38" s="463"/>
      <c r="J38" s="843">
        <f>'P1'!$G$14</f>
        <v>2405</v>
      </c>
      <c r="K38" s="843"/>
      <c r="L38" s="843"/>
    </row>
    <row r="39" spans="3:12" ht="15.75">
      <c r="E39" s="464"/>
    </row>
  </sheetData>
  <sheetProtection password="C404" sheet="1" objects="1" scenarios="1"/>
  <mergeCells count="19">
    <mergeCell ref="J38:L38"/>
    <mergeCell ref="J35:L35"/>
    <mergeCell ref="J36:L36"/>
    <mergeCell ref="J37:L37"/>
    <mergeCell ref="A2:H2"/>
    <mergeCell ref="J2:L2"/>
    <mergeCell ref="A1:C1"/>
    <mergeCell ref="D1:L1"/>
    <mergeCell ref="C3:C4"/>
    <mergeCell ref="B3:B4"/>
    <mergeCell ref="A3:A4"/>
    <mergeCell ref="E3:E4"/>
    <mergeCell ref="F3:F4"/>
    <mergeCell ref="I3:J3"/>
    <mergeCell ref="K3:K4"/>
    <mergeCell ref="L3:L4"/>
    <mergeCell ref="H3:H4"/>
    <mergeCell ref="D3:D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scale="73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0"/>
  <sheetViews>
    <sheetView view="pageBreakPreview" zoomScale="70" zoomScaleNormal="80" zoomScaleSheetLayoutView="70" workbookViewId="0">
      <selection activeCell="E4" sqref="E4"/>
    </sheetView>
  </sheetViews>
  <sheetFormatPr defaultColWidth="8.85546875" defaultRowHeight="20.25"/>
  <cols>
    <col min="1" max="1" width="12.42578125" style="3" customWidth="1"/>
    <col min="2" max="2" width="17.5703125" style="3" customWidth="1"/>
    <col min="3" max="3" width="19.28515625" style="3" customWidth="1"/>
    <col min="4" max="4" width="18" style="3" customWidth="1"/>
    <col min="5" max="5" width="12.7109375" style="3" customWidth="1"/>
    <col min="6" max="6" width="8.85546875" style="3"/>
    <col min="7" max="7" width="9.7109375" style="3" customWidth="1"/>
    <col min="8" max="16384" width="8.85546875" style="3"/>
  </cols>
  <sheetData>
    <row r="1" spans="1:8" ht="31.9" customHeight="1">
      <c r="B1" s="481" t="str">
        <f>Profile!A36</f>
        <v>dk;kZy; %&amp;</v>
      </c>
      <c r="C1" s="859" t="str">
        <f>Profile!D36</f>
        <v>15tSM Jhxaxkuxj</v>
      </c>
      <c r="D1" s="859"/>
      <c r="E1" s="859"/>
      <c r="F1" s="859"/>
      <c r="G1" s="859"/>
      <c r="H1" s="859"/>
    </row>
    <row r="2" spans="1:8" ht="34.9" customHeight="1">
      <c r="A2" s="833" t="s">
        <v>198</v>
      </c>
      <c r="B2" s="833"/>
      <c r="C2" s="833"/>
      <c r="D2" s="833"/>
      <c r="E2" s="833"/>
      <c r="F2" s="862" t="s">
        <v>212</v>
      </c>
      <c r="G2" s="862"/>
      <c r="H2" s="862"/>
    </row>
    <row r="3" spans="1:8" ht="34.9" customHeight="1">
      <c r="A3" s="687" t="s">
        <v>215</v>
      </c>
      <c r="B3" s="687"/>
      <c r="C3" s="281" t="s">
        <v>216</v>
      </c>
      <c r="D3" s="291" t="str">
        <f>Profile!O36</f>
        <v>RE 2020-2021</v>
      </c>
      <c r="E3" s="687" t="s">
        <v>217</v>
      </c>
      <c r="F3" s="687"/>
      <c r="G3" s="858" t="str">
        <f>Profile!N35</f>
        <v>BE 2021-2022</v>
      </c>
      <c r="H3" s="858"/>
    </row>
    <row r="4" spans="1:8" s="282" customFormat="1" ht="45" customHeight="1">
      <c r="A4" s="40" t="s">
        <v>36</v>
      </c>
      <c r="B4" s="283" t="s">
        <v>199</v>
      </c>
      <c r="C4" s="283" t="s">
        <v>27</v>
      </c>
      <c r="D4" s="283" t="s">
        <v>200</v>
      </c>
      <c r="E4" s="283" t="s">
        <v>201</v>
      </c>
      <c r="F4" s="283" t="s">
        <v>202</v>
      </c>
      <c r="G4" s="283" t="s">
        <v>152</v>
      </c>
      <c r="H4" s="40" t="s">
        <v>214</v>
      </c>
    </row>
    <row r="5" spans="1:8">
      <c r="A5" s="284" t="s">
        <v>148</v>
      </c>
      <c r="B5" s="287" t="s">
        <v>212</v>
      </c>
      <c r="C5" s="285" t="s">
        <v>203</v>
      </c>
      <c r="D5" s="283" t="s">
        <v>204</v>
      </c>
      <c r="E5" s="286">
        <v>2</v>
      </c>
      <c r="F5" s="286">
        <v>2</v>
      </c>
      <c r="G5" s="293">
        <f>E5-F5</f>
        <v>0</v>
      </c>
      <c r="H5" s="861">
        <f>E5+E7+E6</f>
        <v>3</v>
      </c>
    </row>
    <row r="6" spans="1:8">
      <c r="A6" s="284" t="s">
        <v>148</v>
      </c>
      <c r="B6" s="287" t="s">
        <v>213</v>
      </c>
      <c r="C6" s="285" t="s">
        <v>203</v>
      </c>
      <c r="D6" s="283" t="s">
        <v>204</v>
      </c>
      <c r="E6" s="286">
        <v>1</v>
      </c>
      <c r="F6" s="286">
        <v>1</v>
      </c>
      <c r="G6" s="293">
        <f>E6-F6</f>
        <v>0</v>
      </c>
      <c r="H6" s="861"/>
    </row>
    <row r="7" spans="1:8">
      <c r="A7" s="284" t="s">
        <v>148</v>
      </c>
      <c r="B7" s="287"/>
      <c r="C7" s="285" t="s">
        <v>203</v>
      </c>
      <c r="D7" s="283" t="s">
        <v>204</v>
      </c>
      <c r="E7" s="286"/>
      <c r="F7" s="286">
        <v>0</v>
      </c>
      <c r="G7" s="293">
        <f>E7-F7</f>
        <v>0</v>
      </c>
      <c r="H7" s="861"/>
    </row>
    <row r="8" spans="1:8">
      <c r="A8" s="284" t="s">
        <v>148</v>
      </c>
      <c r="B8" s="287" t="s">
        <v>212</v>
      </c>
      <c r="C8" s="860" t="s">
        <v>205</v>
      </c>
      <c r="D8" s="283" t="s">
        <v>206</v>
      </c>
      <c r="E8" s="286">
        <v>1</v>
      </c>
      <c r="F8" s="286">
        <v>0</v>
      </c>
      <c r="G8" s="293">
        <f t="shared" ref="G8:G13" si="0">E8-F8</f>
        <v>1</v>
      </c>
      <c r="H8" s="861">
        <f>E8+E9+E10+E11+E12+E13</f>
        <v>3</v>
      </c>
    </row>
    <row r="9" spans="1:8">
      <c r="A9" s="284" t="s">
        <v>148</v>
      </c>
      <c r="B9" s="287" t="s">
        <v>212</v>
      </c>
      <c r="C9" s="860"/>
      <c r="D9" s="283" t="s">
        <v>207</v>
      </c>
      <c r="E9" s="286">
        <v>1</v>
      </c>
      <c r="F9" s="286">
        <v>1</v>
      </c>
      <c r="G9" s="293">
        <f t="shared" si="0"/>
        <v>0</v>
      </c>
      <c r="H9" s="861"/>
    </row>
    <row r="10" spans="1:8">
      <c r="A10" s="284" t="s">
        <v>148</v>
      </c>
      <c r="B10" s="287"/>
      <c r="C10" s="860"/>
      <c r="D10" s="283" t="s">
        <v>208</v>
      </c>
      <c r="E10" s="286">
        <v>0</v>
      </c>
      <c r="F10" s="286">
        <v>0</v>
      </c>
      <c r="G10" s="293">
        <f t="shared" si="0"/>
        <v>0</v>
      </c>
      <c r="H10" s="861"/>
    </row>
    <row r="11" spans="1:8">
      <c r="A11" s="284" t="s">
        <v>148</v>
      </c>
      <c r="B11" s="287" t="s">
        <v>212</v>
      </c>
      <c r="C11" s="860"/>
      <c r="D11" s="283" t="s">
        <v>209</v>
      </c>
      <c r="E11" s="286">
        <v>1</v>
      </c>
      <c r="F11" s="286">
        <v>1</v>
      </c>
      <c r="G11" s="293">
        <f t="shared" si="0"/>
        <v>0</v>
      </c>
      <c r="H11" s="861"/>
    </row>
    <row r="12" spans="1:8">
      <c r="A12" s="284" t="s">
        <v>148</v>
      </c>
      <c r="B12" s="287"/>
      <c r="C12" s="860"/>
      <c r="D12" s="283" t="s">
        <v>210</v>
      </c>
      <c r="E12" s="286">
        <v>0</v>
      </c>
      <c r="F12" s="286">
        <v>0</v>
      </c>
      <c r="G12" s="293">
        <f t="shared" si="0"/>
        <v>0</v>
      </c>
      <c r="H12" s="861"/>
    </row>
    <row r="13" spans="1:8">
      <c r="A13" s="284" t="s">
        <v>148</v>
      </c>
      <c r="B13" s="287"/>
      <c r="C13" s="860"/>
      <c r="D13" s="283" t="s">
        <v>211</v>
      </c>
      <c r="E13" s="286">
        <v>0</v>
      </c>
      <c r="F13" s="286">
        <v>0</v>
      </c>
      <c r="G13" s="293">
        <f t="shared" si="0"/>
        <v>0</v>
      </c>
      <c r="H13" s="861"/>
    </row>
    <row r="14" spans="1:8" ht="33" customHeight="1">
      <c r="A14" s="855" t="s">
        <v>19</v>
      </c>
      <c r="B14" s="856"/>
      <c r="C14" s="856"/>
      <c r="D14" s="857"/>
      <c r="E14" s="288">
        <f>E5+E7+E8+E9+E10+E11+E12+E13+E6</f>
        <v>6</v>
      </c>
      <c r="F14" s="288">
        <f t="shared" ref="F14:H14" si="1">F5+F7+F8+F9+F10+F11+F12+F13+F6</f>
        <v>5</v>
      </c>
      <c r="G14" s="288">
        <f t="shared" si="1"/>
        <v>1</v>
      </c>
      <c r="H14" s="288">
        <f t="shared" si="1"/>
        <v>6</v>
      </c>
    </row>
    <row r="16" spans="1:8">
      <c r="B16" s="463" t="str">
        <f>Profile!C3</f>
        <v>2202-02-109-27-01</v>
      </c>
      <c r="F16" s="854" t="str">
        <f>'P3'!J35</f>
        <v>ihbZbZvks 10tSM ,oa iz/kkukpk;Z</v>
      </c>
      <c r="G16" s="854"/>
      <c r="H16" s="854"/>
    </row>
    <row r="17" spans="2:8">
      <c r="B17" s="463"/>
      <c r="F17" s="854" t="str">
        <f>'P3'!J36</f>
        <v>jktdh; mPp ek/;fed fo|ky;</v>
      </c>
      <c r="G17" s="854">
        <f>'P3'!K36</f>
        <v>0</v>
      </c>
      <c r="H17" s="854">
        <f>'P3'!L36</f>
        <v>0</v>
      </c>
    </row>
    <row r="18" spans="2:8">
      <c r="B18" s="463"/>
      <c r="F18" s="854" t="str">
        <f>'P3'!J37</f>
        <v>15tSM Jhxaxkuxj</v>
      </c>
      <c r="G18" s="854">
        <f>'P3'!K37</f>
        <v>0</v>
      </c>
      <c r="H18" s="854">
        <f>'P3'!L37</f>
        <v>0</v>
      </c>
    </row>
    <row r="19" spans="2:8">
      <c r="B19" s="463"/>
    </row>
    <row r="20" spans="2:8">
      <c r="B20" s="464"/>
    </row>
  </sheetData>
  <sheetProtection password="C404" sheet="1" objects="1" scenarios="1"/>
  <protectedRanges>
    <protectedRange sqref="F2:H2" name="Range3_1"/>
  </protectedRanges>
  <mergeCells count="13">
    <mergeCell ref="C1:H1"/>
    <mergeCell ref="C8:C13"/>
    <mergeCell ref="H5:H7"/>
    <mergeCell ref="H8:H13"/>
    <mergeCell ref="F16:H16"/>
    <mergeCell ref="F2:H2"/>
    <mergeCell ref="A2:E2"/>
    <mergeCell ref="F17:H17"/>
    <mergeCell ref="F18:H18"/>
    <mergeCell ref="A14:D14"/>
    <mergeCell ref="A3:B3"/>
    <mergeCell ref="E3:F3"/>
    <mergeCell ref="G3:H3"/>
  </mergeCells>
  <printOptions horizontalCentered="1"/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5"/>
  <sheetViews>
    <sheetView view="pageBreakPreview" zoomScale="60" zoomScaleNormal="70" workbookViewId="0">
      <selection activeCell="E6" sqref="E6"/>
    </sheetView>
  </sheetViews>
  <sheetFormatPr defaultRowHeight="15"/>
  <cols>
    <col min="1" max="1" width="4.85546875" customWidth="1"/>
    <col min="2" max="2" width="16.7109375" customWidth="1"/>
    <col min="3" max="3" width="25.85546875" customWidth="1"/>
    <col min="4" max="4" width="18.85546875" customWidth="1"/>
    <col min="5" max="5" width="16.28515625" customWidth="1"/>
    <col min="6" max="6" width="12.5703125" customWidth="1"/>
    <col min="7" max="7" width="14.28515625" customWidth="1"/>
    <col min="8" max="8" width="14" customWidth="1"/>
    <col min="9" max="9" width="16.7109375" customWidth="1"/>
    <col min="10" max="10" width="14.85546875" bestFit="1" customWidth="1"/>
  </cols>
  <sheetData>
    <row r="1" spans="1:10" ht="27.75">
      <c r="A1" s="866" t="str">
        <f>Profile!A36</f>
        <v>dk;kZy; %&amp;</v>
      </c>
      <c r="B1" s="866"/>
      <c r="C1" s="866"/>
      <c r="D1" s="864" t="str">
        <f>Profile!D36</f>
        <v>15tSM Jhxaxkuxj</v>
      </c>
      <c r="E1" s="864"/>
      <c r="F1" s="864"/>
      <c r="G1" s="864"/>
      <c r="H1" s="864"/>
      <c r="I1" s="864"/>
      <c r="J1" s="864"/>
    </row>
    <row r="2" spans="1:10" ht="33.75">
      <c r="A2" s="868" t="s">
        <v>158</v>
      </c>
      <c r="B2" s="868"/>
      <c r="C2" s="868"/>
      <c r="D2" s="868"/>
      <c r="E2" s="868"/>
      <c r="F2" s="868"/>
      <c r="G2" s="597" t="s">
        <v>403</v>
      </c>
      <c r="H2" s="869" t="str">
        <f>Profile!$C$3</f>
        <v>2202-02-109-27-01</v>
      </c>
      <c r="I2" s="869"/>
      <c r="J2" s="869"/>
    </row>
    <row r="3" spans="1:10" ht="26.25">
      <c r="A3" s="865" t="s">
        <v>159</v>
      </c>
      <c r="B3" s="865"/>
      <c r="C3" s="865"/>
      <c r="D3" s="865"/>
      <c r="E3" s="865"/>
      <c r="F3" s="865"/>
      <c r="G3" s="865"/>
      <c r="H3" s="865"/>
      <c r="I3" s="865"/>
      <c r="J3" s="865"/>
    </row>
    <row r="4" spans="1:10" ht="29.45" customHeight="1">
      <c r="A4" s="867" t="s">
        <v>215</v>
      </c>
      <c r="B4" s="867"/>
      <c r="C4" s="867"/>
      <c r="D4" s="281" t="s">
        <v>216</v>
      </c>
      <c r="E4" s="290" t="str">
        <f>Profile!O36</f>
        <v>RE 2020-2021</v>
      </c>
      <c r="F4" s="687" t="s">
        <v>217</v>
      </c>
      <c r="G4" s="687"/>
      <c r="H4" s="292" t="str">
        <f>Profile!M36</f>
        <v>2023&amp;2024</v>
      </c>
      <c r="I4" s="289"/>
      <c r="J4" s="289"/>
    </row>
    <row r="5" spans="1:10" s="249" customFormat="1" ht="93" customHeight="1">
      <c r="A5" s="250" t="s">
        <v>160</v>
      </c>
      <c r="B5" s="250" t="s">
        <v>161</v>
      </c>
      <c r="C5" s="250" t="s">
        <v>162</v>
      </c>
      <c r="D5" s="250" t="s">
        <v>179</v>
      </c>
      <c r="E5" s="250" t="s">
        <v>196</v>
      </c>
      <c r="F5" s="250" t="s">
        <v>27</v>
      </c>
      <c r="G5" s="250" t="s">
        <v>164</v>
      </c>
      <c r="H5" s="253" t="s">
        <v>165</v>
      </c>
      <c r="I5" s="250" t="s">
        <v>166</v>
      </c>
      <c r="J5" s="250" t="s">
        <v>163</v>
      </c>
    </row>
    <row r="6" spans="1:10" s="252" customFormat="1" ht="54.75" customHeight="1">
      <c r="A6" s="251">
        <v>1</v>
      </c>
      <c r="B6" s="257" t="s">
        <v>180</v>
      </c>
      <c r="C6" s="258"/>
      <c r="D6" s="257"/>
      <c r="E6" s="257"/>
      <c r="F6" s="259"/>
      <c r="G6" s="260"/>
      <c r="H6" s="257"/>
      <c r="I6" s="247"/>
      <c r="J6" s="462">
        <f>H6*I6/30</f>
        <v>0</v>
      </c>
    </row>
    <row r="7" spans="1:10" ht="49.5" customHeight="1">
      <c r="A7" s="251">
        <v>2</v>
      </c>
      <c r="B7" s="259" t="s">
        <v>181</v>
      </c>
      <c r="C7" s="258"/>
      <c r="D7" s="257"/>
      <c r="E7" s="257"/>
      <c r="F7" s="259"/>
      <c r="G7" s="260"/>
      <c r="H7" s="257"/>
      <c r="I7" s="247"/>
      <c r="J7" s="462">
        <f t="shared" ref="J7:J9" si="0">H7*I7/30</f>
        <v>0</v>
      </c>
    </row>
    <row r="8" spans="1:10" ht="55.5" customHeight="1">
      <c r="A8" s="251">
        <v>3</v>
      </c>
      <c r="B8" s="257" t="s">
        <v>180</v>
      </c>
      <c r="C8" s="258"/>
      <c r="D8" s="257"/>
      <c r="E8" s="257"/>
      <c r="F8" s="259"/>
      <c r="G8" s="260"/>
      <c r="H8" s="257"/>
      <c r="I8" s="247"/>
      <c r="J8" s="462">
        <f t="shared" si="0"/>
        <v>0</v>
      </c>
    </row>
    <row r="9" spans="1:10" ht="55.5" customHeight="1">
      <c r="A9" s="251">
        <v>4</v>
      </c>
      <c r="B9" s="257" t="s">
        <v>180</v>
      </c>
      <c r="C9" s="258"/>
      <c r="D9" s="257"/>
      <c r="E9" s="257"/>
      <c r="F9" s="259"/>
      <c r="G9" s="260"/>
      <c r="H9" s="257"/>
      <c r="I9" s="247"/>
      <c r="J9" s="462">
        <f t="shared" si="0"/>
        <v>0</v>
      </c>
    </row>
    <row r="10" spans="1:10" ht="24.6" customHeight="1">
      <c r="A10" s="248"/>
      <c r="B10" s="248"/>
      <c r="C10" s="248"/>
      <c r="D10" s="248"/>
      <c r="E10" s="248"/>
      <c r="F10" s="248"/>
      <c r="G10" s="248"/>
      <c r="H10" s="248"/>
      <c r="I10" s="248"/>
      <c r="J10" s="248"/>
    </row>
    <row r="11" spans="1:10" ht="18.75">
      <c r="C11" s="584" t="str">
        <f>Profile!C3</f>
        <v>2202-02-109-27-01</v>
      </c>
      <c r="D11" s="4"/>
      <c r="H11" s="843" t="str">
        <f>Profile!A3</f>
        <v>ihbZbZvks 10tSM ,oa iz/kkukpk;Z</v>
      </c>
      <c r="I11" s="843"/>
    </row>
    <row r="12" spans="1:10" ht="18.75">
      <c r="C12" s="584"/>
      <c r="D12" s="4"/>
      <c r="H12" s="843" t="str">
        <f>Profile!A4</f>
        <v>jktdh; mPp ek/;fed fo|ky;</v>
      </c>
      <c r="I12" s="843">
        <f>Profile!B4</f>
        <v>0</v>
      </c>
    </row>
    <row r="13" spans="1:10" ht="18.75">
      <c r="C13" s="584"/>
      <c r="D13" s="4"/>
      <c r="H13" s="843" t="str">
        <f>Profile!A5</f>
        <v>15tSM Jhxaxkuxj</v>
      </c>
      <c r="I13" s="843">
        <f>Profile!B5</f>
        <v>0</v>
      </c>
    </row>
    <row r="14" spans="1:10" ht="21">
      <c r="C14" s="584"/>
      <c r="D14" s="4"/>
      <c r="H14" s="863">
        <f>Profile!$F$4</f>
        <v>2405</v>
      </c>
      <c r="I14" s="863"/>
    </row>
    <row r="15" spans="1:10" ht="18.75">
      <c r="C15" s="585"/>
      <c r="D15" s="4"/>
    </row>
  </sheetData>
  <mergeCells count="11">
    <mergeCell ref="H14:I14"/>
    <mergeCell ref="H11:I11"/>
    <mergeCell ref="H12:I12"/>
    <mergeCell ref="H13:I13"/>
    <mergeCell ref="D1:J1"/>
    <mergeCell ref="A3:J3"/>
    <mergeCell ref="A1:C1"/>
    <mergeCell ref="F4:G4"/>
    <mergeCell ref="A4:C4"/>
    <mergeCell ref="A2:F2"/>
    <mergeCell ref="H2:J2"/>
  </mergeCells>
  <printOptions horizontalCentered="1"/>
  <pageMargins left="0.43307086614173229" right="0.19685039370078741" top="0.74803149606299213" bottom="0.51181102362204722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25"/>
  <sheetViews>
    <sheetView view="pageBreakPreview" zoomScale="70" zoomScaleNormal="70" zoomScaleSheetLayoutView="70" workbookViewId="0">
      <selection activeCell="F25" sqref="F25"/>
    </sheetView>
  </sheetViews>
  <sheetFormatPr defaultRowHeight="15"/>
  <cols>
    <col min="3" max="3" width="19.7109375" customWidth="1"/>
    <col min="4" max="4" width="17.5703125" customWidth="1"/>
    <col min="5" max="6" width="13.7109375" customWidth="1"/>
    <col min="7" max="7" width="13.5703125" customWidth="1"/>
    <col min="8" max="8" width="13.28515625" customWidth="1"/>
    <col min="9" max="9" width="17.7109375" customWidth="1"/>
  </cols>
  <sheetData>
    <row r="1" spans="1:9" ht="26.25">
      <c r="A1" s="374"/>
      <c r="B1" s="482"/>
      <c r="C1" s="483" t="s">
        <v>349</v>
      </c>
      <c r="D1" s="484" t="str">
        <f>Profile!$C$1</f>
        <v>15tSM Jhxaxkuxj</v>
      </c>
      <c r="E1" s="485"/>
      <c r="F1" s="485"/>
      <c r="G1" s="486"/>
      <c r="H1" s="487"/>
    </row>
    <row r="2" spans="1:9" ht="27.75">
      <c r="A2" s="374"/>
      <c r="B2" s="488"/>
      <c r="C2" s="489"/>
      <c r="D2" s="490"/>
      <c r="E2" s="509" t="s">
        <v>365</v>
      </c>
      <c r="F2" s="489"/>
      <c r="G2" s="491" t="s">
        <v>350</v>
      </c>
      <c r="H2" s="510">
        <f>Profile!$F$4</f>
        <v>2405</v>
      </c>
    </row>
    <row r="3" spans="1:9" ht="26.25">
      <c r="A3" s="295"/>
      <c r="B3" s="492"/>
      <c r="C3" s="493" t="s">
        <v>356</v>
      </c>
      <c r="D3" s="870" t="str">
        <f>Profile!C3</f>
        <v>2202-02-109-27-01</v>
      </c>
      <c r="E3" s="870"/>
      <c r="F3" s="870"/>
      <c r="G3" s="495"/>
      <c r="H3" s="496"/>
    </row>
    <row r="4" spans="1:9" ht="20.25">
      <c r="A4" s="295"/>
      <c r="B4" s="500"/>
      <c r="C4" s="497"/>
      <c r="D4" s="502"/>
      <c r="E4" s="494" t="s">
        <v>289</v>
      </c>
      <c r="F4" s="498"/>
      <c r="G4" s="501"/>
      <c r="H4" s="499"/>
    </row>
    <row r="5" spans="1:9" ht="20.25">
      <c r="A5" s="295"/>
      <c r="B5" s="503"/>
      <c r="C5" s="504" t="s">
        <v>260</v>
      </c>
      <c r="D5" s="505">
        <f>Profile!$C$11</f>
        <v>24</v>
      </c>
      <c r="E5" s="506"/>
      <c r="F5" s="507" t="s">
        <v>258</v>
      </c>
      <c r="G5" s="506" t="str">
        <f>Profile!$C$10</f>
        <v>LVsV Q.M</v>
      </c>
      <c r="H5" s="508"/>
    </row>
    <row r="6" spans="1:9" ht="18.75">
      <c r="A6" s="374"/>
      <c r="B6" s="374"/>
      <c r="C6" s="374"/>
      <c r="D6" s="374"/>
      <c r="E6" s="374"/>
      <c r="F6" s="374"/>
      <c r="G6" s="374"/>
      <c r="H6" s="374"/>
    </row>
    <row r="7" spans="1:9" ht="37.5">
      <c r="A7" s="375"/>
      <c r="B7" s="376" t="s">
        <v>4</v>
      </c>
      <c r="C7" s="376" t="s">
        <v>366</v>
      </c>
      <c r="D7" s="376" t="s">
        <v>27</v>
      </c>
      <c r="E7" s="376" t="s">
        <v>351</v>
      </c>
      <c r="F7" s="376" t="s">
        <v>367</v>
      </c>
      <c r="G7" s="376" t="s">
        <v>368</v>
      </c>
      <c r="H7" s="376" t="s">
        <v>369</v>
      </c>
      <c r="I7" s="384" t="s">
        <v>376</v>
      </c>
    </row>
    <row r="8" spans="1:9" s="476" customFormat="1" ht="12.75">
      <c r="A8" s="467"/>
      <c r="B8" s="475">
        <v>1</v>
      </c>
      <c r="C8" s="475">
        <v>2</v>
      </c>
      <c r="D8" s="475">
        <v>3</v>
      </c>
      <c r="E8" s="475">
        <v>4</v>
      </c>
      <c r="F8" s="475">
        <v>5</v>
      </c>
      <c r="G8" s="475">
        <v>6</v>
      </c>
      <c r="H8" s="475">
        <v>7</v>
      </c>
      <c r="I8" s="475">
        <v>8</v>
      </c>
    </row>
    <row r="9" spans="1:9" ht="37.9" customHeight="1">
      <c r="A9" s="378"/>
      <c r="B9" s="377">
        <f>Profile!C122</f>
        <v>1</v>
      </c>
      <c r="C9" s="478">
        <f>Profile!D122</f>
        <v>0</v>
      </c>
      <c r="D9" s="478">
        <f>Profile!E122</f>
        <v>0</v>
      </c>
      <c r="E9" s="477">
        <f>Profile!F122</f>
        <v>0</v>
      </c>
      <c r="F9" s="477">
        <f>Profile!G122</f>
        <v>0</v>
      </c>
      <c r="G9" s="479">
        <f>Profile!H122</f>
        <v>0</v>
      </c>
      <c r="H9" s="480">
        <f>Profile!I122</f>
        <v>0</v>
      </c>
      <c r="I9" s="480">
        <f>Profile!J122</f>
        <v>0</v>
      </c>
    </row>
    <row r="10" spans="1:9" ht="37.9" customHeight="1">
      <c r="A10" s="378"/>
      <c r="B10" s="377">
        <f>Profile!C123</f>
        <v>2</v>
      </c>
      <c r="C10" s="478" t="str">
        <f>Profile!D123</f>
        <v/>
      </c>
      <c r="D10" s="478" t="str">
        <f>Profile!E123</f>
        <v/>
      </c>
      <c r="E10" s="477" t="str">
        <f>Profile!F123</f>
        <v/>
      </c>
      <c r="F10" s="477" t="str">
        <f>Profile!G123</f>
        <v/>
      </c>
      <c r="G10" s="479">
        <f>Profile!H123</f>
        <v>0</v>
      </c>
      <c r="H10" s="480">
        <f>Profile!I123</f>
        <v>0</v>
      </c>
      <c r="I10" s="480">
        <f>Profile!J123</f>
        <v>0</v>
      </c>
    </row>
    <row r="11" spans="1:9" ht="37.9" customHeight="1">
      <c r="A11" s="380"/>
      <c r="B11" s="377">
        <f>Profile!C124</f>
        <v>3</v>
      </c>
      <c r="C11" s="478" t="str">
        <f>Profile!D124</f>
        <v/>
      </c>
      <c r="D11" s="478" t="str">
        <f>Profile!E124</f>
        <v/>
      </c>
      <c r="E11" s="477" t="str">
        <f>Profile!F124</f>
        <v/>
      </c>
      <c r="F11" s="477" t="str">
        <f>Profile!G124</f>
        <v/>
      </c>
      <c r="G11" s="479">
        <f>Profile!H124</f>
        <v>0</v>
      </c>
      <c r="H11" s="480">
        <f>Profile!I124</f>
        <v>0</v>
      </c>
      <c r="I11" s="480">
        <f>Profile!J124</f>
        <v>0</v>
      </c>
    </row>
    <row r="12" spans="1:9" ht="37.9" customHeight="1">
      <c r="A12" s="380"/>
      <c r="B12" s="377">
        <f>Profile!C125</f>
        <v>4</v>
      </c>
      <c r="C12" s="478" t="str">
        <f>Profile!D125</f>
        <v/>
      </c>
      <c r="D12" s="478" t="str">
        <f>Profile!E125</f>
        <v/>
      </c>
      <c r="E12" s="477" t="str">
        <f>Profile!F125</f>
        <v/>
      </c>
      <c r="F12" s="477" t="str">
        <f>Profile!G125</f>
        <v/>
      </c>
      <c r="G12" s="479">
        <f>Profile!H125</f>
        <v>0</v>
      </c>
      <c r="H12" s="480">
        <f>Profile!I125</f>
        <v>0</v>
      </c>
      <c r="I12" s="480">
        <f>Profile!J125</f>
        <v>0</v>
      </c>
    </row>
    <row r="13" spans="1:9" ht="37.9" customHeight="1">
      <c r="A13" s="380"/>
      <c r="B13" s="377">
        <f>Profile!C126</f>
        <v>5</v>
      </c>
      <c r="C13" s="478" t="str">
        <f>Profile!D126</f>
        <v/>
      </c>
      <c r="D13" s="478" t="str">
        <f>Profile!E126</f>
        <v/>
      </c>
      <c r="E13" s="477" t="str">
        <f>Profile!F126</f>
        <v/>
      </c>
      <c r="F13" s="477" t="str">
        <f>Profile!G126</f>
        <v/>
      </c>
      <c r="G13" s="479">
        <f>Profile!H126</f>
        <v>0</v>
      </c>
      <c r="H13" s="480">
        <f>Profile!I126</f>
        <v>0</v>
      </c>
      <c r="I13" s="480">
        <f>Profile!J126</f>
        <v>0</v>
      </c>
    </row>
    <row r="14" spans="1:9" ht="37.9" customHeight="1">
      <c r="A14" s="380"/>
      <c r="B14" s="377">
        <f>Profile!C127</f>
        <v>6</v>
      </c>
      <c r="C14" s="478" t="str">
        <f>Profile!D127</f>
        <v/>
      </c>
      <c r="D14" s="478" t="str">
        <f>Profile!E127</f>
        <v/>
      </c>
      <c r="E14" s="477" t="str">
        <f>Profile!F127</f>
        <v/>
      </c>
      <c r="F14" s="477" t="str">
        <f>Profile!G127</f>
        <v/>
      </c>
      <c r="G14" s="479">
        <f>Profile!H127</f>
        <v>0</v>
      </c>
      <c r="H14" s="480">
        <f>Profile!I127</f>
        <v>0</v>
      </c>
      <c r="I14" s="480">
        <f>Profile!J127</f>
        <v>0</v>
      </c>
    </row>
    <row r="15" spans="1:9" ht="37.9" customHeight="1">
      <c r="A15" s="380"/>
      <c r="B15" s="377">
        <f>Profile!C128</f>
        <v>7</v>
      </c>
      <c r="C15" s="478" t="str">
        <f>Profile!D128</f>
        <v/>
      </c>
      <c r="D15" s="478" t="str">
        <f>Profile!E128</f>
        <v/>
      </c>
      <c r="E15" s="477" t="str">
        <f>Profile!F128</f>
        <v/>
      </c>
      <c r="F15" s="477" t="str">
        <f>Profile!G128</f>
        <v/>
      </c>
      <c r="G15" s="479">
        <f>Profile!H128</f>
        <v>0</v>
      </c>
      <c r="H15" s="480">
        <f>Profile!I128</f>
        <v>0</v>
      </c>
      <c r="I15" s="480">
        <f>Profile!J128</f>
        <v>0</v>
      </c>
    </row>
    <row r="16" spans="1:9" ht="37.9" customHeight="1">
      <c r="A16" s="380"/>
      <c r="B16" s="377">
        <f>Profile!C129</f>
        <v>8</v>
      </c>
      <c r="C16" s="478" t="str">
        <f>Profile!D129</f>
        <v/>
      </c>
      <c r="D16" s="478" t="str">
        <f>Profile!E129</f>
        <v/>
      </c>
      <c r="E16" s="477" t="str">
        <f>Profile!F129</f>
        <v/>
      </c>
      <c r="F16" s="477">
        <f>Profile!G129</f>
        <v>0</v>
      </c>
      <c r="G16" s="479">
        <f>Profile!H129</f>
        <v>0</v>
      </c>
      <c r="H16" s="480">
        <f>Profile!I129</f>
        <v>0</v>
      </c>
      <c r="I16" s="480">
        <f>Profile!J129</f>
        <v>0</v>
      </c>
    </row>
    <row r="17" spans="1:9" ht="37.9" customHeight="1">
      <c r="A17" s="380"/>
      <c r="B17" s="377">
        <f>Profile!C130</f>
        <v>9</v>
      </c>
      <c r="C17" s="478" t="str">
        <f>Profile!D130</f>
        <v/>
      </c>
      <c r="D17" s="478" t="str">
        <f>Profile!E130</f>
        <v/>
      </c>
      <c r="E17" s="477" t="str">
        <f>Profile!F130</f>
        <v/>
      </c>
      <c r="F17" s="477" t="str">
        <f>Profile!G130</f>
        <v/>
      </c>
      <c r="G17" s="479">
        <f>Profile!H130</f>
        <v>0</v>
      </c>
      <c r="H17" s="480">
        <f>Profile!I130</f>
        <v>0</v>
      </c>
      <c r="I17" s="480">
        <f>Profile!J130</f>
        <v>0</v>
      </c>
    </row>
    <row r="18" spans="1:9" ht="37.9" customHeight="1">
      <c r="A18" s="380"/>
      <c r="B18" s="377">
        <f>Profile!C131</f>
        <v>10</v>
      </c>
      <c r="C18" s="478" t="str">
        <f>Profile!D131</f>
        <v/>
      </c>
      <c r="D18" s="478" t="str">
        <f>Profile!E131</f>
        <v/>
      </c>
      <c r="E18" s="477" t="str">
        <f>Profile!F131</f>
        <v/>
      </c>
      <c r="F18" s="477" t="str">
        <f>Profile!G131</f>
        <v/>
      </c>
      <c r="G18" s="479">
        <f>Profile!H131</f>
        <v>0</v>
      </c>
      <c r="H18" s="480">
        <f>Profile!I131</f>
        <v>0</v>
      </c>
      <c r="I18" s="480">
        <f>Profile!J131</f>
        <v>0</v>
      </c>
    </row>
    <row r="19" spans="1:9" s="252" customFormat="1" ht="32.450000000000003" customHeight="1">
      <c r="A19" s="474"/>
      <c r="B19" s="473"/>
      <c r="C19" s="473"/>
      <c r="D19" s="473" t="str">
        <f>Profile!E132</f>
        <v>TOTAL</v>
      </c>
      <c r="E19" s="473"/>
      <c r="F19" s="473"/>
      <c r="G19" s="377">
        <f>Profile!H132</f>
        <v>0</v>
      </c>
      <c r="H19" s="425">
        <f>Profile!I132</f>
        <v>0</v>
      </c>
      <c r="I19" s="425">
        <f>Profile!J132</f>
        <v>0</v>
      </c>
    </row>
    <row r="20" spans="1:9">
      <c r="A20" s="295"/>
      <c r="B20" s="295"/>
      <c r="C20" s="295"/>
      <c r="D20" s="295"/>
      <c r="E20" s="295"/>
      <c r="F20" s="295"/>
      <c r="G20" s="295"/>
      <c r="H20" s="295"/>
    </row>
    <row r="21" spans="1:9">
      <c r="A21" s="295"/>
      <c r="B21" s="295"/>
      <c r="C21" s="295"/>
      <c r="D21" s="295"/>
      <c r="E21" s="295"/>
      <c r="F21" s="295"/>
      <c r="G21" s="295"/>
      <c r="H21" s="295"/>
    </row>
    <row r="22" spans="1:9" ht="18.75">
      <c r="A22" s="295"/>
      <c r="B22" s="295"/>
      <c r="C22" s="295"/>
      <c r="D22" s="295"/>
      <c r="E22" s="295"/>
      <c r="F22" s="382" t="str">
        <f>Profile!A3</f>
        <v>ihbZbZvks 10tSM ,oa iz/kkukpk;Z</v>
      </c>
      <c r="G22" s="295"/>
      <c r="H22" s="295"/>
    </row>
    <row r="23" spans="1:9" ht="18.75">
      <c r="A23" s="295"/>
      <c r="B23" s="516" t="s">
        <v>394</v>
      </c>
      <c r="C23" s="583" t="str">
        <f>Profile!G6</f>
        <v>lqfer fxjh</v>
      </c>
      <c r="D23" s="295"/>
      <c r="E23" s="295"/>
      <c r="F23" s="382" t="str">
        <f>Profile!A4</f>
        <v>jktdh; mPp ek/;fed fo|ky;</v>
      </c>
      <c r="G23" s="295"/>
      <c r="H23" s="295"/>
    </row>
    <row r="24" spans="1:9" ht="18.75">
      <c r="A24" s="295"/>
      <c r="B24" s="339"/>
      <c r="C24" s="295"/>
      <c r="D24" s="295"/>
      <c r="E24" s="295"/>
      <c r="F24" s="382" t="str">
        <f>Profile!A5</f>
        <v>15tSM Jhxaxkuxj</v>
      </c>
      <c r="G24" s="295"/>
      <c r="H24" s="295"/>
    </row>
    <row r="25" spans="1:9" ht="20.25">
      <c r="A25" s="295"/>
      <c r="B25" s="339"/>
      <c r="C25" s="295"/>
      <c r="D25" s="295"/>
      <c r="E25" s="295"/>
      <c r="F25" s="594">
        <f>Profile!$F$4</f>
        <v>2405</v>
      </c>
      <c r="G25" s="295"/>
      <c r="H25" s="295"/>
    </row>
  </sheetData>
  <sheetProtection password="C404" sheet="1" objects="1" scenarios="1"/>
  <protectedRanges>
    <protectedRange sqref="A9:A18" name="Range1"/>
    <protectedRange sqref="C9:G18" name="Range2"/>
  </protectedRanges>
  <mergeCells count="1">
    <mergeCell ref="D3:F3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Profile</vt:lpstr>
      <vt:lpstr>rrr 08</vt:lpstr>
      <vt:lpstr>rrr 09</vt:lpstr>
      <vt:lpstr>rrr10</vt:lpstr>
      <vt:lpstr>P1</vt:lpstr>
      <vt:lpstr>P3</vt:lpstr>
      <vt:lpstr>L-1-2</vt:lpstr>
      <vt:lpstr>retierment</vt:lpstr>
      <vt:lpstr>FIX PAY</vt:lpstr>
      <vt:lpstr>CHALAN</vt:lpstr>
      <vt:lpstr>bank ac SCHOOL</vt:lpstr>
      <vt:lpstr>R01</vt:lpstr>
      <vt:lpstr>Sheet1</vt:lpstr>
      <vt:lpstr>'L-1-2'!Print_Area</vt:lpstr>
      <vt:lpstr>'P1'!Print_Area</vt:lpstr>
      <vt:lpstr>'P3'!Print_Area</vt:lpstr>
      <vt:lpstr>'rrr 08'!Print_Area</vt:lpstr>
      <vt:lpstr>'rrr 09'!Print_Area</vt:lpstr>
      <vt:lpstr>'rrr10'!Print_Area</vt:lpstr>
      <vt:lpstr>'rrr 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gurpreet</dc:creator>
  <cp:lastModifiedBy>Windows User</cp:lastModifiedBy>
  <cp:lastPrinted>2022-08-10T13:53:33Z</cp:lastPrinted>
  <dcterms:created xsi:type="dcterms:W3CDTF">2012-08-26T07:01:25Z</dcterms:created>
  <dcterms:modified xsi:type="dcterms:W3CDTF">2022-08-13T16:56:14Z</dcterms:modified>
</cp:coreProperties>
</file>