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otice" sheetId="3" r:id="rId1"/>
    <sheet name="GPF" sheetId="1" r:id="rId2"/>
    <sheet name="NPS" sheetId="2" r:id="rId3"/>
  </sheets>
  <definedNames>
    <definedName name="_xlnm._FilterDatabase" localSheetId="1" hidden="1">GPF!$B$4:$B$78</definedName>
    <definedName name="_xlnm._FilterDatabase" localSheetId="2" hidden="1">NPS!$B$4:$B$78</definedName>
    <definedName name="_xlnm.Criteria" localSheetId="1">GPF!$B$4</definedName>
    <definedName name="_xlnm.Print_Area" localSheetId="1">GPF!$A$1:$T$78</definedName>
    <definedName name="_xlnm.Print_Area" localSheetId="2">NPS!$A$1:$T$80</definedName>
  </definedNames>
  <calcPr calcId="124519" concurrentCalc="0"/>
</workbook>
</file>

<file path=xl/calcChain.xml><?xml version="1.0" encoding="utf-8"?>
<calcChain xmlns="http://schemas.openxmlformats.org/spreadsheetml/2006/main">
  <c r="R7" i="2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6"/>
  <c r="R7" i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K64"/>
  <c r="D64"/>
  <c r="H64"/>
  <c r="L64"/>
  <c r="E64"/>
  <c r="I64"/>
  <c r="M64"/>
  <c r="N64"/>
  <c r="P64"/>
  <c r="C65"/>
  <c r="G65"/>
  <c r="K65"/>
  <c r="D65"/>
  <c r="H65"/>
  <c r="L65"/>
  <c r="E65"/>
  <c r="I65"/>
  <c r="M65"/>
  <c r="N65"/>
  <c r="P65"/>
  <c r="C66"/>
  <c r="O66"/>
  <c r="G66"/>
  <c r="K66"/>
  <c r="D66"/>
  <c r="H66"/>
  <c r="L66"/>
  <c r="E66"/>
  <c r="I66"/>
  <c r="M66"/>
  <c r="N66"/>
  <c r="P66"/>
  <c r="C67"/>
  <c r="O67"/>
  <c r="G67"/>
  <c r="K67"/>
  <c r="D67"/>
  <c r="H67"/>
  <c r="L67"/>
  <c r="E67"/>
  <c r="I67"/>
  <c r="M67"/>
  <c r="N67"/>
  <c r="P67"/>
  <c r="C68"/>
  <c r="O68"/>
  <c r="G68"/>
  <c r="K68"/>
  <c r="D68"/>
  <c r="H68"/>
  <c r="L68"/>
  <c r="E68"/>
  <c r="I68"/>
  <c r="M68"/>
  <c r="N68"/>
  <c r="P68"/>
  <c r="C69"/>
  <c r="G69"/>
  <c r="K69"/>
  <c r="D69"/>
  <c r="H69"/>
  <c r="L69"/>
  <c r="E69"/>
  <c r="I69"/>
  <c r="M69"/>
  <c r="N69"/>
  <c r="P69"/>
  <c r="C70"/>
  <c r="G70"/>
  <c r="K70"/>
  <c r="D70"/>
  <c r="H70"/>
  <c r="L70"/>
  <c r="E70"/>
  <c r="I70"/>
  <c r="M70"/>
  <c r="N70"/>
  <c r="P70"/>
  <c r="C71"/>
  <c r="G71"/>
  <c r="K71"/>
  <c r="D71"/>
  <c r="H71"/>
  <c r="L71"/>
  <c r="E71"/>
  <c r="I71"/>
  <c r="M71"/>
  <c r="N71"/>
  <c r="P71"/>
  <c r="C72"/>
  <c r="O72"/>
  <c r="G72"/>
  <c r="K72"/>
  <c r="D72"/>
  <c r="H72"/>
  <c r="L72"/>
  <c r="E72"/>
  <c r="I72"/>
  <c r="M72"/>
  <c r="N72"/>
  <c r="P72"/>
  <c r="C73"/>
  <c r="O73"/>
  <c r="G73"/>
  <c r="K73"/>
  <c r="D73"/>
  <c r="H73"/>
  <c r="L73"/>
  <c r="E73"/>
  <c r="I73"/>
  <c r="M73"/>
  <c r="N73"/>
  <c r="P73"/>
  <c r="C74"/>
  <c r="O74"/>
  <c r="G74"/>
  <c r="K74"/>
  <c r="D74"/>
  <c r="H74"/>
  <c r="L74"/>
  <c r="E74"/>
  <c r="I74"/>
  <c r="M74"/>
  <c r="N74"/>
  <c r="P74"/>
  <c r="C75"/>
  <c r="G75"/>
  <c r="K75"/>
  <c r="D75"/>
  <c r="H75"/>
  <c r="L75"/>
  <c r="E75"/>
  <c r="I75"/>
  <c r="M75"/>
  <c r="N75"/>
  <c r="P75"/>
  <c r="C76"/>
  <c r="G76"/>
  <c r="K76"/>
  <c r="D76"/>
  <c r="H76"/>
  <c r="L76"/>
  <c r="E76"/>
  <c r="I76"/>
  <c r="M76"/>
  <c r="N76"/>
  <c r="P76"/>
  <c r="C77"/>
  <c r="G77"/>
  <c r="K77"/>
  <c r="D77"/>
  <c r="H77"/>
  <c r="L77"/>
  <c r="E77"/>
  <c r="I77"/>
  <c r="M77"/>
  <c r="N77"/>
  <c r="P77"/>
  <c r="K63"/>
  <c r="D63"/>
  <c r="H63"/>
  <c r="L63"/>
  <c r="E63"/>
  <c r="I63"/>
  <c r="M63"/>
  <c r="N63"/>
  <c r="P63"/>
  <c r="C7" i="2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3"/>
  <c r="C74"/>
  <c r="D74"/>
  <c r="C75"/>
  <c r="D75"/>
  <c r="C76"/>
  <c r="D76"/>
  <c r="C77"/>
  <c r="D77"/>
  <c r="D7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H73"/>
  <c r="G74"/>
  <c r="H74"/>
  <c r="G75"/>
  <c r="H75"/>
  <c r="G76"/>
  <c r="H76"/>
  <c r="G77"/>
  <c r="H77"/>
  <c r="H72"/>
  <c r="H67"/>
  <c r="H68"/>
  <c r="H69"/>
  <c r="H70"/>
  <c r="H71"/>
  <c r="H66"/>
  <c r="D67"/>
  <c r="D68"/>
  <c r="D69"/>
  <c r="D70"/>
  <c r="D71"/>
  <c r="D66"/>
  <c r="K42"/>
  <c r="D42"/>
  <c r="H42"/>
  <c r="L42"/>
  <c r="E42"/>
  <c r="I42"/>
  <c r="M42"/>
  <c r="N42"/>
  <c r="P42"/>
  <c r="S42"/>
  <c r="K43"/>
  <c r="D43"/>
  <c r="H43"/>
  <c r="L43"/>
  <c r="E43"/>
  <c r="I43"/>
  <c r="M43"/>
  <c r="N43"/>
  <c r="P43"/>
  <c r="S43"/>
  <c r="K44"/>
  <c r="D44"/>
  <c r="H44"/>
  <c r="L44"/>
  <c r="E44"/>
  <c r="I44"/>
  <c r="M44"/>
  <c r="N44"/>
  <c r="P44"/>
  <c r="S44"/>
  <c r="K45"/>
  <c r="D45"/>
  <c r="H45"/>
  <c r="L45"/>
  <c r="E45"/>
  <c r="I45"/>
  <c r="M45"/>
  <c r="N45"/>
  <c r="P45"/>
  <c r="S45"/>
  <c r="K6"/>
  <c r="D6"/>
  <c r="H6"/>
  <c r="L6"/>
  <c r="E6"/>
  <c r="I6"/>
  <c r="M6"/>
  <c r="N6"/>
  <c r="P6"/>
  <c r="S6"/>
  <c r="K7"/>
  <c r="D7"/>
  <c r="H7"/>
  <c r="L7"/>
  <c r="E7"/>
  <c r="I7"/>
  <c r="M7"/>
  <c r="N7"/>
  <c r="P7"/>
  <c r="S7"/>
  <c r="K8"/>
  <c r="D8"/>
  <c r="H8"/>
  <c r="L8"/>
  <c r="E8"/>
  <c r="I8"/>
  <c r="M8"/>
  <c r="N8"/>
  <c r="P8"/>
  <c r="S8"/>
  <c r="K9"/>
  <c r="D9"/>
  <c r="H9"/>
  <c r="L9"/>
  <c r="E9"/>
  <c r="I9"/>
  <c r="M9"/>
  <c r="N9"/>
  <c r="P9"/>
  <c r="S9"/>
  <c r="K10"/>
  <c r="D10"/>
  <c r="H10"/>
  <c r="L10"/>
  <c r="E10"/>
  <c r="I10"/>
  <c r="M10"/>
  <c r="N10"/>
  <c r="P10"/>
  <c r="S10"/>
  <c r="K11"/>
  <c r="D11"/>
  <c r="H11"/>
  <c r="L11"/>
  <c r="E11"/>
  <c r="I11"/>
  <c r="M11"/>
  <c r="N11"/>
  <c r="P11"/>
  <c r="S11"/>
  <c r="K12"/>
  <c r="D12"/>
  <c r="H12"/>
  <c r="L12"/>
  <c r="E12"/>
  <c r="I12"/>
  <c r="M12"/>
  <c r="N12"/>
  <c r="P12"/>
  <c r="S12"/>
  <c r="K13"/>
  <c r="D13"/>
  <c r="H13"/>
  <c r="L13"/>
  <c r="E13"/>
  <c r="I13"/>
  <c r="M13"/>
  <c r="N13"/>
  <c r="P13"/>
  <c r="S13"/>
  <c r="K14"/>
  <c r="D14"/>
  <c r="H14"/>
  <c r="L14"/>
  <c r="E14"/>
  <c r="I14"/>
  <c r="M14"/>
  <c r="N14"/>
  <c r="P14"/>
  <c r="S14"/>
  <c r="K15"/>
  <c r="D15"/>
  <c r="H15"/>
  <c r="L15"/>
  <c r="E15"/>
  <c r="I15"/>
  <c r="M15"/>
  <c r="N15"/>
  <c r="P15"/>
  <c r="S15"/>
  <c r="K16"/>
  <c r="D16"/>
  <c r="H16"/>
  <c r="L16"/>
  <c r="E16"/>
  <c r="I16"/>
  <c r="M16"/>
  <c r="N16"/>
  <c r="P16"/>
  <c r="S16"/>
  <c r="K17"/>
  <c r="D17"/>
  <c r="H17"/>
  <c r="L17"/>
  <c r="E17"/>
  <c r="I17"/>
  <c r="M17"/>
  <c r="N17"/>
  <c r="P17"/>
  <c r="S17"/>
  <c r="K18"/>
  <c r="D18"/>
  <c r="H18"/>
  <c r="L18"/>
  <c r="E18"/>
  <c r="I18"/>
  <c r="M18"/>
  <c r="N18"/>
  <c r="P18"/>
  <c r="S18"/>
  <c r="K19"/>
  <c r="D19"/>
  <c r="H19"/>
  <c r="L19"/>
  <c r="E19"/>
  <c r="I19"/>
  <c r="M19"/>
  <c r="N19"/>
  <c r="P19"/>
  <c r="S19"/>
  <c r="K20"/>
  <c r="D20"/>
  <c r="H20"/>
  <c r="L20"/>
  <c r="E20"/>
  <c r="I20"/>
  <c r="M20"/>
  <c r="N20"/>
  <c r="P20"/>
  <c r="S20"/>
  <c r="K21"/>
  <c r="D21"/>
  <c r="H21"/>
  <c r="L21"/>
  <c r="E21"/>
  <c r="I21"/>
  <c r="M21"/>
  <c r="N21"/>
  <c r="P21"/>
  <c r="S21"/>
  <c r="K22"/>
  <c r="D22"/>
  <c r="H22"/>
  <c r="L22"/>
  <c r="E22"/>
  <c r="I22"/>
  <c r="M22"/>
  <c r="N22"/>
  <c r="P22"/>
  <c r="S22"/>
  <c r="K23"/>
  <c r="D23"/>
  <c r="H23"/>
  <c r="L23"/>
  <c r="E23"/>
  <c r="I23"/>
  <c r="M23"/>
  <c r="N23"/>
  <c r="P23"/>
  <c r="S23"/>
  <c r="K24"/>
  <c r="D24"/>
  <c r="H24"/>
  <c r="L24"/>
  <c r="E24"/>
  <c r="I24"/>
  <c r="M24"/>
  <c r="N24"/>
  <c r="P24"/>
  <c r="S24"/>
  <c r="K25"/>
  <c r="D25"/>
  <c r="H25"/>
  <c r="L25"/>
  <c r="E25"/>
  <c r="I25"/>
  <c r="M25"/>
  <c r="N25"/>
  <c r="P25"/>
  <c r="S25"/>
  <c r="K26"/>
  <c r="D26"/>
  <c r="H26"/>
  <c r="L26"/>
  <c r="E26"/>
  <c r="I26"/>
  <c r="M26"/>
  <c r="N26"/>
  <c r="P26"/>
  <c r="S26"/>
  <c r="K27"/>
  <c r="D27"/>
  <c r="H27"/>
  <c r="L27"/>
  <c r="E27"/>
  <c r="I27"/>
  <c r="M27"/>
  <c r="N27"/>
  <c r="P27"/>
  <c r="S27"/>
  <c r="K28"/>
  <c r="D28"/>
  <c r="H28"/>
  <c r="L28"/>
  <c r="E28"/>
  <c r="I28"/>
  <c r="M28"/>
  <c r="N28"/>
  <c r="P28"/>
  <c r="S28"/>
  <c r="K29"/>
  <c r="D29"/>
  <c r="H29"/>
  <c r="L29"/>
  <c r="E29"/>
  <c r="I29"/>
  <c r="M29"/>
  <c r="N29"/>
  <c r="P29"/>
  <c r="S29"/>
  <c r="K30"/>
  <c r="D30"/>
  <c r="H30"/>
  <c r="L30"/>
  <c r="E30"/>
  <c r="I30"/>
  <c r="M30"/>
  <c r="N30"/>
  <c r="P30"/>
  <c r="S30"/>
  <c r="K31"/>
  <c r="D31"/>
  <c r="H31"/>
  <c r="L31"/>
  <c r="E31"/>
  <c r="I31"/>
  <c r="M31"/>
  <c r="N31"/>
  <c r="P31"/>
  <c r="S31"/>
  <c r="K32"/>
  <c r="D32"/>
  <c r="H32"/>
  <c r="L32"/>
  <c r="E32"/>
  <c r="I32"/>
  <c r="M32"/>
  <c r="N32"/>
  <c r="P32"/>
  <c r="S32"/>
  <c r="K33"/>
  <c r="D33"/>
  <c r="H33"/>
  <c r="L33"/>
  <c r="E33"/>
  <c r="I33"/>
  <c r="M33"/>
  <c r="N33"/>
  <c r="P33"/>
  <c r="S33"/>
  <c r="K34"/>
  <c r="D34"/>
  <c r="H34"/>
  <c r="L34"/>
  <c r="E34"/>
  <c r="I34"/>
  <c r="M34"/>
  <c r="N34"/>
  <c r="P34"/>
  <c r="S34"/>
  <c r="K35"/>
  <c r="D35"/>
  <c r="H35"/>
  <c r="L35"/>
  <c r="E35"/>
  <c r="I35"/>
  <c r="M35"/>
  <c r="N35"/>
  <c r="P35"/>
  <c r="S35"/>
  <c r="K36"/>
  <c r="D36"/>
  <c r="H36"/>
  <c r="L36"/>
  <c r="E36"/>
  <c r="I36"/>
  <c r="M36"/>
  <c r="N36"/>
  <c r="P36"/>
  <c r="S36"/>
  <c r="K37"/>
  <c r="D37"/>
  <c r="H37"/>
  <c r="L37"/>
  <c r="E37"/>
  <c r="I37"/>
  <c r="M37"/>
  <c r="N37"/>
  <c r="P37"/>
  <c r="S37"/>
  <c r="K38"/>
  <c r="D38"/>
  <c r="H38"/>
  <c r="L38"/>
  <c r="E38"/>
  <c r="I38"/>
  <c r="M38"/>
  <c r="N38"/>
  <c r="P38"/>
  <c r="S38"/>
  <c r="K39"/>
  <c r="D39"/>
  <c r="H39"/>
  <c r="L39"/>
  <c r="E39"/>
  <c r="I39"/>
  <c r="M39"/>
  <c r="N39"/>
  <c r="P39"/>
  <c r="S39"/>
  <c r="K40"/>
  <c r="D40"/>
  <c r="H40"/>
  <c r="L40"/>
  <c r="E40"/>
  <c r="I40"/>
  <c r="M40"/>
  <c r="N40"/>
  <c r="P40"/>
  <c r="S40"/>
  <c r="K41"/>
  <c r="D41"/>
  <c r="H41"/>
  <c r="L41"/>
  <c r="E41"/>
  <c r="I41"/>
  <c r="M41"/>
  <c r="N41"/>
  <c r="P41"/>
  <c r="S41"/>
  <c r="K46"/>
  <c r="D46"/>
  <c r="H46"/>
  <c r="L46"/>
  <c r="E46"/>
  <c r="I46"/>
  <c r="M46"/>
  <c r="N46"/>
  <c r="P46"/>
  <c r="S46"/>
  <c r="K47"/>
  <c r="D47"/>
  <c r="H47"/>
  <c r="L47"/>
  <c r="E47"/>
  <c r="I47"/>
  <c r="M47"/>
  <c r="N47"/>
  <c r="P47"/>
  <c r="S47"/>
  <c r="K48"/>
  <c r="D48"/>
  <c r="H48"/>
  <c r="L48"/>
  <c r="E48"/>
  <c r="I48"/>
  <c r="M48"/>
  <c r="N48"/>
  <c r="P48"/>
  <c r="S48"/>
  <c r="K49"/>
  <c r="D49"/>
  <c r="H49"/>
  <c r="L49"/>
  <c r="E49"/>
  <c r="I49"/>
  <c r="M49"/>
  <c r="N49"/>
  <c r="P49"/>
  <c r="S49"/>
  <c r="K50"/>
  <c r="D50"/>
  <c r="H50"/>
  <c r="L50"/>
  <c r="E50"/>
  <c r="I50"/>
  <c r="M50"/>
  <c r="N50"/>
  <c r="P50"/>
  <c r="S50"/>
  <c r="K51"/>
  <c r="D51"/>
  <c r="H51"/>
  <c r="L51"/>
  <c r="E51"/>
  <c r="I51"/>
  <c r="M51"/>
  <c r="N51"/>
  <c r="P51"/>
  <c r="S51"/>
  <c r="K52"/>
  <c r="D52"/>
  <c r="H52"/>
  <c r="L52"/>
  <c r="E52"/>
  <c r="I52"/>
  <c r="M52"/>
  <c r="N52"/>
  <c r="P52"/>
  <c r="S52"/>
  <c r="K53"/>
  <c r="D53"/>
  <c r="H53"/>
  <c r="L53"/>
  <c r="E53"/>
  <c r="I53"/>
  <c r="M53"/>
  <c r="N53"/>
  <c r="P53"/>
  <c r="S53"/>
  <c r="K54"/>
  <c r="D54"/>
  <c r="H54"/>
  <c r="L54"/>
  <c r="E54"/>
  <c r="I54"/>
  <c r="M54"/>
  <c r="N54"/>
  <c r="P54"/>
  <c r="S54"/>
  <c r="K55"/>
  <c r="D55"/>
  <c r="H55"/>
  <c r="L55"/>
  <c r="E55"/>
  <c r="I55"/>
  <c r="M55"/>
  <c r="N55"/>
  <c r="P55"/>
  <c r="S55"/>
  <c r="K56"/>
  <c r="D56"/>
  <c r="H56"/>
  <c r="L56"/>
  <c r="E56"/>
  <c r="I56"/>
  <c r="M56"/>
  <c r="N56"/>
  <c r="P56"/>
  <c r="S56"/>
  <c r="K57"/>
  <c r="D57"/>
  <c r="H57"/>
  <c r="L57"/>
  <c r="E57"/>
  <c r="I57"/>
  <c r="M57"/>
  <c r="N57"/>
  <c r="P57"/>
  <c r="S57"/>
  <c r="K58"/>
  <c r="D58"/>
  <c r="H58"/>
  <c r="L58"/>
  <c r="E58"/>
  <c r="I58"/>
  <c r="M58"/>
  <c r="N58"/>
  <c r="P58"/>
  <c r="S58"/>
  <c r="K59"/>
  <c r="D59"/>
  <c r="H59"/>
  <c r="L59"/>
  <c r="E59"/>
  <c r="I59"/>
  <c r="M59"/>
  <c r="N59"/>
  <c r="P59"/>
  <c r="S59"/>
  <c r="K60"/>
  <c r="D60"/>
  <c r="H60"/>
  <c r="L60"/>
  <c r="E60"/>
  <c r="I60"/>
  <c r="M60"/>
  <c r="N60"/>
  <c r="O60"/>
  <c r="P60"/>
  <c r="S60"/>
  <c r="K61"/>
  <c r="D61"/>
  <c r="H61"/>
  <c r="L61"/>
  <c r="E61"/>
  <c r="I61"/>
  <c r="M61"/>
  <c r="N61"/>
  <c r="O61"/>
  <c r="P61"/>
  <c r="S61"/>
  <c r="K62"/>
  <c r="D62"/>
  <c r="H62"/>
  <c r="L62"/>
  <c r="E62"/>
  <c r="I62"/>
  <c r="M62"/>
  <c r="N62"/>
  <c r="O62"/>
  <c r="P62"/>
  <c r="S62"/>
  <c r="K63"/>
  <c r="D63"/>
  <c r="H63"/>
  <c r="L63"/>
  <c r="E63"/>
  <c r="I63"/>
  <c r="M63"/>
  <c r="N63"/>
  <c r="P63"/>
  <c r="S63"/>
  <c r="K64"/>
  <c r="D64"/>
  <c r="H64"/>
  <c r="L64"/>
  <c r="E64"/>
  <c r="I64"/>
  <c r="M64"/>
  <c r="N64"/>
  <c r="P64"/>
  <c r="S64"/>
  <c r="K65"/>
  <c r="D65"/>
  <c r="H65"/>
  <c r="L65"/>
  <c r="E65"/>
  <c r="I65"/>
  <c r="M65"/>
  <c r="N65"/>
  <c r="P65"/>
  <c r="S65"/>
  <c r="K66"/>
  <c r="L66"/>
  <c r="E66"/>
  <c r="I66"/>
  <c r="M66"/>
  <c r="N66"/>
  <c r="O66"/>
  <c r="P66"/>
  <c r="S66"/>
  <c r="K67"/>
  <c r="L67"/>
  <c r="E67"/>
  <c r="I67"/>
  <c r="M67"/>
  <c r="N67"/>
  <c r="O67"/>
  <c r="P67"/>
  <c r="S67"/>
  <c r="K68"/>
  <c r="L68"/>
  <c r="E68"/>
  <c r="I68"/>
  <c r="M68"/>
  <c r="N68"/>
  <c r="O68"/>
  <c r="P68"/>
  <c r="S68"/>
  <c r="K69"/>
  <c r="L69"/>
  <c r="E69"/>
  <c r="I69"/>
  <c r="M69"/>
  <c r="N69"/>
  <c r="P69"/>
  <c r="S69"/>
  <c r="K70"/>
  <c r="L70"/>
  <c r="E70"/>
  <c r="I70"/>
  <c r="M70"/>
  <c r="N70"/>
  <c r="P70"/>
  <c r="S70"/>
  <c r="K71"/>
  <c r="L71"/>
  <c r="E71"/>
  <c r="I71"/>
  <c r="M71"/>
  <c r="N71"/>
  <c r="P71"/>
  <c r="S71"/>
  <c r="K72"/>
  <c r="L72"/>
  <c r="E72"/>
  <c r="I72"/>
  <c r="M72"/>
  <c r="N72"/>
  <c r="O72"/>
  <c r="P72"/>
  <c r="S72"/>
  <c r="K73"/>
  <c r="L73"/>
  <c r="E73"/>
  <c r="I73"/>
  <c r="M73"/>
  <c r="N73"/>
  <c r="O73"/>
  <c r="P73"/>
  <c r="S73"/>
  <c r="K74"/>
  <c r="L74"/>
  <c r="E74"/>
  <c r="I74"/>
  <c r="M74"/>
  <c r="N74"/>
  <c r="O74"/>
  <c r="P74"/>
  <c r="S74"/>
  <c r="K75"/>
  <c r="L75"/>
  <c r="E75"/>
  <c r="I75"/>
  <c r="M75"/>
  <c r="N75"/>
  <c r="P75"/>
  <c r="S75"/>
  <c r="K76"/>
  <c r="L76"/>
  <c r="E76"/>
  <c r="I76"/>
  <c r="M76"/>
  <c r="N76"/>
  <c r="P76"/>
  <c r="S76"/>
  <c r="K77"/>
  <c r="L77"/>
  <c r="E77"/>
  <c r="I77"/>
  <c r="M77"/>
  <c r="N77"/>
  <c r="P77"/>
  <c r="S77"/>
  <c r="S78"/>
  <c r="R78"/>
  <c r="Q44"/>
  <c r="Q50"/>
  <c r="Q78"/>
  <c r="P78"/>
  <c r="O78"/>
  <c r="N78"/>
  <c r="M78"/>
  <c r="L78"/>
  <c r="K78"/>
  <c r="J42"/>
  <c r="J43"/>
  <c r="J44"/>
  <c r="J4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78"/>
  <c r="H78"/>
  <c r="G78"/>
  <c r="F42"/>
  <c r="F43"/>
  <c r="F44"/>
  <c r="F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E78"/>
  <c r="D78"/>
  <c r="C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K42" i="1"/>
  <c r="D42"/>
  <c r="H42"/>
  <c r="L42"/>
  <c r="E42"/>
  <c r="I42"/>
  <c r="M42"/>
  <c r="N42"/>
  <c r="O42"/>
  <c r="S42"/>
  <c r="K43"/>
  <c r="D43"/>
  <c r="H43"/>
  <c r="L43"/>
  <c r="E43"/>
  <c r="I43"/>
  <c r="M43"/>
  <c r="N43"/>
  <c r="O43"/>
  <c r="S43"/>
  <c r="K44"/>
  <c r="D44"/>
  <c r="H44"/>
  <c r="L44"/>
  <c r="E44"/>
  <c r="I44"/>
  <c r="M44"/>
  <c r="N44"/>
  <c r="S44"/>
  <c r="K45"/>
  <c r="D45"/>
  <c r="H45"/>
  <c r="L45"/>
  <c r="E45"/>
  <c r="I45"/>
  <c r="M45"/>
  <c r="N45"/>
  <c r="S45"/>
  <c r="K6"/>
  <c r="D6"/>
  <c r="H6"/>
  <c r="L6"/>
  <c r="E6"/>
  <c r="I6"/>
  <c r="M6"/>
  <c r="N6"/>
  <c r="S6"/>
  <c r="K7"/>
  <c r="D7"/>
  <c r="H7"/>
  <c r="L7"/>
  <c r="E7"/>
  <c r="I7"/>
  <c r="M7"/>
  <c r="N7"/>
  <c r="S7"/>
  <c r="K8"/>
  <c r="D8"/>
  <c r="H8"/>
  <c r="L8"/>
  <c r="E8"/>
  <c r="I8"/>
  <c r="M8"/>
  <c r="N8"/>
  <c r="S8"/>
  <c r="K9"/>
  <c r="D9"/>
  <c r="H9"/>
  <c r="L9"/>
  <c r="E9"/>
  <c r="I9"/>
  <c r="M9"/>
  <c r="N9"/>
  <c r="S9"/>
  <c r="K10"/>
  <c r="D10"/>
  <c r="H10"/>
  <c r="L10"/>
  <c r="E10"/>
  <c r="I10"/>
  <c r="M10"/>
  <c r="N10"/>
  <c r="S10"/>
  <c r="K11"/>
  <c r="D11"/>
  <c r="H11"/>
  <c r="L11"/>
  <c r="E11"/>
  <c r="I11"/>
  <c r="M11"/>
  <c r="N11"/>
  <c r="S11"/>
  <c r="K12"/>
  <c r="D12"/>
  <c r="H12"/>
  <c r="L12"/>
  <c r="E12"/>
  <c r="I12"/>
  <c r="M12"/>
  <c r="N12"/>
  <c r="S12"/>
  <c r="K13"/>
  <c r="D13"/>
  <c r="H13"/>
  <c r="L13"/>
  <c r="E13"/>
  <c r="I13"/>
  <c r="M13"/>
  <c r="N13"/>
  <c r="S13"/>
  <c r="K14"/>
  <c r="D14"/>
  <c r="H14"/>
  <c r="L14"/>
  <c r="E14"/>
  <c r="I14"/>
  <c r="M14"/>
  <c r="N14"/>
  <c r="S14"/>
  <c r="K15"/>
  <c r="D15"/>
  <c r="H15"/>
  <c r="L15"/>
  <c r="E15"/>
  <c r="I15"/>
  <c r="M15"/>
  <c r="N15"/>
  <c r="S15"/>
  <c r="K16"/>
  <c r="D16"/>
  <c r="H16"/>
  <c r="L16"/>
  <c r="E16"/>
  <c r="I16"/>
  <c r="M16"/>
  <c r="N16"/>
  <c r="S16"/>
  <c r="K17"/>
  <c r="D17"/>
  <c r="H17"/>
  <c r="L17"/>
  <c r="E17"/>
  <c r="I17"/>
  <c r="M17"/>
  <c r="N17"/>
  <c r="S17"/>
  <c r="K18"/>
  <c r="D18"/>
  <c r="H18"/>
  <c r="L18"/>
  <c r="E18"/>
  <c r="I18"/>
  <c r="M18"/>
  <c r="N18"/>
  <c r="O18"/>
  <c r="S18"/>
  <c r="K19"/>
  <c r="D19"/>
  <c r="H19"/>
  <c r="L19"/>
  <c r="E19"/>
  <c r="I19"/>
  <c r="M19"/>
  <c r="N19"/>
  <c r="O19"/>
  <c r="S19"/>
  <c r="K20"/>
  <c r="D20"/>
  <c r="H20"/>
  <c r="L20"/>
  <c r="E20"/>
  <c r="I20"/>
  <c r="M20"/>
  <c r="N20"/>
  <c r="S20"/>
  <c r="K21"/>
  <c r="D21"/>
  <c r="H21"/>
  <c r="L21"/>
  <c r="E21"/>
  <c r="I21"/>
  <c r="M21"/>
  <c r="N21"/>
  <c r="S21"/>
  <c r="K22"/>
  <c r="D22"/>
  <c r="H22"/>
  <c r="L22"/>
  <c r="E22"/>
  <c r="I22"/>
  <c r="M22"/>
  <c r="N22"/>
  <c r="S22"/>
  <c r="K23"/>
  <c r="D23"/>
  <c r="H23"/>
  <c r="L23"/>
  <c r="E23"/>
  <c r="I23"/>
  <c r="M23"/>
  <c r="N23"/>
  <c r="S23"/>
  <c r="K24"/>
  <c r="D24"/>
  <c r="H24"/>
  <c r="L24"/>
  <c r="E24"/>
  <c r="I24"/>
  <c r="M24"/>
  <c r="N24"/>
  <c r="O24"/>
  <c r="S24"/>
  <c r="K25"/>
  <c r="D25"/>
  <c r="H25"/>
  <c r="L25"/>
  <c r="E25"/>
  <c r="I25"/>
  <c r="M25"/>
  <c r="N25"/>
  <c r="O25"/>
  <c r="S25"/>
  <c r="K26"/>
  <c r="D26"/>
  <c r="H26"/>
  <c r="L26"/>
  <c r="E26"/>
  <c r="I26"/>
  <c r="M26"/>
  <c r="N26"/>
  <c r="S26"/>
  <c r="K27"/>
  <c r="D27"/>
  <c r="H27"/>
  <c r="L27"/>
  <c r="E27"/>
  <c r="I27"/>
  <c r="M27"/>
  <c r="N27"/>
  <c r="S27"/>
  <c r="K28"/>
  <c r="D28"/>
  <c r="H28"/>
  <c r="L28"/>
  <c r="E28"/>
  <c r="I28"/>
  <c r="M28"/>
  <c r="N28"/>
  <c r="S28"/>
  <c r="K29"/>
  <c r="D29"/>
  <c r="H29"/>
  <c r="L29"/>
  <c r="E29"/>
  <c r="I29"/>
  <c r="M29"/>
  <c r="N29"/>
  <c r="S29"/>
  <c r="K30"/>
  <c r="D30"/>
  <c r="H30"/>
  <c r="L30"/>
  <c r="E30"/>
  <c r="I30"/>
  <c r="M30"/>
  <c r="N30"/>
  <c r="O30"/>
  <c r="S30"/>
  <c r="K31"/>
  <c r="D31"/>
  <c r="H31"/>
  <c r="L31"/>
  <c r="E31"/>
  <c r="I31"/>
  <c r="M31"/>
  <c r="N31"/>
  <c r="O31"/>
  <c r="S31"/>
  <c r="K32"/>
  <c r="D32"/>
  <c r="H32"/>
  <c r="L32"/>
  <c r="E32"/>
  <c r="I32"/>
  <c r="M32"/>
  <c r="N32"/>
  <c r="S32"/>
  <c r="K33"/>
  <c r="D33"/>
  <c r="H33"/>
  <c r="L33"/>
  <c r="E33"/>
  <c r="I33"/>
  <c r="M33"/>
  <c r="N33"/>
  <c r="S33"/>
  <c r="K34"/>
  <c r="D34"/>
  <c r="H34"/>
  <c r="L34"/>
  <c r="E34"/>
  <c r="I34"/>
  <c r="M34"/>
  <c r="N34"/>
  <c r="S34"/>
  <c r="K35"/>
  <c r="D35"/>
  <c r="H35"/>
  <c r="L35"/>
  <c r="E35"/>
  <c r="I35"/>
  <c r="M35"/>
  <c r="N35"/>
  <c r="S35"/>
  <c r="K36"/>
  <c r="D36"/>
  <c r="H36"/>
  <c r="L36"/>
  <c r="E36"/>
  <c r="I36"/>
  <c r="M36"/>
  <c r="N36"/>
  <c r="O36"/>
  <c r="S36"/>
  <c r="K37"/>
  <c r="D37"/>
  <c r="H37"/>
  <c r="L37"/>
  <c r="E37"/>
  <c r="I37"/>
  <c r="M37"/>
  <c r="N37"/>
  <c r="O37"/>
  <c r="S37"/>
  <c r="K38"/>
  <c r="D38"/>
  <c r="H38"/>
  <c r="L38"/>
  <c r="E38"/>
  <c r="I38"/>
  <c r="M38"/>
  <c r="N38"/>
  <c r="O38"/>
  <c r="S38"/>
  <c r="K39"/>
  <c r="D39"/>
  <c r="H39"/>
  <c r="L39"/>
  <c r="E39"/>
  <c r="I39"/>
  <c r="M39"/>
  <c r="N39"/>
  <c r="O39"/>
  <c r="S39"/>
  <c r="K40"/>
  <c r="D40"/>
  <c r="H40"/>
  <c r="L40"/>
  <c r="E40"/>
  <c r="I40"/>
  <c r="M40"/>
  <c r="N40"/>
  <c r="O40"/>
  <c r="S40"/>
  <c r="K41"/>
  <c r="D41"/>
  <c r="H41"/>
  <c r="L41"/>
  <c r="E41"/>
  <c r="I41"/>
  <c r="M41"/>
  <c r="N41"/>
  <c r="O41"/>
  <c r="S41"/>
  <c r="K46"/>
  <c r="D46"/>
  <c r="H46"/>
  <c r="L46"/>
  <c r="E46"/>
  <c r="I46"/>
  <c r="M46"/>
  <c r="N46"/>
  <c r="S46"/>
  <c r="K47"/>
  <c r="D47"/>
  <c r="H47"/>
  <c r="L47"/>
  <c r="E47"/>
  <c r="I47"/>
  <c r="M47"/>
  <c r="N47"/>
  <c r="S47"/>
  <c r="K48"/>
  <c r="D48"/>
  <c r="H48"/>
  <c r="L48"/>
  <c r="E48"/>
  <c r="I48"/>
  <c r="M48"/>
  <c r="N48"/>
  <c r="S48"/>
  <c r="K49"/>
  <c r="D49"/>
  <c r="H49"/>
  <c r="L49"/>
  <c r="E49"/>
  <c r="I49"/>
  <c r="M49"/>
  <c r="N49"/>
  <c r="S49"/>
  <c r="K50"/>
  <c r="D50"/>
  <c r="H50"/>
  <c r="L50"/>
  <c r="E50"/>
  <c r="I50"/>
  <c r="M50"/>
  <c r="N50"/>
  <c r="S50"/>
  <c r="K51"/>
  <c r="D51"/>
  <c r="H51"/>
  <c r="L51"/>
  <c r="E51"/>
  <c r="I51"/>
  <c r="M51"/>
  <c r="N51"/>
  <c r="S51"/>
  <c r="K52"/>
  <c r="D52"/>
  <c r="H52"/>
  <c r="L52"/>
  <c r="E52"/>
  <c r="I52"/>
  <c r="M52"/>
  <c r="N52"/>
  <c r="S52"/>
  <c r="K53"/>
  <c r="D53"/>
  <c r="H53"/>
  <c r="L53"/>
  <c r="E53"/>
  <c r="I53"/>
  <c r="M53"/>
  <c r="N53"/>
  <c r="S53"/>
  <c r="K54"/>
  <c r="D54"/>
  <c r="H54"/>
  <c r="L54"/>
  <c r="E54"/>
  <c r="I54"/>
  <c r="M54"/>
  <c r="N54"/>
  <c r="S54"/>
  <c r="K55"/>
  <c r="D55"/>
  <c r="H55"/>
  <c r="L55"/>
  <c r="E55"/>
  <c r="I55"/>
  <c r="M55"/>
  <c r="N55"/>
  <c r="S55"/>
  <c r="K56"/>
  <c r="D56"/>
  <c r="H56"/>
  <c r="L56"/>
  <c r="E56"/>
  <c r="I56"/>
  <c r="M56"/>
  <c r="N56"/>
  <c r="S56"/>
  <c r="K57"/>
  <c r="D57"/>
  <c r="H57"/>
  <c r="L57"/>
  <c r="E57"/>
  <c r="I57"/>
  <c r="M57"/>
  <c r="N57"/>
  <c r="S57"/>
  <c r="K58"/>
  <c r="D58"/>
  <c r="H58"/>
  <c r="L58"/>
  <c r="E58"/>
  <c r="I58"/>
  <c r="M58"/>
  <c r="N58"/>
  <c r="S58"/>
  <c r="K59"/>
  <c r="D59"/>
  <c r="H59"/>
  <c r="L59"/>
  <c r="E59"/>
  <c r="I59"/>
  <c r="M59"/>
  <c r="N59"/>
  <c r="S59"/>
  <c r="K60"/>
  <c r="D60"/>
  <c r="H60"/>
  <c r="L60"/>
  <c r="E60"/>
  <c r="I60"/>
  <c r="M60"/>
  <c r="N60"/>
  <c r="O60"/>
  <c r="S60"/>
  <c r="K61"/>
  <c r="D61"/>
  <c r="H61"/>
  <c r="L61"/>
  <c r="E61"/>
  <c r="I61"/>
  <c r="M61"/>
  <c r="N61"/>
  <c r="O61"/>
  <c r="S61"/>
  <c r="K62"/>
  <c r="D62"/>
  <c r="H62"/>
  <c r="L62"/>
  <c r="E62"/>
  <c r="I62"/>
  <c r="M62"/>
  <c r="N62"/>
  <c r="O62"/>
  <c r="S62"/>
  <c r="S63"/>
  <c r="S64"/>
  <c r="S65"/>
  <c r="S66"/>
  <c r="S67"/>
  <c r="S68"/>
  <c r="S69"/>
  <c r="S70"/>
  <c r="S71"/>
  <c r="S72"/>
  <c r="S73"/>
  <c r="S74"/>
  <c r="S75"/>
  <c r="S76"/>
  <c r="S77"/>
  <c r="S78"/>
  <c r="R78"/>
  <c r="Q44"/>
  <c r="Q50"/>
  <c r="Q78"/>
  <c r="P42"/>
  <c r="P43"/>
  <c r="P44"/>
  <c r="P4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6"/>
  <c r="P47"/>
  <c r="P48"/>
  <c r="P49"/>
  <c r="P50"/>
  <c r="P51"/>
  <c r="P52"/>
  <c r="P53"/>
  <c r="P54"/>
  <c r="P55"/>
  <c r="P56"/>
  <c r="P57"/>
  <c r="P58"/>
  <c r="P59"/>
  <c r="P60"/>
  <c r="P61"/>
  <c r="P62"/>
  <c r="P78"/>
  <c r="O78"/>
  <c r="N78"/>
  <c r="M78"/>
  <c r="L78"/>
  <c r="K78"/>
  <c r="J42"/>
  <c r="J43"/>
  <c r="J44"/>
  <c r="J4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78"/>
  <c r="H78"/>
  <c r="G78"/>
  <c r="F42"/>
  <c r="F43"/>
  <c r="F44"/>
  <c r="F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E78"/>
  <c r="D78"/>
  <c r="C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<sst xmlns="http://schemas.openxmlformats.org/spreadsheetml/2006/main" count="74" uniqueCount="42">
  <si>
    <t>S.No.</t>
  </si>
  <si>
    <t>Month</t>
  </si>
  <si>
    <t>Due</t>
  </si>
  <si>
    <t>DRAWN</t>
  </si>
  <si>
    <t>DIFFERENCE</t>
  </si>
  <si>
    <t>I TAX</t>
  </si>
  <si>
    <t>GPF</t>
  </si>
  <si>
    <t>TOTAL DEDUCTION</t>
  </si>
  <si>
    <t>NET AMMOUNT</t>
  </si>
  <si>
    <t>TV NUMBER &amp; DATE</t>
  </si>
  <si>
    <t>BASIC</t>
  </si>
  <si>
    <t>DA</t>
  </si>
  <si>
    <t>HRA</t>
  </si>
  <si>
    <t>TOTAL</t>
  </si>
  <si>
    <t>ITAX</t>
  </si>
  <si>
    <t>TV NUMBER           &amp; DATE</t>
  </si>
  <si>
    <t>Govt. Sr. Secondary School, Gordhanpura Atru Baran</t>
  </si>
  <si>
    <t>AREAR 01-10-2017 TO 31-12-2022</t>
  </si>
  <si>
    <t>Parmanand Meghwal, Sr. Teacher</t>
  </si>
  <si>
    <t>Parmanand Meghwal, Sr Teacher</t>
  </si>
  <si>
    <t xml:space="preserve"> AREAR 01-1-2017 TO 31-12-2022</t>
  </si>
  <si>
    <t>GPF 2004</t>
  </si>
  <si>
    <t>CM CORONA</t>
  </si>
  <si>
    <t>,fj;j ,Dlsy 'khV</t>
  </si>
  <si>
    <t xml:space="preserve">HOW TO USE EXCEL SHEET </t>
  </si>
  <si>
    <t>'khV dks lkrosa osrueku ds vk/kkj ij cuk;k x;k gSa] vr% blesa 01-01-2017 ls 31-12-2022 rd MkVk Mkyk x;k gSaA</t>
  </si>
  <si>
    <r>
      <t xml:space="preserve">bl ,fj;j 'khV dks thih,Q o ,uih,l deZpkfj;ksa ds fy, vyx&amp;vyx cuk;k x;k gSaA vki uhps nh xbZ </t>
    </r>
    <r>
      <rPr>
        <b/>
        <sz val="14"/>
        <color theme="1"/>
        <rFont val="Calibri"/>
        <family val="2"/>
        <scheme val="minor"/>
      </rPr>
      <t xml:space="preserve">GPF </t>
    </r>
    <r>
      <rPr>
        <sz val="14"/>
        <color theme="1"/>
        <rFont val="Kruti Dev 010"/>
      </rPr>
      <t xml:space="preserve">;k </t>
    </r>
    <r>
      <rPr>
        <b/>
        <sz val="14"/>
        <color theme="1"/>
        <rFont val="Calibri"/>
        <family val="2"/>
        <scheme val="minor"/>
      </rPr>
      <t xml:space="preserve">NPS </t>
    </r>
    <r>
      <rPr>
        <sz val="14"/>
        <color theme="1"/>
        <rFont val="Kruti Dev 010"/>
      </rPr>
      <t>fdlh Hkh 'khV dk mi;ksx dj ldrs gSaA</t>
    </r>
  </si>
  <si>
    <t>'khV ij tkus ds ckn dk;kZy; dk uke] ,fj;j fnukad] deZpkjh dk uke o in dh HkjsaA</t>
  </si>
  <si>
    <r>
      <t xml:space="preserve">'khV ij </t>
    </r>
    <r>
      <rPr>
        <sz val="14"/>
        <color theme="1"/>
        <rFont val="Calibri"/>
        <family val="2"/>
        <scheme val="minor"/>
      </rPr>
      <t>Month</t>
    </r>
    <r>
      <rPr>
        <sz val="14"/>
        <color theme="1"/>
        <rFont val="Kruti Dev 010"/>
      </rPr>
      <t xml:space="preserve"> dkWye cuk;k x;k gSa] ftl ij fQYVj cuk;k gqvk gSaA fQYVj esa vkidks ftl o"kZ o ekg dk ,fj;j cukuk gSa] mldks gh fVd j[ksa vU; lHkh dks vufVd dj nsaA /;ku j[ksa dh fQYVj esa </t>
    </r>
    <r>
      <rPr>
        <sz val="14"/>
        <color theme="1"/>
        <rFont val="Calibri"/>
        <family val="2"/>
        <scheme val="minor"/>
      </rPr>
      <t>Blank Option</t>
    </r>
    <r>
      <rPr>
        <sz val="14"/>
        <color theme="1"/>
        <rFont val="Kruti Dev 010"/>
      </rPr>
      <t xml:space="preserve"> dks vufVd ugha djsaA</t>
    </r>
  </si>
  <si>
    <t>'khV dks iw.kZ#i ls vuykWd j[kk x;k gSa] bls vki viuh lqfo/kkuqlkj mi;ksx esa ys ldrs gSaA</t>
  </si>
  <si>
    <t>'khV dks Hkfo"; esa le;&amp;le; ij viMsV fd;k tk;sxkA</t>
  </si>
  <si>
    <r>
      <t>'khV esa fn;s x;s lHkh o"kksZa esa ekg Hkh ekStqn gSa] vki</t>
    </r>
    <r>
      <rPr>
        <sz val="14"/>
        <color theme="1"/>
        <rFont val="Calibri"/>
        <family val="2"/>
        <scheme val="minor"/>
      </rPr>
      <t xml:space="preserve"> + </t>
    </r>
    <r>
      <rPr>
        <sz val="14"/>
        <color theme="1"/>
        <rFont val="Kruti Dev 010"/>
      </rPr>
      <t>cVu ij fDyd djda ns[k ldrs gSaA</t>
    </r>
  </si>
  <si>
    <t>RAJTEACHERS.NET</t>
  </si>
  <si>
    <r>
      <t xml:space="preserve">ekg o o"kZ lysDV djus ds ckn izFke iafDr esa </t>
    </r>
    <r>
      <rPr>
        <sz val="14"/>
        <color theme="1"/>
        <rFont val="Calibri"/>
        <family val="2"/>
        <scheme val="minor"/>
      </rPr>
      <t>Due</t>
    </r>
    <r>
      <rPr>
        <sz val="14"/>
        <color theme="1"/>
        <rFont val="Kruti Dev 010"/>
      </rPr>
      <t xml:space="preserve"> o </t>
    </r>
    <r>
      <rPr>
        <sz val="14"/>
        <color theme="1"/>
        <rFont val="Calibri"/>
        <family val="2"/>
        <scheme val="minor"/>
      </rPr>
      <t xml:space="preserve">Drawn Basic </t>
    </r>
    <r>
      <rPr>
        <sz val="14"/>
        <color theme="1"/>
        <rFont val="Kruti Dev 010"/>
      </rPr>
      <t xml:space="preserve">fnuksa dh la[;k ds vuqlkj Hkj nsa] vxyh iafDr esa vki iw.kZ </t>
    </r>
    <r>
      <rPr>
        <sz val="14"/>
        <color theme="1"/>
        <rFont val="Calibri"/>
        <family val="2"/>
        <scheme val="minor"/>
      </rPr>
      <t>Due &amp; Drawn Basic</t>
    </r>
    <r>
      <rPr>
        <sz val="14"/>
        <color theme="1"/>
        <rFont val="Kruti Dev 010"/>
      </rPr>
      <t xml:space="preserve"> Hkj nsa] ckfd lHkh dsydqys'ku vkWVksesfVd gks tk;sxhA</t>
    </r>
  </si>
  <si>
    <t xml:space="preserve">Li"V le&gt;us ds fy, bl fofM;ksa dks nsa[ksa &amp; </t>
  </si>
  <si>
    <t>VIDEO CLICK HERE</t>
  </si>
  <si>
    <t xml:space="preserve">bl iksLV dks Hkh i&lt;sa &amp; </t>
  </si>
  <si>
    <t>CLICK HERE</t>
  </si>
  <si>
    <t>THANKS FOR YOU</t>
  </si>
  <si>
    <t>CREATOR</t>
  </si>
  <si>
    <t>PARMANAND MEGHWAL HEAD MASTER GUPS KANWARPURA, ATRU BARAN (RAJ.)</t>
  </si>
  <si>
    <t>PLEASE VISIT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</si>
</sst>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36"/>
      <name val="DevLys 010"/>
    </font>
    <font>
      <sz val="10"/>
      <name val="Arial"/>
    </font>
    <font>
      <sz val="18"/>
      <name val="Goudy Old Style"/>
      <family val="1"/>
    </font>
    <font>
      <b/>
      <sz val="20"/>
      <name val="Goudy Old Style"/>
      <family val="1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8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b/>
      <sz val="24"/>
      <color theme="0"/>
      <name val="Kruti Dev 010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rgb="FFFF0000"/>
      <name val="Calibri"/>
      <family val="2"/>
    </font>
    <font>
      <b/>
      <u/>
      <sz val="18"/>
      <name val="Calibri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7" fontId="7" fillId="2" borderId="1" xfId="0" applyNumberFormat="1" applyFont="1" applyFill="1" applyBorder="1" applyAlignment="1" applyProtection="1">
      <alignment horizontal="left" vertical="center"/>
      <protection hidden="1"/>
    </xf>
    <xf numFmtId="1" fontId="7" fillId="2" borderId="1" xfId="0" applyNumberFormat="1" applyFont="1" applyFill="1" applyBorder="1" applyAlignment="1" applyProtection="1">
      <alignment horizontal="center" vertical="center"/>
      <protection hidden="1"/>
    </xf>
    <xf numFmtId="1" fontId="7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1" xfId="0" applyFont="1" applyFill="1" applyBorder="1" applyAlignment="1" applyProtection="1">
      <alignment horizontal="left" vertical="center" textRotation="90"/>
      <protection hidden="1"/>
    </xf>
    <xf numFmtId="1" fontId="8" fillId="2" borderId="1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1" xfId="0" applyFont="1" applyFill="1" applyBorder="1" applyAlignment="1" applyProtection="1">
      <alignment horizontal="center" vertical="center"/>
      <protection locked="0" hidden="1"/>
    </xf>
    <xf numFmtId="17" fontId="7" fillId="2" borderId="1" xfId="0" applyNumberFormat="1" applyFont="1" applyFill="1" applyBorder="1" applyAlignment="1" applyProtection="1">
      <alignment horizontal="left" vertical="center"/>
      <protection locked="0" hidden="1"/>
    </xf>
    <xf numFmtId="0" fontId="8" fillId="2" borderId="1" xfId="0" applyFont="1" applyFill="1" applyBorder="1" applyAlignment="1" applyProtection="1">
      <alignment horizontal="center" vertical="center" textRotation="90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7" fillId="2" borderId="3" xfId="0" applyFont="1" applyFill="1" applyBorder="1" applyAlignment="1" applyProtection="1">
      <alignment horizontal="center" vertical="center"/>
      <protection hidden="1"/>
    </xf>
    <xf numFmtId="17" fontId="7" fillId="2" borderId="3" xfId="0" applyNumberFormat="1" applyFont="1" applyFill="1" applyBorder="1" applyAlignment="1" applyProtection="1">
      <alignment horizontal="left" vertical="center"/>
      <protection hidden="1"/>
    </xf>
    <xf numFmtId="1" fontId="7" fillId="2" borderId="3" xfId="0" applyNumberFormat="1" applyFont="1" applyFill="1" applyBorder="1" applyAlignment="1" applyProtection="1">
      <alignment horizontal="center" vertical="center"/>
      <protection hidden="1"/>
    </xf>
    <xf numFmtId="1" fontId="7" fillId="2" borderId="3" xfId="0" applyNumberFormat="1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1" fontId="7" fillId="6" borderId="0" xfId="0" applyNumberFormat="1" applyFont="1" applyFill="1" applyBorder="1" applyAlignment="1" applyProtection="1">
      <alignment vertical="center"/>
      <protection hidden="1"/>
    </xf>
    <xf numFmtId="1" fontId="8" fillId="6" borderId="0" xfId="0" applyNumberFormat="1" applyFont="1" applyFill="1" applyBorder="1" applyAlignment="1" applyProtection="1">
      <alignment horizontal="center" vertical="center" textRotation="90"/>
      <protection hidden="1"/>
    </xf>
    <xf numFmtId="0" fontId="2" fillId="6" borderId="0" xfId="0" applyFont="1" applyFill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17" fontId="7" fillId="2" borderId="8" xfId="0" applyNumberFormat="1" applyFont="1" applyFill="1" applyBorder="1" applyAlignment="1" applyProtection="1">
      <alignment horizontal="left" vertical="center"/>
      <protection hidden="1"/>
    </xf>
    <xf numFmtId="1" fontId="7" fillId="2" borderId="8" xfId="0" applyNumberFormat="1" applyFont="1" applyFill="1" applyBorder="1" applyAlignment="1" applyProtection="1">
      <alignment horizontal="center" vertical="center"/>
      <protection hidden="1"/>
    </xf>
    <xf numFmtId="1" fontId="7" fillId="2" borderId="8" xfId="0" applyNumberFormat="1" applyFont="1" applyFill="1" applyBorder="1" applyAlignment="1" applyProtection="1">
      <alignment horizontal="left" vertical="center"/>
      <protection hidden="1"/>
    </xf>
    <xf numFmtId="0" fontId="12" fillId="2" borderId="8" xfId="0" applyFont="1" applyFill="1" applyBorder="1" applyAlignment="1">
      <alignment horizontal="center" vertical="center"/>
    </xf>
    <xf numFmtId="0" fontId="0" fillId="6" borderId="12" xfId="0" applyFill="1" applyBorder="1" applyAlignment="1"/>
    <xf numFmtId="0" fontId="0" fillId="6" borderId="0" xfId="0" applyFill="1" applyAlignment="1"/>
    <xf numFmtId="0" fontId="24" fillId="11" borderId="12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15" fillId="10" borderId="12" xfId="0" applyFont="1" applyFill="1" applyBorder="1" applyAlignment="1">
      <alignment horizontal="center" vertical="top" wrapText="1"/>
    </xf>
    <xf numFmtId="0" fontId="15" fillId="10" borderId="0" xfId="0" applyFont="1" applyFill="1" applyBorder="1" applyAlignment="1">
      <alignment horizontal="center" vertical="top" wrapText="1"/>
    </xf>
    <xf numFmtId="0" fontId="12" fillId="9" borderId="9" xfId="0" quotePrefix="1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2" fillId="2" borderId="9" xfId="0" quotePrefix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9" borderId="10" xfId="0" quotePrefix="1" applyFont="1" applyFill="1" applyBorder="1" applyAlignment="1">
      <alignment horizontal="left" vertical="center" wrapText="1"/>
    </xf>
    <xf numFmtId="0" fontId="12" fillId="9" borderId="11" xfId="0" quotePrefix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quotePrefix="1" applyFont="1" applyFill="1" applyBorder="1" applyAlignment="1">
      <alignment horizontal="left" vertical="center" wrapText="1"/>
    </xf>
    <xf numFmtId="0" fontId="12" fillId="2" borderId="11" xfId="0" quotePrefix="1" applyFont="1" applyFill="1" applyBorder="1" applyAlignment="1">
      <alignment horizontal="left" vertical="center" wrapText="1"/>
    </xf>
    <xf numFmtId="0" fontId="22" fillId="4" borderId="10" xfId="1" applyFont="1" applyFill="1" applyBorder="1" applyAlignment="1" applyProtection="1">
      <alignment horizontal="center" vertical="center" wrapText="1"/>
    </xf>
    <xf numFmtId="0" fontId="22" fillId="4" borderId="11" xfId="1" applyFont="1" applyFill="1" applyBorder="1" applyAlignment="1" applyProtection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8" xfId="0" quotePrefix="1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24" fillId="11" borderId="12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3" fillId="8" borderId="10" xfId="1" applyFont="1" applyFill="1" applyBorder="1" applyAlignment="1" applyProtection="1">
      <alignment horizontal="center" vertical="center" wrapText="1"/>
    </xf>
    <xf numFmtId="0" fontId="23" fillId="8" borderId="11" xfId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locked="0" hidden="1"/>
    </xf>
    <xf numFmtId="0" fontId="5" fillId="2" borderId="5" xfId="0" applyFont="1" applyFill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left" vertical="center"/>
      <protection locked="0" hidden="1"/>
    </xf>
    <xf numFmtId="0" fontId="9" fillId="2" borderId="1" xfId="0" applyFont="1" applyFill="1" applyBorder="1" applyAlignment="1" applyProtection="1">
      <alignment horizontal="center" vertical="center" textRotation="90"/>
      <protection locked="0" hidden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8" xfId="0" applyFont="1" applyFill="1" applyBorder="1" applyAlignment="1" applyProtection="1">
      <alignment horizontal="center" vertical="top" wrapTex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 hidden="1"/>
    </xf>
    <xf numFmtId="0" fontId="9" fillId="2" borderId="8" xfId="0" applyFont="1" applyFill="1" applyBorder="1" applyAlignment="1" applyProtection="1">
      <alignment horizontal="center" vertical="center" textRotation="90"/>
      <protection locked="0"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0" fillId="3" borderId="8" xfId="0" applyFill="1" applyBorder="1"/>
    <xf numFmtId="0" fontId="9" fillId="2" borderId="8" xfId="0" applyFont="1" applyFill="1" applyBorder="1" applyAlignment="1" applyProtection="1">
      <alignment horizontal="center" vertical="center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600076</xdr:colOff>
      <xdr:row>2</xdr:row>
      <xdr:rowOff>390526</xdr:rowOff>
    </xdr:from>
    <xdr:to>
      <xdr:col>17</xdr:col>
      <xdr:colOff>1</xdr:colOff>
      <xdr:row>8</xdr:row>
      <xdr:rowOff>295276</xdr:rowOff>
    </xdr:to>
    <xdr:pic>
      <xdr:nvPicPr>
        <xdr:cNvPr id="2" name="Picture 1" descr="20191011_165328-removebg-preview-removebg-preview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6" y="771526"/>
          <a:ext cx="253365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252730</xdr:colOff>
      <xdr:row>78</xdr:row>
      <xdr:rowOff>0</xdr:rowOff>
    </xdr:from>
    <xdr:ext cx="194162" cy="256880"/>
    <xdr:sp macro="" textlink="">
      <xdr:nvSpPr>
        <xdr:cNvPr id="2" name="TextBox 1"/>
        <xdr:cNvSpPr txBox="1"/>
      </xdr:nvSpPr>
      <xdr:spPr>
        <a:xfrm>
          <a:off x="1633855" y="26469975"/>
          <a:ext cx="194162" cy="256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ajteachers.net/7th-pay-arrear-excel-sheet-rajasthan" TargetMode="External"/><Relationship Id="rId1" Type="http://schemas.openxmlformats.org/officeDocument/2006/relationships/hyperlink" Target="https://www.youtube.com/watch?v=rwuD98lNirc&amp;t=70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workbookViewId="0">
      <selection activeCell="R20" sqref="R20"/>
    </sheetView>
  </sheetViews>
  <sheetFormatPr defaultRowHeight="15"/>
  <cols>
    <col min="1" max="1" width="5" style="15" customWidth="1"/>
    <col min="2" max="2" width="4.7109375" style="15" customWidth="1"/>
    <col min="3" max="16" width="9.140625" style="15"/>
    <col min="17" max="17" width="1.28515625" style="15" customWidth="1"/>
    <col min="18" max="16384" width="9.140625" style="15"/>
  </cols>
  <sheetData>
    <row r="1" spans="2:17"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41" t="s">
        <v>39</v>
      </c>
      <c r="N1" s="41"/>
      <c r="O1" s="41"/>
      <c r="P1" s="41"/>
      <c r="Q1" s="41"/>
    </row>
    <row r="2" spans="2:17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1"/>
      <c r="N2" s="41"/>
      <c r="O2" s="41"/>
      <c r="P2" s="41"/>
      <c r="Q2" s="41"/>
    </row>
    <row r="3" spans="2:17" ht="31.5" customHeight="1">
      <c r="B3" s="58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41"/>
      <c r="N3" s="41"/>
      <c r="O3" s="41"/>
      <c r="P3" s="41"/>
      <c r="Q3" s="41"/>
    </row>
    <row r="4" spans="2:17" ht="33.75">
      <c r="B4" s="61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3"/>
      <c r="M4" s="34"/>
      <c r="N4" s="35"/>
      <c r="O4" s="35"/>
      <c r="P4" s="35"/>
      <c r="Q4" s="35"/>
    </row>
    <row r="5" spans="2:17" ht="38.25" customHeight="1">
      <c r="B5" s="33">
        <v>1</v>
      </c>
      <c r="C5" s="59" t="s">
        <v>26</v>
      </c>
      <c r="D5" s="59"/>
      <c r="E5" s="59"/>
      <c r="F5" s="59"/>
      <c r="G5" s="59"/>
      <c r="H5" s="59"/>
      <c r="I5" s="59"/>
      <c r="J5" s="59"/>
      <c r="K5" s="59"/>
      <c r="L5" s="59"/>
      <c r="M5" s="34"/>
      <c r="N5" s="35"/>
      <c r="O5" s="35"/>
      <c r="P5" s="35"/>
      <c r="Q5" s="35"/>
    </row>
    <row r="6" spans="2:17" ht="39.75" customHeight="1">
      <c r="B6" s="33">
        <v>2</v>
      </c>
      <c r="C6" s="60" t="s">
        <v>25</v>
      </c>
      <c r="D6" s="59"/>
      <c r="E6" s="59"/>
      <c r="F6" s="59"/>
      <c r="G6" s="59"/>
      <c r="H6" s="59"/>
      <c r="I6" s="59"/>
      <c r="J6" s="59"/>
      <c r="K6" s="59"/>
      <c r="L6" s="59"/>
      <c r="M6" s="34"/>
      <c r="N6" s="35"/>
      <c r="O6" s="35"/>
      <c r="P6" s="35"/>
      <c r="Q6" s="35"/>
    </row>
    <row r="7" spans="2:17" ht="18.75">
      <c r="B7" s="33">
        <v>3</v>
      </c>
      <c r="C7" s="60" t="s">
        <v>27</v>
      </c>
      <c r="D7" s="59"/>
      <c r="E7" s="59"/>
      <c r="F7" s="59"/>
      <c r="G7" s="59"/>
      <c r="H7" s="59"/>
      <c r="I7" s="59"/>
      <c r="J7" s="59"/>
      <c r="K7" s="59"/>
      <c r="L7" s="59"/>
      <c r="M7" s="34"/>
      <c r="N7" s="35"/>
      <c r="O7" s="35"/>
      <c r="P7" s="35"/>
      <c r="Q7" s="35"/>
    </row>
    <row r="8" spans="2:17" ht="61.5" customHeight="1">
      <c r="B8" s="33">
        <v>4</v>
      </c>
      <c r="C8" s="44" t="s">
        <v>28</v>
      </c>
      <c r="D8" s="45"/>
      <c r="E8" s="45"/>
      <c r="F8" s="45"/>
      <c r="G8" s="45"/>
      <c r="H8" s="45"/>
      <c r="I8" s="45"/>
      <c r="J8" s="45"/>
      <c r="K8" s="45"/>
      <c r="L8" s="46"/>
      <c r="M8" s="34"/>
      <c r="N8" s="35"/>
      <c r="O8" s="35"/>
      <c r="P8" s="35"/>
      <c r="Q8" s="35"/>
    </row>
    <row r="9" spans="2:17" ht="24.75" customHeight="1">
      <c r="B9" s="33">
        <v>5</v>
      </c>
      <c r="C9" s="44" t="s">
        <v>31</v>
      </c>
      <c r="D9" s="50"/>
      <c r="E9" s="50"/>
      <c r="F9" s="50"/>
      <c r="G9" s="50"/>
      <c r="H9" s="50"/>
      <c r="I9" s="50"/>
      <c r="J9" s="50"/>
      <c r="K9" s="50"/>
      <c r="L9" s="51"/>
      <c r="M9" s="34"/>
      <c r="N9" s="35"/>
      <c r="O9" s="35"/>
      <c r="P9" s="35"/>
      <c r="Q9" s="35"/>
    </row>
    <row r="10" spans="2:17" ht="58.5" customHeight="1">
      <c r="B10" s="33">
        <v>6</v>
      </c>
      <c r="C10" s="52" t="s">
        <v>33</v>
      </c>
      <c r="D10" s="53"/>
      <c r="E10" s="53"/>
      <c r="F10" s="53"/>
      <c r="G10" s="53"/>
      <c r="H10" s="53"/>
      <c r="I10" s="53"/>
      <c r="J10" s="53"/>
      <c r="K10" s="53"/>
      <c r="L10" s="54"/>
      <c r="M10" s="42" t="s">
        <v>40</v>
      </c>
      <c r="N10" s="43"/>
      <c r="O10" s="43"/>
      <c r="P10" s="43"/>
      <c r="Q10" s="43"/>
    </row>
    <row r="11" spans="2:17" ht="18.75" customHeight="1">
      <c r="B11" s="33">
        <v>6</v>
      </c>
      <c r="C11" s="47" t="s">
        <v>29</v>
      </c>
      <c r="D11" s="48"/>
      <c r="E11" s="48"/>
      <c r="F11" s="48"/>
      <c r="G11" s="48"/>
      <c r="H11" s="48"/>
      <c r="I11" s="48"/>
      <c r="J11" s="48"/>
      <c r="K11" s="48"/>
      <c r="L11" s="49"/>
      <c r="M11" s="36"/>
      <c r="N11" s="37"/>
      <c r="O11" s="37"/>
      <c r="P11" s="37"/>
      <c r="Q11" s="37"/>
    </row>
    <row r="12" spans="2:17" ht="18.75" customHeight="1">
      <c r="B12" s="33">
        <v>7</v>
      </c>
      <c r="C12" s="47" t="s">
        <v>30</v>
      </c>
      <c r="D12" s="48"/>
      <c r="E12" s="48"/>
      <c r="F12" s="48"/>
      <c r="G12" s="48"/>
      <c r="H12" s="48"/>
      <c r="I12" s="48"/>
      <c r="J12" s="48"/>
      <c r="K12" s="48"/>
      <c r="L12" s="49"/>
      <c r="M12" s="64" t="s">
        <v>41</v>
      </c>
      <c r="N12" s="65"/>
      <c r="O12" s="65"/>
      <c r="P12" s="65"/>
      <c r="Q12" s="65"/>
    </row>
    <row r="13" spans="2:17" ht="22.5" customHeight="1">
      <c r="B13" s="33">
        <v>8</v>
      </c>
      <c r="C13" s="52" t="s">
        <v>34</v>
      </c>
      <c r="D13" s="48"/>
      <c r="E13" s="48"/>
      <c r="F13" s="48"/>
      <c r="G13" s="48"/>
      <c r="H13" s="48"/>
      <c r="I13" s="55" t="s">
        <v>35</v>
      </c>
      <c r="J13" s="55"/>
      <c r="K13" s="55"/>
      <c r="L13" s="56"/>
      <c r="M13" s="36"/>
      <c r="N13" s="37"/>
      <c r="O13" s="37"/>
      <c r="P13" s="37"/>
      <c r="Q13" s="37"/>
    </row>
    <row r="14" spans="2:17" ht="24" customHeight="1">
      <c r="B14" s="33">
        <v>9</v>
      </c>
      <c r="C14" s="52" t="s">
        <v>36</v>
      </c>
      <c r="D14" s="48"/>
      <c r="E14" s="48"/>
      <c r="F14" s="48"/>
      <c r="G14" s="48"/>
      <c r="H14" s="48"/>
      <c r="I14" s="66" t="s">
        <v>37</v>
      </c>
      <c r="J14" s="66"/>
      <c r="K14" s="66"/>
      <c r="L14" s="67"/>
      <c r="M14" s="64" t="s">
        <v>32</v>
      </c>
      <c r="N14" s="65"/>
      <c r="O14" s="65"/>
      <c r="P14" s="65"/>
      <c r="Q14" s="65"/>
    </row>
    <row r="15" spans="2:17" ht="18.75" customHeight="1">
      <c r="B15" s="33"/>
      <c r="C15" s="68"/>
      <c r="D15" s="69"/>
      <c r="E15" s="69"/>
      <c r="F15" s="69"/>
      <c r="G15" s="69"/>
      <c r="H15" s="69"/>
      <c r="I15" s="69"/>
      <c r="J15" s="69"/>
      <c r="K15" s="69"/>
      <c r="L15" s="70"/>
      <c r="M15" s="36"/>
      <c r="N15" s="37"/>
      <c r="O15" s="37"/>
      <c r="P15" s="37"/>
      <c r="Q15" s="37"/>
    </row>
    <row r="16" spans="2:17" ht="28.5">
      <c r="B16" s="38" t="s">
        <v>38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6"/>
      <c r="N16" s="37"/>
      <c r="O16" s="37"/>
      <c r="P16" s="37"/>
      <c r="Q16" s="37"/>
    </row>
  </sheetData>
  <sheetProtection password="FC12" sheet="1" objects="1" scenarios="1"/>
  <mergeCells count="21">
    <mergeCell ref="M12:Q12"/>
    <mergeCell ref="M14:Q14"/>
    <mergeCell ref="C14:H14"/>
    <mergeCell ref="I14:L14"/>
    <mergeCell ref="C15:L15"/>
    <mergeCell ref="B16:L16"/>
    <mergeCell ref="M1:Q3"/>
    <mergeCell ref="M10:Q10"/>
    <mergeCell ref="C8:L8"/>
    <mergeCell ref="C11:L11"/>
    <mergeCell ref="C12:L12"/>
    <mergeCell ref="C9:L9"/>
    <mergeCell ref="C10:L10"/>
    <mergeCell ref="C13:H13"/>
    <mergeCell ref="I13:L13"/>
    <mergeCell ref="B1:L2"/>
    <mergeCell ref="B3:L3"/>
    <mergeCell ref="C5:L5"/>
    <mergeCell ref="C6:L6"/>
    <mergeCell ref="C7:L7"/>
    <mergeCell ref="B4:L4"/>
  </mergeCells>
  <hyperlinks>
    <hyperlink ref="I13:L13" r:id="rId1" display="VIDEO CLICK HERE"/>
    <hyperlink ref="I14:L14" r:id="rId2" display="CLICK HERE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workbookViewId="0">
      <pane ySplit="5" topLeftCell="A57" activePane="bottomLeft" state="frozen"/>
      <selection pane="bottomLeft" activeCell="R78" sqref="R78"/>
    </sheetView>
  </sheetViews>
  <sheetFormatPr defaultRowHeight="12.75"/>
  <cols>
    <col min="1" max="1" width="5.7109375" style="21" customWidth="1"/>
    <col min="2" max="2" width="10.28515625" style="27" customWidth="1"/>
    <col min="3" max="3" width="9.140625" style="21"/>
    <col min="4" max="4" width="7.7109375" style="21" customWidth="1"/>
    <col min="5" max="5" width="8.140625" style="21" customWidth="1"/>
    <col min="6" max="6" width="10.28515625" style="21" customWidth="1"/>
    <col min="7" max="7" width="9.140625" style="21"/>
    <col min="8" max="8" width="7.42578125" style="21" customWidth="1"/>
    <col min="9" max="9" width="7.85546875" style="21" customWidth="1"/>
    <col min="10" max="10" width="11.5703125" style="21" customWidth="1"/>
    <col min="11" max="11" width="9.140625" style="21"/>
    <col min="12" max="12" width="7.85546875" style="21" customWidth="1"/>
    <col min="13" max="13" width="7.5703125" style="21" customWidth="1"/>
    <col min="14" max="14" width="10.140625" style="21" customWidth="1"/>
    <col min="15" max="16" width="6.5703125" style="21" customWidth="1"/>
    <col min="17" max="17" width="10.42578125" style="21" customWidth="1"/>
    <col min="18" max="18" width="12.5703125" style="21" customWidth="1"/>
    <col min="19" max="19" width="11.42578125" style="21" customWidth="1"/>
    <col min="20" max="20" width="12.7109375" style="21" customWidth="1"/>
    <col min="21" max="16384" width="9.140625" style="21"/>
  </cols>
  <sheetData>
    <row r="1" spans="1:22" ht="45.7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0"/>
      <c r="V1" s="20"/>
    </row>
    <row r="2" spans="1:22" ht="23.2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2"/>
      <c r="V2" s="22"/>
    </row>
    <row r="3" spans="1:22" ht="26.25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23"/>
      <c r="V3" s="23"/>
    </row>
    <row r="4" spans="1:22" ht="24" customHeight="1">
      <c r="A4" s="77" t="s">
        <v>0</v>
      </c>
      <c r="B4" s="78" t="s">
        <v>1</v>
      </c>
      <c r="C4" s="79" t="s">
        <v>2</v>
      </c>
      <c r="D4" s="79"/>
      <c r="E4" s="79"/>
      <c r="F4" s="79"/>
      <c r="G4" s="80" t="s">
        <v>3</v>
      </c>
      <c r="H4" s="80"/>
      <c r="I4" s="80"/>
      <c r="J4" s="80"/>
      <c r="K4" s="80" t="s">
        <v>4</v>
      </c>
      <c r="L4" s="80"/>
      <c r="M4" s="80"/>
      <c r="N4" s="80"/>
      <c r="O4" s="71" t="s">
        <v>6</v>
      </c>
      <c r="P4" s="81" t="s">
        <v>5</v>
      </c>
      <c r="Q4" s="81" t="s">
        <v>22</v>
      </c>
      <c r="R4" s="71" t="s">
        <v>7</v>
      </c>
      <c r="S4" s="71" t="s">
        <v>8</v>
      </c>
      <c r="T4" s="71" t="s">
        <v>9</v>
      </c>
      <c r="U4" s="24"/>
      <c r="V4" s="24"/>
    </row>
    <row r="5" spans="1:22" ht="24" customHeight="1">
      <c r="A5" s="77"/>
      <c r="B5" s="78"/>
      <c r="C5" s="13" t="s">
        <v>10</v>
      </c>
      <c r="D5" s="13" t="s">
        <v>11</v>
      </c>
      <c r="E5" s="13" t="s">
        <v>12</v>
      </c>
      <c r="F5" s="13" t="s">
        <v>13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10</v>
      </c>
      <c r="L5" s="14" t="s">
        <v>11</v>
      </c>
      <c r="M5" s="14" t="s">
        <v>12</v>
      </c>
      <c r="N5" s="14" t="s">
        <v>13</v>
      </c>
      <c r="O5" s="71"/>
      <c r="P5" s="82"/>
      <c r="Q5" s="82"/>
      <c r="R5" s="71"/>
      <c r="S5" s="71"/>
      <c r="T5" s="71"/>
      <c r="U5" s="24"/>
      <c r="V5" s="24"/>
    </row>
    <row r="6" spans="1:22">
      <c r="A6" s="10">
        <f>SUBTOTAL(3,$B$6:B6)</f>
        <v>1</v>
      </c>
      <c r="B6" s="11">
        <v>42736</v>
      </c>
      <c r="C6" s="10">
        <v>52300</v>
      </c>
      <c r="D6" s="5">
        <f>ROUND(C6*4/100,0)</f>
        <v>2092</v>
      </c>
      <c r="E6" s="3">
        <f>ROUND((C6*8/100),0)</f>
        <v>4184</v>
      </c>
      <c r="F6" s="3">
        <f t="shared" ref="F6:F68" si="0">SUM(C6:E6)</f>
        <v>58576</v>
      </c>
      <c r="G6" s="10">
        <v>50800</v>
      </c>
      <c r="H6" s="5">
        <f t="shared" ref="H6:H11" si="1">ROUND(G6*4/100,0)</f>
        <v>2032</v>
      </c>
      <c r="I6" s="3">
        <f>ROUND((G6*8/100),0)</f>
        <v>4064</v>
      </c>
      <c r="J6" s="3">
        <f t="shared" ref="J6:J68" si="2">SUM(G6:I6)</f>
        <v>56896</v>
      </c>
      <c r="K6" s="3">
        <f>C6-G6</f>
        <v>1500</v>
      </c>
      <c r="L6" s="5">
        <f t="shared" ref="K6:M30" si="3">D6-H6</f>
        <v>60</v>
      </c>
      <c r="M6" s="3">
        <f t="shared" si="3"/>
        <v>120</v>
      </c>
      <c r="N6" s="3">
        <f t="shared" ref="N6:N68" si="4">SUM(K6:M6)</f>
        <v>1680</v>
      </c>
      <c r="O6" s="3">
        <v>0</v>
      </c>
      <c r="P6" s="3">
        <f>ROUND(N6*10/100,0)</f>
        <v>168</v>
      </c>
      <c r="Q6" s="3"/>
      <c r="R6" s="5">
        <f>SUM(O6:Q6)</f>
        <v>168</v>
      </c>
      <c r="S6" s="5">
        <f t="shared" ref="S6:S37" si="5">N6-R6</f>
        <v>1512</v>
      </c>
      <c r="T6" s="6"/>
      <c r="U6" s="25"/>
      <c r="V6" s="25"/>
    </row>
    <row r="7" spans="1:22">
      <c r="A7" s="10">
        <f>SUBTOTAL(3,$B$6:B7)</f>
        <v>2</v>
      </c>
      <c r="B7" s="11">
        <v>42767</v>
      </c>
      <c r="C7" s="10">
        <f>C6</f>
        <v>52300</v>
      </c>
      <c r="D7" s="5">
        <f t="shared" ref="D7:D11" si="6">ROUND(C7*4/100,0)</f>
        <v>2092</v>
      </c>
      <c r="E7" s="3">
        <f t="shared" ref="E7:E58" si="7">ROUND((C7*8/100),0)</f>
        <v>4184</v>
      </c>
      <c r="F7" s="3">
        <f t="shared" si="0"/>
        <v>58576</v>
      </c>
      <c r="G7" s="10">
        <f>G6</f>
        <v>50800</v>
      </c>
      <c r="H7" s="5">
        <f t="shared" si="1"/>
        <v>2032</v>
      </c>
      <c r="I7" s="3">
        <f t="shared" ref="I7:I55" si="8">ROUND((G7*8/100),0)</f>
        <v>4064</v>
      </c>
      <c r="J7" s="3">
        <f t="shared" si="2"/>
        <v>56896</v>
      </c>
      <c r="K7" s="3">
        <f t="shared" si="3"/>
        <v>1500</v>
      </c>
      <c r="L7" s="5">
        <f t="shared" si="3"/>
        <v>60</v>
      </c>
      <c r="M7" s="3">
        <f t="shared" si="3"/>
        <v>120</v>
      </c>
      <c r="N7" s="3">
        <f t="shared" si="4"/>
        <v>1680</v>
      </c>
      <c r="O7" s="3">
        <v>0</v>
      </c>
      <c r="P7" s="3">
        <f t="shared" ref="P7:P70" si="9">ROUND(N7*10/100,0)</f>
        <v>168</v>
      </c>
      <c r="Q7" s="3"/>
      <c r="R7" s="5">
        <f t="shared" ref="R7:R70" si="10">SUM(O7:Q7)</f>
        <v>168</v>
      </c>
      <c r="S7" s="5">
        <f t="shared" si="5"/>
        <v>1512</v>
      </c>
      <c r="T7" s="6"/>
      <c r="U7" s="25"/>
      <c r="V7" s="25"/>
    </row>
    <row r="8" spans="1:22">
      <c r="A8" s="10">
        <f>SUBTOTAL(3,$B$6:B8)</f>
        <v>3</v>
      </c>
      <c r="B8" s="11">
        <v>42795</v>
      </c>
      <c r="C8" s="10">
        <f>C7</f>
        <v>52300</v>
      </c>
      <c r="D8" s="5">
        <f t="shared" si="6"/>
        <v>2092</v>
      </c>
      <c r="E8" s="3">
        <f t="shared" si="7"/>
        <v>4184</v>
      </c>
      <c r="F8" s="3">
        <f t="shared" si="0"/>
        <v>58576</v>
      </c>
      <c r="G8" s="10">
        <f>G7</f>
        <v>50800</v>
      </c>
      <c r="H8" s="5">
        <f t="shared" si="1"/>
        <v>2032</v>
      </c>
      <c r="I8" s="3">
        <f t="shared" si="8"/>
        <v>4064</v>
      </c>
      <c r="J8" s="3">
        <f t="shared" si="2"/>
        <v>56896</v>
      </c>
      <c r="K8" s="3">
        <f t="shared" si="3"/>
        <v>1500</v>
      </c>
      <c r="L8" s="5">
        <f t="shared" si="3"/>
        <v>60</v>
      </c>
      <c r="M8" s="3">
        <f t="shared" si="3"/>
        <v>120</v>
      </c>
      <c r="N8" s="3">
        <f t="shared" si="4"/>
        <v>1680</v>
      </c>
      <c r="O8" s="3">
        <v>0</v>
      </c>
      <c r="P8" s="3">
        <f t="shared" si="9"/>
        <v>168</v>
      </c>
      <c r="Q8" s="3"/>
      <c r="R8" s="5">
        <f t="shared" si="10"/>
        <v>168</v>
      </c>
      <c r="S8" s="5">
        <f t="shared" si="5"/>
        <v>1512</v>
      </c>
      <c r="T8" s="6"/>
      <c r="U8" s="25"/>
      <c r="V8" s="25"/>
    </row>
    <row r="9" spans="1:22">
      <c r="A9" s="10">
        <f>SUBTOTAL(3,$B$6:B9)</f>
        <v>4</v>
      </c>
      <c r="B9" s="11">
        <v>42826</v>
      </c>
      <c r="C9" s="10">
        <f t="shared" ref="C9:C11" si="11">C8</f>
        <v>52300</v>
      </c>
      <c r="D9" s="5">
        <f t="shared" si="6"/>
        <v>2092</v>
      </c>
      <c r="E9" s="3">
        <f t="shared" si="7"/>
        <v>4184</v>
      </c>
      <c r="F9" s="3">
        <f t="shared" si="0"/>
        <v>58576</v>
      </c>
      <c r="G9" s="10">
        <f t="shared" ref="G9:G11" si="12">G8</f>
        <v>50800</v>
      </c>
      <c r="H9" s="5">
        <f t="shared" si="1"/>
        <v>2032</v>
      </c>
      <c r="I9" s="3">
        <f t="shared" si="8"/>
        <v>4064</v>
      </c>
      <c r="J9" s="3">
        <f t="shared" si="2"/>
        <v>56896</v>
      </c>
      <c r="K9" s="3">
        <f t="shared" si="3"/>
        <v>1500</v>
      </c>
      <c r="L9" s="5">
        <f t="shared" si="3"/>
        <v>60</v>
      </c>
      <c r="M9" s="3">
        <f t="shared" si="3"/>
        <v>120</v>
      </c>
      <c r="N9" s="3">
        <f t="shared" si="4"/>
        <v>1680</v>
      </c>
      <c r="O9" s="3">
        <v>0</v>
      </c>
      <c r="P9" s="3">
        <f t="shared" si="9"/>
        <v>168</v>
      </c>
      <c r="Q9" s="3"/>
      <c r="R9" s="5">
        <f t="shared" si="10"/>
        <v>168</v>
      </c>
      <c r="S9" s="5">
        <f t="shared" si="5"/>
        <v>1512</v>
      </c>
      <c r="T9" s="6"/>
      <c r="U9" s="25"/>
      <c r="V9" s="25"/>
    </row>
    <row r="10" spans="1:22">
      <c r="A10" s="10">
        <f>SUBTOTAL(3,$B$6:B10)</f>
        <v>5</v>
      </c>
      <c r="B10" s="11">
        <v>42856</v>
      </c>
      <c r="C10" s="10">
        <f t="shared" si="11"/>
        <v>52300</v>
      </c>
      <c r="D10" s="5">
        <f t="shared" si="6"/>
        <v>2092</v>
      </c>
      <c r="E10" s="3">
        <f t="shared" si="7"/>
        <v>4184</v>
      </c>
      <c r="F10" s="3">
        <f t="shared" si="0"/>
        <v>58576</v>
      </c>
      <c r="G10" s="10">
        <f t="shared" si="12"/>
        <v>50800</v>
      </c>
      <c r="H10" s="5">
        <f t="shared" si="1"/>
        <v>2032</v>
      </c>
      <c r="I10" s="3">
        <f t="shared" si="8"/>
        <v>4064</v>
      </c>
      <c r="J10" s="3">
        <f t="shared" si="2"/>
        <v>56896</v>
      </c>
      <c r="K10" s="3">
        <f t="shared" si="3"/>
        <v>1500</v>
      </c>
      <c r="L10" s="5">
        <f t="shared" si="3"/>
        <v>60</v>
      </c>
      <c r="M10" s="3">
        <f t="shared" si="3"/>
        <v>120</v>
      </c>
      <c r="N10" s="3">
        <f t="shared" si="4"/>
        <v>1680</v>
      </c>
      <c r="O10" s="3">
        <v>0</v>
      </c>
      <c r="P10" s="3">
        <f t="shared" si="9"/>
        <v>168</v>
      </c>
      <c r="Q10" s="3"/>
      <c r="R10" s="5">
        <f t="shared" si="10"/>
        <v>168</v>
      </c>
      <c r="S10" s="5">
        <f t="shared" si="5"/>
        <v>1512</v>
      </c>
      <c r="T10" s="6"/>
      <c r="U10" s="25"/>
      <c r="V10" s="25"/>
    </row>
    <row r="11" spans="1:22">
      <c r="A11" s="10">
        <f>SUBTOTAL(3,$B$6:B11)</f>
        <v>6</v>
      </c>
      <c r="B11" s="11">
        <v>42887</v>
      </c>
      <c r="C11" s="10">
        <f t="shared" si="11"/>
        <v>52300</v>
      </c>
      <c r="D11" s="5">
        <f t="shared" si="6"/>
        <v>2092</v>
      </c>
      <c r="E11" s="3">
        <f t="shared" si="7"/>
        <v>4184</v>
      </c>
      <c r="F11" s="3">
        <f t="shared" si="0"/>
        <v>58576</v>
      </c>
      <c r="G11" s="10">
        <f t="shared" si="12"/>
        <v>50800</v>
      </c>
      <c r="H11" s="5">
        <f t="shared" si="1"/>
        <v>2032</v>
      </c>
      <c r="I11" s="3">
        <f t="shared" si="8"/>
        <v>4064</v>
      </c>
      <c r="J11" s="3">
        <f t="shared" si="2"/>
        <v>56896</v>
      </c>
      <c r="K11" s="3">
        <f t="shared" si="3"/>
        <v>1500</v>
      </c>
      <c r="L11" s="5">
        <f t="shared" si="3"/>
        <v>60</v>
      </c>
      <c r="M11" s="3">
        <f t="shared" si="3"/>
        <v>120</v>
      </c>
      <c r="N11" s="3">
        <f t="shared" si="4"/>
        <v>1680</v>
      </c>
      <c r="O11" s="3">
        <v>0</v>
      </c>
      <c r="P11" s="3">
        <f t="shared" si="9"/>
        <v>168</v>
      </c>
      <c r="Q11" s="3"/>
      <c r="R11" s="5">
        <f t="shared" si="10"/>
        <v>168</v>
      </c>
      <c r="S11" s="5">
        <f t="shared" si="5"/>
        <v>1512</v>
      </c>
      <c r="T11" s="6"/>
      <c r="U11" s="25"/>
      <c r="V11" s="25"/>
    </row>
    <row r="12" spans="1:22">
      <c r="A12" s="10">
        <f>SUBTOTAL(3,$B$6:B12)</f>
        <v>7</v>
      </c>
      <c r="B12" s="11">
        <v>42917</v>
      </c>
      <c r="C12" s="10">
        <f>ROUND(C11*103%,-2)</f>
        <v>53900</v>
      </c>
      <c r="D12" s="5">
        <f t="shared" ref="D12:D17" si="13">ROUND(C12*5/100,0)</f>
        <v>2695</v>
      </c>
      <c r="E12" s="3">
        <f t="shared" si="7"/>
        <v>4312</v>
      </c>
      <c r="F12" s="3">
        <f t="shared" si="0"/>
        <v>60907</v>
      </c>
      <c r="G12" s="10">
        <f>ROUND(G11*103%,-2)</f>
        <v>52300</v>
      </c>
      <c r="H12" s="5">
        <f t="shared" ref="H12:H17" si="14">ROUND(G12*5/100,0)</f>
        <v>2615</v>
      </c>
      <c r="I12" s="3">
        <f t="shared" si="8"/>
        <v>4184</v>
      </c>
      <c r="J12" s="3">
        <f t="shared" si="2"/>
        <v>59099</v>
      </c>
      <c r="K12" s="3">
        <f t="shared" si="3"/>
        <v>1600</v>
      </c>
      <c r="L12" s="5">
        <f t="shared" si="3"/>
        <v>80</v>
      </c>
      <c r="M12" s="3">
        <f t="shared" si="3"/>
        <v>128</v>
      </c>
      <c r="N12" s="3">
        <f t="shared" si="4"/>
        <v>1808</v>
      </c>
      <c r="O12" s="3">
        <v>0</v>
      </c>
      <c r="P12" s="3">
        <f t="shared" si="9"/>
        <v>181</v>
      </c>
      <c r="Q12" s="3"/>
      <c r="R12" s="5">
        <f t="shared" si="10"/>
        <v>181</v>
      </c>
      <c r="S12" s="5">
        <f t="shared" si="5"/>
        <v>1627</v>
      </c>
      <c r="T12" s="6"/>
      <c r="U12" s="25"/>
      <c r="V12" s="25"/>
    </row>
    <row r="13" spans="1:22">
      <c r="A13" s="10">
        <f>SUBTOTAL(3,$B$6:B13)</f>
        <v>8</v>
      </c>
      <c r="B13" s="11">
        <v>42948</v>
      </c>
      <c r="C13" s="10">
        <f>C12</f>
        <v>53900</v>
      </c>
      <c r="D13" s="5">
        <f t="shared" si="13"/>
        <v>2695</v>
      </c>
      <c r="E13" s="3">
        <f t="shared" si="7"/>
        <v>4312</v>
      </c>
      <c r="F13" s="3">
        <f t="shared" si="0"/>
        <v>60907</v>
      </c>
      <c r="G13" s="10">
        <f>G12</f>
        <v>52300</v>
      </c>
      <c r="H13" s="5">
        <f t="shared" si="14"/>
        <v>2615</v>
      </c>
      <c r="I13" s="3">
        <f t="shared" si="8"/>
        <v>4184</v>
      </c>
      <c r="J13" s="3">
        <f t="shared" si="2"/>
        <v>59099</v>
      </c>
      <c r="K13" s="3">
        <f t="shared" si="3"/>
        <v>1600</v>
      </c>
      <c r="L13" s="5">
        <f t="shared" si="3"/>
        <v>80</v>
      </c>
      <c r="M13" s="3">
        <f t="shared" si="3"/>
        <v>128</v>
      </c>
      <c r="N13" s="3">
        <f t="shared" si="4"/>
        <v>1808</v>
      </c>
      <c r="O13" s="3">
        <v>0</v>
      </c>
      <c r="P13" s="3">
        <f t="shared" si="9"/>
        <v>181</v>
      </c>
      <c r="Q13" s="3"/>
      <c r="R13" s="5">
        <f t="shared" si="10"/>
        <v>181</v>
      </c>
      <c r="S13" s="5">
        <f t="shared" si="5"/>
        <v>1627</v>
      </c>
      <c r="T13" s="6"/>
      <c r="U13" s="25"/>
      <c r="V13" s="25"/>
    </row>
    <row r="14" spans="1:22">
      <c r="A14" s="10">
        <f>SUBTOTAL(3,$B$6:B14)</f>
        <v>9</v>
      </c>
      <c r="B14" s="11">
        <v>42979</v>
      </c>
      <c r="C14" s="10">
        <f t="shared" ref="C14:C23" si="15">C13</f>
        <v>53900</v>
      </c>
      <c r="D14" s="5">
        <f t="shared" si="13"/>
        <v>2695</v>
      </c>
      <c r="E14" s="3">
        <f t="shared" si="7"/>
        <v>4312</v>
      </c>
      <c r="F14" s="3">
        <f t="shared" si="0"/>
        <v>60907</v>
      </c>
      <c r="G14" s="10">
        <f t="shared" ref="G14:G23" si="16">G13</f>
        <v>52300</v>
      </c>
      <c r="H14" s="5">
        <f t="shared" si="14"/>
        <v>2615</v>
      </c>
      <c r="I14" s="3">
        <f t="shared" si="8"/>
        <v>4184</v>
      </c>
      <c r="J14" s="3">
        <f t="shared" si="2"/>
        <v>59099</v>
      </c>
      <c r="K14" s="3">
        <f t="shared" si="3"/>
        <v>1600</v>
      </c>
      <c r="L14" s="5">
        <f t="shared" si="3"/>
        <v>80</v>
      </c>
      <c r="M14" s="3">
        <f t="shared" si="3"/>
        <v>128</v>
      </c>
      <c r="N14" s="3">
        <f t="shared" si="4"/>
        <v>1808</v>
      </c>
      <c r="O14" s="3">
        <v>0</v>
      </c>
      <c r="P14" s="3">
        <f t="shared" si="9"/>
        <v>181</v>
      </c>
      <c r="Q14" s="3"/>
      <c r="R14" s="5">
        <f t="shared" si="10"/>
        <v>181</v>
      </c>
      <c r="S14" s="5">
        <f t="shared" si="5"/>
        <v>1627</v>
      </c>
      <c r="T14" s="6"/>
      <c r="U14" s="25"/>
      <c r="V14" s="25"/>
    </row>
    <row r="15" spans="1:22">
      <c r="A15" s="10">
        <f>SUBTOTAL(3,$B$6:B15)</f>
        <v>10</v>
      </c>
      <c r="B15" s="11">
        <v>43009</v>
      </c>
      <c r="C15" s="10">
        <f t="shared" si="15"/>
        <v>53900</v>
      </c>
      <c r="D15" s="5">
        <f t="shared" si="13"/>
        <v>2695</v>
      </c>
      <c r="E15" s="3">
        <f t="shared" si="7"/>
        <v>4312</v>
      </c>
      <c r="F15" s="3">
        <f t="shared" si="0"/>
        <v>60907</v>
      </c>
      <c r="G15" s="10">
        <f t="shared" si="16"/>
        <v>52300</v>
      </c>
      <c r="H15" s="5">
        <f t="shared" si="14"/>
        <v>2615</v>
      </c>
      <c r="I15" s="3">
        <f t="shared" si="8"/>
        <v>4184</v>
      </c>
      <c r="J15" s="3">
        <f t="shared" si="2"/>
        <v>59099</v>
      </c>
      <c r="K15" s="3">
        <f t="shared" si="3"/>
        <v>1600</v>
      </c>
      <c r="L15" s="5">
        <f t="shared" si="3"/>
        <v>80</v>
      </c>
      <c r="M15" s="3">
        <f t="shared" si="3"/>
        <v>128</v>
      </c>
      <c r="N15" s="3">
        <f t="shared" si="4"/>
        <v>1808</v>
      </c>
      <c r="O15" s="3">
        <v>0</v>
      </c>
      <c r="P15" s="3">
        <f t="shared" si="9"/>
        <v>181</v>
      </c>
      <c r="Q15" s="3"/>
      <c r="R15" s="5">
        <f t="shared" si="10"/>
        <v>181</v>
      </c>
      <c r="S15" s="5">
        <f t="shared" si="5"/>
        <v>1627</v>
      </c>
      <c r="T15" s="6"/>
      <c r="U15" s="25"/>
      <c r="V15" s="25"/>
    </row>
    <row r="16" spans="1:22">
      <c r="A16" s="10">
        <f>SUBTOTAL(3,$B$6:B16)</f>
        <v>11</v>
      </c>
      <c r="B16" s="11">
        <v>43040</v>
      </c>
      <c r="C16" s="10">
        <f t="shared" si="15"/>
        <v>53900</v>
      </c>
      <c r="D16" s="5">
        <f t="shared" si="13"/>
        <v>2695</v>
      </c>
      <c r="E16" s="3">
        <f t="shared" si="7"/>
        <v>4312</v>
      </c>
      <c r="F16" s="3">
        <f t="shared" si="0"/>
        <v>60907</v>
      </c>
      <c r="G16" s="10">
        <f t="shared" si="16"/>
        <v>52300</v>
      </c>
      <c r="H16" s="5">
        <f t="shared" si="14"/>
        <v>2615</v>
      </c>
      <c r="I16" s="3">
        <f t="shared" si="8"/>
        <v>4184</v>
      </c>
      <c r="J16" s="3">
        <f t="shared" si="2"/>
        <v>59099</v>
      </c>
      <c r="K16" s="3">
        <f t="shared" si="3"/>
        <v>1600</v>
      </c>
      <c r="L16" s="5">
        <f>D16-H16</f>
        <v>80</v>
      </c>
      <c r="M16" s="3">
        <f t="shared" si="3"/>
        <v>128</v>
      </c>
      <c r="N16" s="3">
        <f t="shared" si="4"/>
        <v>1808</v>
      </c>
      <c r="O16" s="3">
        <v>0</v>
      </c>
      <c r="P16" s="3">
        <f t="shared" si="9"/>
        <v>181</v>
      </c>
      <c r="Q16" s="3"/>
      <c r="R16" s="5">
        <f t="shared" si="10"/>
        <v>181</v>
      </c>
      <c r="S16" s="5">
        <f t="shared" si="5"/>
        <v>1627</v>
      </c>
      <c r="T16" s="6"/>
      <c r="U16" s="25"/>
      <c r="V16" s="25"/>
    </row>
    <row r="17" spans="1:22">
      <c r="A17" s="10">
        <f>SUBTOTAL(3,$B$6:B17)</f>
        <v>12</v>
      </c>
      <c r="B17" s="11">
        <v>43070</v>
      </c>
      <c r="C17" s="10">
        <f t="shared" si="15"/>
        <v>53900</v>
      </c>
      <c r="D17" s="5">
        <f t="shared" si="13"/>
        <v>2695</v>
      </c>
      <c r="E17" s="3">
        <f t="shared" si="7"/>
        <v>4312</v>
      </c>
      <c r="F17" s="3">
        <f t="shared" si="0"/>
        <v>60907</v>
      </c>
      <c r="G17" s="10">
        <f t="shared" si="16"/>
        <v>52300</v>
      </c>
      <c r="H17" s="5">
        <f t="shared" si="14"/>
        <v>2615</v>
      </c>
      <c r="I17" s="3">
        <f t="shared" si="8"/>
        <v>4184</v>
      </c>
      <c r="J17" s="3">
        <f t="shared" si="2"/>
        <v>59099</v>
      </c>
      <c r="K17" s="3">
        <f t="shared" si="3"/>
        <v>1600</v>
      </c>
      <c r="L17" s="5">
        <f t="shared" si="3"/>
        <v>80</v>
      </c>
      <c r="M17" s="3">
        <f t="shared" si="3"/>
        <v>128</v>
      </c>
      <c r="N17" s="3">
        <f t="shared" si="4"/>
        <v>1808</v>
      </c>
      <c r="O17" s="3">
        <v>0</v>
      </c>
      <c r="P17" s="3">
        <f t="shared" si="9"/>
        <v>181</v>
      </c>
      <c r="Q17" s="3"/>
      <c r="R17" s="5">
        <f t="shared" si="10"/>
        <v>181</v>
      </c>
      <c r="S17" s="5">
        <f t="shared" si="5"/>
        <v>1627</v>
      </c>
      <c r="T17" s="6"/>
      <c r="U17" s="25"/>
      <c r="V17" s="25"/>
    </row>
    <row r="18" spans="1:22">
      <c r="A18" s="10">
        <f>SUBTOTAL(3,$B$6:B18)</f>
        <v>13</v>
      </c>
      <c r="B18" s="11">
        <v>43101</v>
      </c>
      <c r="C18" s="10">
        <f t="shared" si="15"/>
        <v>53900</v>
      </c>
      <c r="D18" s="5">
        <f t="shared" ref="D18:D23" si="17">ROUND(C18*7/100,0)</f>
        <v>3773</v>
      </c>
      <c r="E18" s="3">
        <f t="shared" si="7"/>
        <v>4312</v>
      </c>
      <c r="F18" s="3">
        <f t="shared" si="0"/>
        <v>61985</v>
      </c>
      <c r="G18" s="10">
        <f t="shared" si="16"/>
        <v>52300</v>
      </c>
      <c r="H18" s="5">
        <f t="shared" ref="H18:H23" si="18">ROUND(G18*7/100,0)</f>
        <v>3661</v>
      </c>
      <c r="I18" s="3">
        <f t="shared" si="8"/>
        <v>4184</v>
      </c>
      <c r="J18" s="3">
        <f t="shared" si="2"/>
        <v>60145</v>
      </c>
      <c r="K18" s="3">
        <f t="shared" si="3"/>
        <v>1600</v>
      </c>
      <c r="L18" s="5">
        <f t="shared" si="3"/>
        <v>112</v>
      </c>
      <c r="M18" s="3">
        <f t="shared" si="3"/>
        <v>128</v>
      </c>
      <c r="N18" s="3">
        <f t="shared" si="4"/>
        <v>1840</v>
      </c>
      <c r="O18" s="3">
        <f>ROUND((C18*2/100),0)</f>
        <v>1078</v>
      </c>
      <c r="P18" s="3">
        <f t="shared" si="9"/>
        <v>184</v>
      </c>
      <c r="Q18" s="3"/>
      <c r="R18" s="5">
        <f t="shared" si="10"/>
        <v>1262</v>
      </c>
      <c r="S18" s="5">
        <f t="shared" si="5"/>
        <v>578</v>
      </c>
      <c r="T18" s="6"/>
      <c r="U18" s="25"/>
      <c r="V18" s="25"/>
    </row>
    <row r="19" spans="1:22">
      <c r="A19" s="10">
        <f>SUBTOTAL(3,$B$6:B19)</f>
        <v>14</v>
      </c>
      <c r="B19" s="11">
        <v>43132</v>
      </c>
      <c r="C19" s="10">
        <f t="shared" si="15"/>
        <v>53900</v>
      </c>
      <c r="D19" s="5">
        <f>ROUND(C19*7/100,0)</f>
        <v>3773</v>
      </c>
      <c r="E19" s="3">
        <f t="shared" si="7"/>
        <v>4312</v>
      </c>
      <c r="F19" s="3">
        <f t="shared" si="0"/>
        <v>61985</v>
      </c>
      <c r="G19" s="10">
        <f t="shared" si="16"/>
        <v>52300</v>
      </c>
      <c r="H19" s="5">
        <f t="shared" si="18"/>
        <v>3661</v>
      </c>
      <c r="I19" s="3">
        <f t="shared" si="8"/>
        <v>4184</v>
      </c>
      <c r="J19" s="3">
        <f t="shared" si="2"/>
        <v>60145</v>
      </c>
      <c r="K19" s="3">
        <f t="shared" si="3"/>
        <v>1600</v>
      </c>
      <c r="L19" s="5">
        <f t="shared" si="3"/>
        <v>112</v>
      </c>
      <c r="M19" s="3">
        <f t="shared" si="3"/>
        <v>128</v>
      </c>
      <c r="N19" s="3">
        <f t="shared" si="4"/>
        <v>1840</v>
      </c>
      <c r="O19" s="3">
        <f>ROUND((C19*2/100),0)</f>
        <v>1078</v>
      </c>
      <c r="P19" s="3">
        <f t="shared" si="9"/>
        <v>184</v>
      </c>
      <c r="Q19" s="3"/>
      <c r="R19" s="5">
        <f t="shared" si="10"/>
        <v>1262</v>
      </c>
      <c r="S19" s="5">
        <f t="shared" si="5"/>
        <v>578</v>
      </c>
      <c r="T19" s="6"/>
      <c r="U19" s="25"/>
      <c r="V19" s="25"/>
    </row>
    <row r="20" spans="1:22">
      <c r="A20" s="10">
        <f>SUBTOTAL(3,$B$6:B20)</f>
        <v>15</v>
      </c>
      <c r="B20" s="11">
        <v>43160</v>
      </c>
      <c r="C20" s="10">
        <f t="shared" si="15"/>
        <v>53900</v>
      </c>
      <c r="D20" s="5">
        <f t="shared" si="17"/>
        <v>3773</v>
      </c>
      <c r="E20" s="3">
        <f t="shared" si="7"/>
        <v>4312</v>
      </c>
      <c r="F20" s="3">
        <f t="shared" si="0"/>
        <v>61985</v>
      </c>
      <c r="G20" s="10">
        <f t="shared" si="16"/>
        <v>52300</v>
      </c>
      <c r="H20" s="5">
        <f t="shared" si="18"/>
        <v>3661</v>
      </c>
      <c r="I20" s="3">
        <f t="shared" si="8"/>
        <v>4184</v>
      </c>
      <c r="J20" s="3">
        <f t="shared" si="2"/>
        <v>60145</v>
      </c>
      <c r="K20" s="3">
        <f t="shared" si="3"/>
        <v>1600</v>
      </c>
      <c r="L20" s="5">
        <f t="shared" si="3"/>
        <v>112</v>
      </c>
      <c r="M20" s="3">
        <f t="shared" si="3"/>
        <v>128</v>
      </c>
      <c r="N20" s="3">
        <f t="shared" si="4"/>
        <v>1840</v>
      </c>
      <c r="O20" s="3">
        <v>0</v>
      </c>
      <c r="P20" s="3">
        <f t="shared" si="9"/>
        <v>184</v>
      </c>
      <c r="Q20" s="3"/>
      <c r="R20" s="5">
        <f t="shared" si="10"/>
        <v>184</v>
      </c>
      <c r="S20" s="5">
        <f t="shared" si="5"/>
        <v>1656</v>
      </c>
      <c r="T20" s="6"/>
      <c r="U20" s="25"/>
      <c r="V20" s="25"/>
    </row>
    <row r="21" spans="1:22">
      <c r="A21" s="10">
        <f>SUBTOTAL(3,$B$6:B21)</f>
        <v>16</v>
      </c>
      <c r="B21" s="11">
        <v>43191</v>
      </c>
      <c r="C21" s="10">
        <f t="shared" si="15"/>
        <v>53900</v>
      </c>
      <c r="D21" s="5">
        <f t="shared" si="17"/>
        <v>3773</v>
      </c>
      <c r="E21" s="3">
        <f t="shared" si="7"/>
        <v>4312</v>
      </c>
      <c r="F21" s="3">
        <f t="shared" si="0"/>
        <v>61985</v>
      </c>
      <c r="G21" s="10">
        <f t="shared" si="16"/>
        <v>52300</v>
      </c>
      <c r="H21" s="5">
        <f t="shared" si="18"/>
        <v>3661</v>
      </c>
      <c r="I21" s="3">
        <f t="shared" si="8"/>
        <v>4184</v>
      </c>
      <c r="J21" s="3">
        <f t="shared" si="2"/>
        <v>60145</v>
      </c>
      <c r="K21" s="3">
        <f t="shared" si="3"/>
        <v>1600</v>
      </c>
      <c r="L21" s="5">
        <f>D21-H21</f>
        <v>112</v>
      </c>
      <c r="M21" s="3">
        <f t="shared" si="3"/>
        <v>128</v>
      </c>
      <c r="N21" s="3">
        <f t="shared" si="4"/>
        <v>1840</v>
      </c>
      <c r="O21" s="3">
        <v>0</v>
      </c>
      <c r="P21" s="3">
        <f t="shared" si="9"/>
        <v>184</v>
      </c>
      <c r="Q21" s="3"/>
      <c r="R21" s="5">
        <f t="shared" si="10"/>
        <v>184</v>
      </c>
      <c r="S21" s="5">
        <f t="shared" si="5"/>
        <v>1656</v>
      </c>
      <c r="T21" s="6"/>
      <c r="U21" s="25"/>
      <c r="V21" s="25"/>
    </row>
    <row r="22" spans="1:22">
      <c r="A22" s="10">
        <f>SUBTOTAL(3,$B$6:B22)</f>
        <v>17</v>
      </c>
      <c r="B22" s="11">
        <v>43221</v>
      </c>
      <c r="C22" s="10">
        <f t="shared" si="15"/>
        <v>53900</v>
      </c>
      <c r="D22" s="5">
        <f t="shared" si="17"/>
        <v>3773</v>
      </c>
      <c r="E22" s="3">
        <f t="shared" si="7"/>
        <v>4312</v>
      </c>
      <c r="F22" s="3">
        <f t="shared" si="0"/>
        <v>61985</v>
      </c>
      <c r="G22" s="10">
        <f t="shared" si="16"/>
        <v>52300</v>
      </c>
      <c r="H22" s="5">
        <f t="shared" si="18"/>
        <v>3661</v>
      </c>
      <c r="I22" s="3">
        <f t="shared" si="8"/>
        <v>4184</v>
      </c>
      <c r="J22" s="3">
        <f t="shared" si="2"/>
        <v>60145</v>
      </c>
      <c r="K22" s="3">
        <f t="shared" si="3"/>
        <v>1600</v>
      </c>
      <c r="L22" s="5">
        <f t="shared" si="3"/>
        <v>112</v>
      </c>
      <c r="M22" s="3">
        <f t="shared" si="3"/>
        <v>128</v>
      </c>
      <c r="N22" s="3">
        <f t="shared" si="4"/>
        <v>1840</v>
      </c>
      <c r="O22" s="3">
        <v>0</v>
      </c>
      <c r="P22" s="3">
        <f t="shared" si="9"/>
        <v>184</v>
      </c>
      <c r="Q22" s="3"/>
      <c r="R22" s="5">
        <f t="shared" si="10"/>
        <v>184</v>
      </c>
      <c r="S22" s="5">
        <f t="shared" si="5"/>
        <v>1656</v>
      </c>
      <c r="T22" s="6"/>
      <c r="U22" s="25"/>
      <c r="V22" s="25"/>
    </row>
    <row r="23" spans="1:22">
      <c r="A23" s="10">
        <f>SUBTOTAL(3,$B$6:B23)</f>
        <v>18</v>
      </c>
      <c r="B23" s="11">
        <v>43252</v>
      </c>
      <c r="C23" s="10">
        <f t="shared" si="15"/>
        <v>53900</v>
      </c>
      <c r="D23" s="5">
        <f t="shared" si="17"/>
        <v>3773</v>
      </c>
      <c r="E23" s="3">
        <f t="shared" si="7"/>
        <v>4312</v>
      </c>
      <c r="F23" s="3">
        <f t="shared" si="0"/>
        <v>61985</v>
      </c>
      <c r="G23" s="10">
        <f t="shared" si="16"/>
        <v>52300</v>
      </c>
      <c r="H23" s="5">
        <f t="shared" si="18"/>
        <v>3661</v>
      </c>
      <c r="I23" s="3">
        <f t="shared" si="8"/>
        <v>4184</v>
      </c>
      <c r="J23" s="3">
        <f t="shared" si="2"/>
        <v>60145</v>
      </c>
      <c r="K23" s="3">
        <f t="shared" si="3"/>
        <v>1600</v>
      </c>
      <c r="L23" s="5">
        <f t="shared" si="3"/>
        <v>112</v>
      </c>
      <c r="M23" s="3">
        <f t="shared" si="3"/>
        <v>128</v>
      </c>
      <c r="N23" s="3">
        <f t="shared" si="4"/>
        <v>1840</v>
      </c>
      <c r="O23" s="3">
        <v>0</v>
      </c>
      <c r="P23" s="3">
        <f t="shared" si="9"/>
        <v>184</v>
      </c>
      <c r="Q23" s="3"/>
      <c r="R23" s="5">
        <f t="shared" si="10"/>
        <v>184</v>
      </c>
      <c r="S23" s="5">
        <f t="shared" si="5"/>
        <v>1656</v>
      </c>
      <c r="T23" s="6"/>
      <c r="U23" s="25"/>
      <c r="V23" s="25"/>
    </row>
    <row r="24" spans="1:22">
      <c r="A24" s="10">
        <f>SUBTOTAL(3,$B$6:B24)</f>
        <v>19</v>
      </c>
      <c r="B24" s="11">
        <v>43282</v>
      </c>
      <c r="C24" s="10">
        <f>ROUND(C23*103%,-2)</f>
        <v>55500</v>
      </c>
      <c r="D24" s="5">
        <f t="shared" ref="D24:D29" si="19">ROUND(C24*9/100,0)</f>
        <v>4995</v>
      </c>
      <c r="E24" s="3">
        <f t="shared" si="7"/>
        <v>4440</v>
      </c>
      <c r="F24" s="3">
        <f t="shared" si="0"/>
        <v>64935</v>
      </c>
      <c r="G24" s="10">
        <f>ROUND(G23*103%,-2)</f>
        <v>53900</v>
      </c>
      <c r="H24" s="5">
        <f t="shared" ref="H24:H29" si="20">ROUND(G24*9/100,0)</f>
        <v>4851</v>
      </c>
      <c r="I24" s="3">
        <f t="shared" si="8"/>
        <v>4312</v>
      </c>
      <c r="J24" s="3">
        <f t="shared" si="2"/>
        <v>63063</v>
      </c>
      <c r="K24" s="3">
        <f t="shared" si="3"/>
        <v>1600</v>
      </c>
      <c r="L24" s="5">
        <f t="shared" si="3"/>
        <v>144</v>
      </c>
      <c r="M24" s="3">
        <f t="shared" si="3"/>
        <v>128</v>
      </c>
      <c r="N24" s="3">
        <f t="shared" si="4"/>
        <v>1872</v>
      </c>
      <c r="O24" s="3">
        <f>ROUND((C24*2/100),0)</f>
        <v>1110</v>
      </c>
      <c r="P24" s="3">
        <f t="shared" si="9"/>
        <v>187</v>
      </c>
      <c r="Q24" s="3"/>
      <c r="R24" s="5">
        <f t="shared" si="10"/>
        <v>1297</v>
      </c>
      <c r="S24" s="5">
        <f t="shared" si="5"/>
        <v>575</v>
      </c>
      <c r="T24" s="6"/>
      <c r="U24" s="25"/>
      <c r="V24" s="25"/>
    </row>
    <row r="25" spans="1:22">
      <c r="A25" s="10">
        <f>SUBTOTAL(3,$B$6:B25)</f>
        <v>20</v>
      </c>
      <c r="B25" s="11">
        <v>43313</v>
      </c>
      <c r="C25" s="10">
        <f>C24</f>
        <v>55500</v>
      </c>
      <c r="D25" s="5">
        <f t="shared" si="19"/>
        <v>4995</v>
      </c>
      <c r="E25" s="3">
        <f t="shared" si="7"/>
        <v>4440</v>
      </c>
      <c r="F25" s="3">
        <f t="shared" si="0"/>
        <v>64935</v>
      </c>
      <c r="G25" s="10">
        <f>G24</f>
        <v>53900</v>
      </c>
      <c r="H25" s="5">
        <f t="shared" si="20"/>
        <v>4851</v>
      </c>
      <c r="I25" s="3">
        <f t="shared" si="8"/>
        <v>4312</v>
      </c>
      <c r="J25" s="3">
        <f t="shared" si="2"/>
        <v>63063</v>
      </c>
      <c r="K25" s="3">
        <f t="shared" si="3"/>
        <v>1600</v>
      </c>
      <c r="L25" s="5">
        <f t="shared" si="3"/>
        <v>144</v>
      </c>
      <c r="M25" s="3">
        <f t="shared" si="3"/>
        <v>128</v>
      </c>
      <c r="N25" s="3">
        <f t="shared" si="4"/>
        <v>1872</v>
      </c>
      <c r="O25" s="3">
        <f>ROUND((C25*2/100),0)</f>
        <v>1110</v>
      </c>
      <c r="P25" s="3">
        <f t="shared" si="9"/>
        <v>187</v>
      </c>
      <c r="Q25" s="3"/>
      <c r="R25" s="5">
        <f t="shared" si="10"/>
        <v>1297</v>
      </c>
      <c r="S25" s="5">
        <f t="shared" si="5"/>
        <v>575</v>
      </c>
      <c r="T25" s="6"/>
      <c r="U25" s="25"/>
      <c r="V25" s="25"/>
    </row>
    <row r="26" spans="1:22">
      <c r="A26" s="10">
        <f>SUBTOTAL(3,$B$6:B26)</f>
        <v>21</v>
      </c>
      <c r="B26" s="11">
        <v>43344</v>
      </c>
      <c r="C26" s="10">
        <f t="shared" ref="C26:C35" si="21">C25</f>
        <v>55500</v>
      </c>
      <c r="D26" s="5">
        <f t="shared" si="19"/>
        <v>4995</v>
      </c>
      <c r="E26" s="3">
        <f t="shared" si="7"/>
        <v>4440</v>
      </c>
      <c r="F26" s="3">
        <f t="shared" si="0"/>
        <v>64935</v>
      </c>
      <c r="G26" s="10">
        <f t="shared" ref="G26:G35" si="22">G25</f>
        <v>53900</v>
      </c>
      <c r="H26" s="5">
        <f t="shared" si="20"/>
        <v>4851</v>
      </c>
      <c r="I26" s="3">
        <f t="shared" si="8"/>
        <v>4312</v>
      </c>
      <c r="J26" s="3">
        <f t="shared" si="2"/>
        <v>63063</v>
      </c>
      <c r="K26" s="3">
        <f t="shared" si="3"/>
        <v>1600</v>
      </c>
      <c r="L26" s="5">
        <f>D26-H26</f>
        <v>144</v>
      </c>
      <c r="M26" s="3">
        <f t="shared" si="3"/>
        <v>128</v>
      </c>
      <c r="N26" s="3">
        <f t="shared" si="4"/>
        <v>1872</v>
      </c>
      <c r="O26" s="3">
        <v>0</v>
      </c>
      <c r="P26" s="3">
        <f t="shared" si="9"/>
        <v>187</v>
      </c>
      <c r="Q26" s="3"/>
      <c r="R26" s="5">
        <f t="shared" si="10"/>
        <v>187</v>
      </c>
      <c r="S26" s="5">
        <f t="shared" si="5"/>
        <v>1685</v>
      </c>
      <c r="T26" s="6"/>
      <c r="U26" s="25"/>
      <c r="V26" s="25"/>
    </row>
    <row r="27" spans="1:22">
      <c r="A27" s="10">
        <f>SUBTOTAL(3,$B$6:B27)</f>
        <v>22</v>
      </c>
      <c r="B27" s="11">
        <v>43374</v>
      </c>
      <c r="C27" s="10">
        <f t="shared" si="21"/>
        <v>55500</v>
      </c>
      <c r="D27" s="5">
        <f t="shared" si="19"/>
        <v>4995</v>
      </c>
      <c r="E27" s="3">
        <f t="shared" si="7"/>
        <v>4440</v>
      </c>
      <c r="F27" s="3">
        <f t="shared" si="0"/>
        <v>64935</v>
      </c>
      <c r="G27" s="10">
        <f t="shared" si="22"/>
        <v>53900</v>
      </c>
      <c r="H27" s="5">
        <f t="shared" si="20"/>
        <v>4851</v>
      </c>
      <c r="I27" s="3">
        <f t="shared" si="8"/>
        <v>4312</v>
      </c>
      <c r="J27" s="3">
        <f t="shared" si="2"/>
        <v>63063</v>
      </c>
      <c r="K27" s="3">
        <f t="shared" si="3"/>
        <v>1600</v>
      </c>
      <c r="L27" s="5">
        <f t="shared" si="3"/>
        <v>144</v>
      </c>
      <c r="M27" s="3">
        <f t="shared" si="3"/>
        <v>128</v>
      </c>
      <c r="N27" s="3">
        <f t="shared" si="4"/>
        <v>1872</v>
      </c>
      <c r="O27" s="3">
        <v>0</v>
      </c>
      <c r="P27" s="3">
        <f t="shared" si="9"/>
        <v>187</v>
      </c>
      <c r="Q27" s="3"/>
      <c r="R27" s="5">
        <f t="shared" si="10"/>
        <v>187</v>
      </c>
      <c r="S27" s="5">
        <f t="shared" si="5"/>
        <v>1685</v>
      </c>
      <c r="T27" s="6"/>
      <c r="U27" s="25"/>
      <c r="V27" s="25"/>
    </row>
    <row r="28" spans="1:22">
      <c r="A28" s="10">
        <f>SUBTOTAL(3,$B$6:B28)</f>
        <v>23</v>
      </c>
      <c r="B28" s="11">
        <v>43405</v>
      </c>
      <c r="C28" s="10">
        <f t="shared" si="21"/>
        <v>55500</v>
      </c>
      <c r="D28" s="5">
        <f t="shared" si="19"/>
        <v>4995</v>
      </c>
      <c r="E28" s="3">
        <f t="shared" si="7"/>
        <v>4440</v>
      </c>
      <c r="F28" s="3">
        <f t="shared" si="0"/>
        <v>64935</v>
      </c>
      <c r="G28" s="10">
        <f t="shared" si="22"/>
        <v>53900</v>
      </c>
      <c r="H28" s="5">
        <f t="shared" si="20"/>
        <v>4851</v>
      </c>
      <c r="I28" s="3">
        <f t="shared" si="8"/>
        <v>4312</v>
      </c>
      <c r="J28" s="3">
        <f t="shared" si="2"/>
        <v>63063</v>
      </c>
      <c r="K28" s="3">
        <f t="shared" si="3"/>
        <v>1600</v>
      </c>
      <c r="L28" s="5">
        <f t="shared" si="3"/>
        <v>144</v>
      </c>
      <c r="M28" s="3">
        <f t="shared" si="3"/>
        <v>128</v>
      </c>
      <c r="N28" s="3">
        <f t="shared" si="4"/>
        <v>1872</v>
      </c>
      <c r="O28" s="3">
        <v>0</v>
      </c>
      <c r="P28" s="3">
        <f t="shared" si="9"/>
        <v>187</v>
      </c>
      <c r="Q28" s="3"/>
      <c r="R28" s="5">
        <f t="shared" si="10"/>
        <v>187</v>
      </c>
      <c r="S28" s="5">
        <f t="shared" si="5"/>
        <v>1685</v>
      </c>
      <c r="T28" s="6"/>
      <c r="U28" s="25"/>
      <c r="V28" s="25"/>
    </row>
    <row r="29" spans="1:22">
      <c r="A29" s="10">
        <f>SUBTOTAL(3,$B$6:B29)</f>
        <v>24</v>
      </c>
      <c r="B29" s="11">
        <v>43435</v>
      </c>
      <c r="C29" s="10">
        <f t="shared" si="21"/>
        <v>55500</v>
      </c>
      <c r="D29" s="5">
        <f t="shared" si="19"/>
        <v>4995</v>
      </c>
      <c r="E29" s="3">
        <f t="shared" si="7"/>
        <v>4440</v>
      </c>
      <c r="F29" s="3">
        <f t="shared" si="0"/>
        <v>64935</v>
      </c>
      <c r="G29" s="10">
        <f t="shared" si="22"/>
        <v>53900</v>
      </c>
      <c r="H29" s="5">
        <f t="shared" si="20"/>
        <v>4851</v>
      </c>
      <c r="I29" s="3">
        <f t="shared" si="8"/>
        <v>4312</v>
      </c>
      <c r="J29" s="3">
        <f t="shared" si="2"/>
        <v>63063</v>
      </c>
      <c r="K29" s="3">
        <f t="shared" si="3"/>
        <v>1600</v>
      </c>
      <c r="L29" s="5">
        <f t="shared" si="3"/>
        <v>144</v>
      </c>
      <c r="M29" s="3">
        <f t="shared" si="3"/>
        <v>128</v>
      </c>
      <c r="N29" s="3">
        <f t="shared" si="4"/>
        <v>1872</v>
      </c>
      <c r="O29" s="3">
        <v>0</v>
      </c>
      <c r="P29" s="3">
        <f t="shared" si="9"/>
        <v>187</v>
      </c>
      <c r="Q29" s="3"/>
      <c r="R29" s="5">
        <f t="shared" si="10"/>
        <v>187</v>
      </c>
      <c r="S29" s="5">
        <f t="shared" si="5"/>
        <v>1685</v>
      </c>
      <c r="T29" s="6"/>
      <c r="U29" s="25"/>
      <c r="V29" s="25"/>
    </row>
    <row r="30" spans="1:22">
      <c r="A30" s="10">
        <f>SUBTOTAL(3,$B$6:B30)</f>
        <v>25</v>
      </c>
      <c r="B30" s="11">
        <v>43466</v>
      </c>
      <c r="C30" s="10">
        <f t="shared" si="21"/>
        <v>55500</v>
      </c>
      <c r="D30" s="5">
        <f t="shared" ref="D30:D34" si="23">ROUND(C30*12/100,0)</f>
        <v>6660</v>
      </c>
      <c r="E30" s="3">
        <f t="shared" si="7"/>
        <v>4440</v>
      </c>
      <c r="F30" s="3">
        <f t="shared" si="0"/>
        <v>66600</v>
      </c>
      <c r="G30" s="10">
        <f t="shared" si="22"/>
        <v>53900</v>
      </c>
      <c r="H30" s="5">
        <f t="shared" ref="H30:H35" si="24">ROUND(G30*12/100,0)</f>
        <v>6468</v>
      </c>
      <c r="I30" s="3">
        <f t="shared" si="8"/>
        <v>4312</v>
      </c>
      <c r="J30" s="3">
        <f t="shared" si="2"/>
        <v>64680</v>
      </c>
      <c r="K30" s="3">
        <f t="shared" si="3"/>
        <v>1600</v>
      </c>
      <c r="L30" s="5">
        <f t="shared" si="3"/>
        <v>192</v>
      </c>
      <c r="M30" s="3">
        <f t="shared" si="3"/>
        <v>128</v>
      </c>
      <c r="N30" s="3">
        <f t="shared" si="4"/>
        <v>1920</v>
      </c>
      <c r="O30" s="3">
        <f>ROUND((C30*3/100),0)</f>
        <v>1665</v>
      </c>
      <c r="P30" s="3">
        <f t="shared" si="9"/>
        <v>192</v>
      </c>
      <c r="Q30" s="3"/>
      <c r="R30" s="5">
        <f t="shared" si="10"/>
        <v>1857</v>
      </c>
      <c r="S30" s="5">
        <f t="shared" si="5"/>
        <v>63</v>
      </c>
      <c r="T30" s="6"/>
      <c r="U30" s="25"/>
      <c r="V30" s="25"/>
    </row>
    <row r="31" spans="1:22">
      <c r="A31" s="10">
        <f>SUBTOTAL(3,$B$6:B31)</f>
        <v>26</v>
      </c>
      <c r="B31" s="11">
        <v>43497</v>
      </c>
      <c r="C31" s="10">
        <f t="shared" si="21"/>
        <v>55500</v>
      </c>
      <c r="D31" s="5">
        <f t="shared" si="23"/>
        <v>6660</v>
      </c>
      <c r="E31" s="3">
        <f t="shared" si="7"/>
        <v>4440</v>
      </c>
      <c r="F31" s="3">
        <f t="shared" si="0"/>
        <v>66600</v>
      </c>
      <c r="G31" s="10">
        <f t="shared" si="22"/>
        <v>53900</v>
      </c>
      <c r="H31" s="5">
        <f t="shared" si="24"/>
        <v>6468</v>
      </c>
      <c r="I31" s="3">
        <f t="shared" si="8"/>
        <v>4312</v>
      </c>
      <c r="J31" s="3">
        <f t="shared" si="2"/>
        <v>64680</v>
      </c>
      <c r="K31" s="3">
        <f t="shared" ref="K31:M46" si="25">C31-G31</f>
        <v>1600</v>
      </c>
      <c r="L31" s="5">
        <f>D31-H31</f>
        <v>192</v>
      </c>
      <c r="M31" s="3">
        <f t="shared" ref="M31:M45" si="26">E31-I31</f>
        <v>128</v>
      </c>
      <c r="N31" s="3">
        <f t="shared" si="4"/>
        <v>1920</v>
      </c>
      <c r="O31" s="3">
        <f>ROUND((C31*3/100),0)</f>
        <v>1665</v>
      </c>
      <c r="P31" s="3">
        <f t="shared" si="9"/>
        <v>192</v>
      </c>
      <c r="Q31" s="3"/>
      <c r="R31" s="5">
        <f t="shared" si="10"/>
        <v>1857</v>
      </c>
      <c r="S31" s="5">
        <f t="shared" si="5"/>
        <v>63</v>
      </c>
      <c r="T31" s="6"/>
      <c r="U31" s="25"/>
      <c r="V31" s="25"/>
    </row>
    <row r="32" spans="1:22">
      <c r="A32" s="10">
        <f>SUBTOTAL(3,$B$6:B32)</f>
        <v>27</v>
      </c>
      <c r="B32" s="11">
        <v>43525</v>
      </c>
      <c r="C32" s="10">
        <f t="shared" si="21"/>
        <v>55500</v>
      </c>
      <c r="D32" s="5">
        <f t="shared" si="23"/>
        <v>6660</v>
      </c>
      <c r="E32" s="3">
        <f t="shared" si="7"/>
        <v>4440</v>
      </c>
      <c r="F32" s="3">
        <f t="shared" si="0"/>
        <v>66600</v>
      </c>
      <c r="G32" s="10">
        <f t="shared" si="22"/>
        <v>53900</v>
      </c>
      <c r="H32" s="5">
        <f t="shared" si="24"/>
        <v>6468</v>
      </c>
      <c r="I32" s="3">
        <f t="shared" si="8"/>
        <v>4312</v>
      </c>
      <c r="J32" s="3">
        <f t="shared" si="2"/>
        <v>64680</v>
      </c>
      <c r="K32" s="3">
        <f t="shared" si="25"/>
        <v>1600</v>
      </c>
      <c r="L32" s="5">
        <f t="shared" si="25"/>
        <v>192</v>
      </c>
      <c r="M32" s="3">
        <f t="shared" si="26"/>
        <v>128</v>
      </c>
      <c r="N32" s="3">
        <f t="shared" si="4"/>
        <v>1920</v>
      </c>
      <c r="O32" s="3">
        <v>0</v>
      </c>
      <c r="P32" s="3">
        <f t="shared" si="9"/>
        <v>192</v>
      </c>
      <c r="Q32" s="3"/>
      <c r="R32" s="5">
        <f t="shared" si="10"/>
        <v>192</v>
      </c>
      <c r="S32" s="5">
        <f t="shared" si="5"/>
        <v>1728</v>
      </c>
      <c r="T32" s="6"/>
      <c r="U32" s="25"/>
      <c r="V32" s="25"/>
    </row>
    <row r="33" spans="1:22">
      <c r="A33" s="10">
        <f>SUBTOTAL(3,$B$6:B33)</f>
        <v>28</v>
      </c>
      <c r="B33" s="11">
        <v>43556</v>
      </c>
      <c r="C33" s="10">
        <f t="shared" si="21"/>
        <v>55500</v>
      </c>
      <c r="D33" s="5">
        <f t="shared" si="23"/>
        <v>6660</v>
      </c>
      <c r="E33" s="3">
        <f t="shared" si="7"/>
        <v>4440</v>
      </c>
      <c r="F33" s="3">
        <f t="shared" si="0"/>
        <v>66600</v>
      </c>
      <c r="G33" s="10">
        <f t="shared" si="22"/>
        <v>53900</v>
      </c>
      <c r="H33" s="5">
        <f t="shared" si="24"/>
        <v>6468</v>
      </c>
      <c r="I33" s="3">
        <f t="shared" si="8"/>
        <v>4312</v>
      </c>
      <c r="J33" s="3">
        <f t="shared" si="2"/>
        <v>64680</v>
      </c>
      <c r="K33" s="3">
        <f t="shared" si="25"/>
        <v>1600</v>
      </c>
      <c r="L33" s="5">
        <f t="shared" si="25"/>
        <v>192</v>
      </c>
      <c r="M33" s="3">
        <f t="shared" si="26"/>
        <v>128</v>
      </c>
      <c r="N33" s="3">
        <f t="shared" si="4"/>
        <v>1920</v>
      </c>
      <c r="O33" s="3">
        <v>0</v>
      </c>
      <c r="P33" s="3">
        <f t="shared" si="9"/>
        <v>192</v>
      </c>
      <c r="Q33" s="3"/>
      <c r="R33" s="5">
        <f t="shared" si="10"/>
        <v>192</v>
      </c>
      <c r="S33" s="5">
        <f t="shared" si="5"/>
        <v>1728</v>
      </c>
      <c r="T33" s="6"/>
      <c r="U33" s="25"/>
      <c r="V33" s="25"/>
    </row>
    <row r="34" spans="1:22">
      <c r="A34" s="10">
        <f>SUBTOTAL(3,$B$6:B34)</f>
        <v>29</v>
      </c>
      <c r="B34" s="11">
        <v>43586</v>
      </c>
      <c r="C34" s="10">
        <f t="shared" si="21"/>
        <v>55500</v>
      </c>
      <c r="D34" s="5">
        <f t="shared" si="23"/>
        <v>6660</v>
      </c>
      <c r="E34" s="3">
        <f t="shared" si="7"/>
        <v>4440</v>
      </c>
      <c r="F34" s="3">
        <f t="shared" si="0"/>
        <v>66600</v>
      </c>
      <c r="G34" s="10">
        <f t="shared" si="22"/>
        <v>53900</v>
      </c>
      <c r="H34" s="5">
        <f t="shared" si="24"/>
        <v>6468</v>
      </c>
      <c r="I34" s="3">
        <f t="shared" si="8"/>
        <v>4312</v>
      </c>
      <c r="J34" s="3">
        <f t="shared" si="2"/>
        <v>64680</v>
      </c>
      <c r="K34" s="3">
        <f t="shared" si="25"/>
        <v>1600</v>
      </c>
      <c r="L34" s="5">
        <f t="shared" si="25"/>
        <v>192</v>
      </c>
      <c r="M34" s="3">
        <f t="shared" si="26"/>
        <v>128</v>
      </c>
      <c r="N34" s="3">
        <f t="shared" si="4"/>
        <v>1920</v>
      </c>
      <c r="O34" s="3">
        <v>0</v>
      </c>
      <c r="P34" s="3">
        <f t="shared" si="9"/>
        <v>192</v>
      </c>
      <c r="Q34" s="3"/>
      <c r="R34" s="5">
        <f t="shared" si="10"/>
        <v>192</v>
      </c>
      <c r="S34" s="5">
        <f t="shared" si="5"/>
        <v>1728</v>
      </c>
      <c r="T34" s="6"/>
      <c r="U34" s="25"/>
      <c r="V34" s="25"/>
    </row>
    <row r="35" spans="1:22">
      <c r="A35" s="10">
        <f>SUBTOTAL(3,$B$6:B35)</f>
        <v>30</v>
      </c>
      <c r="B35" s="11">
        <v>43617</v>
      </c>
      <c r="C35" s="10">
        <f t="shared" si="21"/>
        <v>55500</v>
      </c>
      <c r="D35" s="5">
        <f>ROUND(C35*12/100,0)</f>
        <v>6660</v>
      </c>
      <c r="E35" s="3">
        <f t="shared" si="7"/>
        <v>4440</v>
      </c>
      <c r="F35" s="3">
        <f t="shared" si="0"/>
        <v>66600</v>
      </c>
      <c r="G35" s="10">
        <f t="shared" si="22"/>
        <v>53900</v>
      </c>
      <c r="H35" s="5">
        <f t="shared" si="24"/>
        <v>6468</v>
      </c>
      <c r="I35" s="3">
        <f t="shared" si="8"/>
        <v>4312</v>
      </c>
      <c r="J35" s="3">
        <f t="shared" si="2"/>
        <v>64680</v>
      </c>
      <c r="K35" s="3">
        <f t="shared" si="25"/>
        <v>1600</v>
      </c>
      <c r="L35" s="5">
        <f t="shared" si="25"/>
        <v>192</v>
      </c>
      <c r="M35" s="3">
        <f t="shared" si="26"/>
        <v>128</v>
      </c>
      <c r="N35" s="3">
        <f t="shared" si="4"/>
        <v>1920</v>
      </c>
      <c r="O35" s="3">
        <v>0</v>
      </c>
      <c r="P35" s="3">
        <f t="shared" si="9"/>
        <v>192</v>
      </c>
      <c r="Q35" s="3"/>
      <c r="R35" s="5">
        <f t="shared" si="10"/>
        <v>192</v>
      </c>
      <c r="S35" s="5">
        <f t="shared" si="5"/>
        <v>1728</v>
      </c>
      <c r="T35" s="6"/>
      <c r="U35" s="25"/>
      <c r="V35" s="25"/>
    </row>
    <row r="36" spans="1:22">
      <c r="A36" s="10">
        <f>SUBTOTAL(3,$B$6:B36)</f>
        <v>31</v>
      </c>
      <c r="B36" s="11">
        <v>43647</v>
      </c>
      <c r="C36" s="10">
        <f>ROUND(C35*103%,-2)</f>
        <v>57200</v>
      </c>
      <c r="D36" s="5">
        <f>ROUND(C36*17/100,0)</f>
        <v>9724</v>
      </c>
      <c r="E36" s="3">
        <f t="shared" si="7"/>
        <v>4576</v>
      </c>
      <c r="F36" s="3">
        <f t="shared" si="0"/>
        <v>71500</v>
      </c>
      <c r="G36" s="10">
        <f>ROUND(G35*103%,-2)</f>
        <v>55500</v>
      </c>
      <c r="H36" s="5">
        <f>ROUND(G36*17/100,0)</f>
        <v>9435</v>
      </c>
      <c r="I36" s="3">
        <f t="shared" si="8"/>
        <v>4440</v>
      </c>
      <c r="J36" s="3">
        <f t="shared" si="2"/>
        <v>69375</v>
      </c>
      <c r="K36" s="3">
        <f t="shared" si="25"/>
        <v>1700</v>
      </c>
      <c r="L36" s="5">
        <f t="shared" si="25"/>
        <v>289</v>
      </c>
      <c r="M36" s="3">
        <f t="shared" si="26"/>
        <v>136</v>
      </c>
      <c r="N36" s="3">
        <f t="shared" si="4"/>
        <v>2125</v>
      </c>
      <c r="O36" s="3">
        <f>ROUND((C36*5/100),0)</f>
        <v>2860</v>
      </c>
      <c r="P36" s="3">
        <f t="shared" si="9"/>
        <v>213</v>
      </c>
      <c r="Q36" s="3"/>
      <c r="R36" s="5">
        <f t="shared" si="10"/>
        <v>3073</v>
      </c>
      <c r="S36" s="5">
        <f t="shared" si="5"/>
        <v>-948</v>
      </c>
      <c r="T36" s="6"/>
      <c r="U36" s="25"/>
      <c r="V36" s="25"/>
    </row>
    <row r="37" spans="1:22">
      <c r="A37" s="10">
        <f>SUBTOTAL(3,$B$6:B37)</f>
        <v>32</v>
      </c>
      <c r="B37" s="11">
        <v>43678</v>
      </c>
      <c r="C37" s="10">
        <f>C36</f>
        <v>57200</v>
      </c>
      <c r="D37" s="5">
        <f t="shared" ref="D37:D55" si="27">ROUND(C37*17/100,0)</f>
        <v>9724</v>
      </c>
      <c r="E37" s="3">
        <f t="shared" si="7"/>
        <v>4576</v>
      </c>
      <c r="F37" s="3">
        <f t="shared" si="0"/>
        <v>71500</v>
      </c>
      <c r="G37" s="10">
        <f>G36</f>
        <v>55500</v>
      </c>
      <c r="H37" s="5">
        <f t="shared" ref="H37:H55" si="28">ROUND(G37*17/100,0)</f>
        <v>9435</v>
      </c>
      <c r="I37" s="3">
        <f t="shared" si="8"/>
        <v>4440</v>
      </c>
      <c r="J37" s="3">
        <f t="shared" si="2"/>
        <v>69375</v>
      </c>
      <c r="K37" s="3">
        <f t="shared" si="25"/>
        <v>1700</v>
      </c>
      <c r="L37" s="5">
        <f t="shared" si="25"/>
        <v>289</v>
      </c>
      <c r="M37" s="3">
        <f t="shared" si="26"/>
        <v>136</v>
      </c>
      <c r="N37" s="3">
        <f t="shared" si="4"/>
        <v>2125</v>
      </c>
      <c r="O37" s="3">
        <f t="shared" ref="O37:O43" si="29">ROUND((C37*5/100),0)</f>
        <v>2860</v>
      </c>
      <c r="P37" s="3">
        <f t="shared" si="9"/>
        <v>213</v>
      </c>
      <c r="Q37" s="3"/>
      <c r="R37" s="5">
        <f t="shared" si="10"/>
        <v>3073</v>
      </c>
      <c r="S37" s="5">
        <f t="shared" si="5"/>
        <v>-948</v>
      </c>
      <c r="T37" s="6"/>
      <c r="U37" s="25"/>
      <c r="V37" s="25"/>
    </row>
    <row r="38" spans="1:22">
      <c r="A38" s="10">
        <f>SUBTOTAL(3,$B$6:B38)</f>
        <v>33</v>
      </c>
      <c r="B38" s="11">
        <v>43709</v>
      </c>
      <c r="C38" s="10">
        <f t="shared" ref="C38:C77" si="30">C37</f>
        <v>57200</v>
      </c>
      <c r="D38" s="5">
        <f t="shared" si="27"/>
        <v>9724</v>
      </c>
      <c r="E38" s="3">
        <f t="shared" si="7"/>
        <v>4576</v>
      </c>
      <c r="F38" s="3">
        <f t="shared" si="0"/>
        <v>71500</v>
      </c>
      <c r="G38" s="10">
        <f t="shared" ref="G38:G77" si="31">G37</f>
        <v>55500</v>
      </c>
      <c r="H38" s="5">
        <f t="shared" si="28"/>
        <v>9435</v>
      </c>
      <c r="I38" s="3">
        <f t="shared" si="8"/>
        <v>4440</v>
      </c>
      <c r="J38" s="3">
        <f t="shared" si="2"/>
        <v>69375</v>
      </c>
      <c r="K38" s="3">
        <f t="shared" si="25"/>
        <v>1700</v>
      </c>
      <c r="L38" s="5">
        <f>D38-H38</f>
        <v>289</v>
      </c>
      <c r="M38" s="3">
        <f t="shared" si="26"/>
        <v>136</v>
      </c>
      <c r="N38" s="3">
        <f t="shared" si="4"/>
        <v>2125</v>
      </c>
      <c r="O38" s="3">
        <f t="shared" si="29"/>
        <v>2860</v>
      </c>
      <c r="P38" s="3">
        <f t="shared" si="9"/>
        <v>213</v>
      </c>
      <c r="Q38" s="3"/>
      <c r="R38" s="5">
        <f t="shared" si="10"/>
        <v>3073</v>
      </c>
      <c r="S38" s="5">
        <f t="shared" ref="S38:S69" si="32">N38-R38</f>
        <v>-948</v>
      </c>
      <c r="T38" s="6"/>
      <c r="U38" s="25"/>
      <c r="V38" s="25"/>
    </row>
    <row r="39" spans="1:22">
      <c r="A39" s="10">
        <f>SUBTOTAL(3,$B$6:B39)</f>
        <v>34</v>
      </c>
      <c r="B39" s="11">
        <v>43739</v>
      </c>
      <c r="C39" s="10">
        <f t="shared" si="30"/>
        <v>57200</v>
      </c>
      <c r="D39" s="5">
        <f t="shared" si="27"/>
        <v>9724</v>
      </c>
      <c r="E39" s="3">
        <f t="shared" si="7"/>
        <v>4576</v>
      </c>
      <c r="F39" s="3">
        <f t="shared" si="0"/>
        <v>71500</v>
      </c>
      <c r="G39" s="10">
        <f t="shared" si="31"/>
        <v>55500</v>
      </c>
      <c r="H39" s="5">
        <f t="shared" si="28"/>
        <v>9435</v>
      </c>
      <c r="I39" s="3">
        <f t="shared" si="8"/>
        <v>4440</v>
      </c>
      <c r="J39" s="3">
        <f t="shared" si="2"/>
        <v>69375</v>
      </c>
      <c r="K39" s="3">
        <f t="shared" si="25"/>
        <v>1700</v>
      </c>
      <c r="L39" s="5">
        <f t="shared" si="25"/>
        <v>289</v>
      </c>
      <c r="M39" s="3">
        <f t="shared" si="26"/>
        <v>136</v>
      </c>
      <c r="N39" s="3">
        <f t="shared" si="4"/>
        <v>2125</v>
      </c>
      <c r="O39" s="3">
        <f>ROUND((C39*5/100),0)</f>
        <v>2860</v>
      </c>
      <c r="P39" s="3">
        <f t="shared" si="9"/>
        <v>213</v>
      </c>
      <c r="Q39" s="3"/>
      <c r="R39" s="5">
        <f t="shared" si="10"/>
        <v>3073</v>
      </c>
      <c r="S39" s="5">
        <f t="shared" si="32"/>
        <v>-948</v>
      </c>
      <c r="T39" s="6"/>
      <c r="U39" s="25"/>
      <c r="V39" s="25"/>
    </row>
    <row r="40" spans="1:22">
      <c r="A40" s="10">
        <f>SUBTOTAL(3,$B$6:B40)</f>
        <v>35</v>
      </c>
      <c r="B40" s="11">
        <v>43770</v>
      </c>
      <c r="C40" s="10">
        <f t="shared" si="30"/>
        <v>57200</v>
      </c>
      <c r="D40" s="5">
        <f t="shared" si="27"/>
        <v>9724</v>
      </c>
      <c r="E40" s="3">
        <f t="shared" si="7"/>
        <v>4576</v>
      </c>
      <c r="F40" s="3">
        <f t="shared" si="0"/>
        <v>71500</v>
      </c>
      <c r="G40" s="10">
        <f t="shared" si="31"/>
        <v>55500</v>
      </c>
      <c r="H40" s="5">
        <f t="shared" si="28"/>
        <v>9435</v>
      </c>
      <c r="I40" s="3">
        <f t="shared" si="8"/>
        <v>4440</v>
      </c>
      <c r="J40" s="3">
        <f t="shared" si="2"/>
        <v>69375</v>
      </c>
      <c r="K40" s="3">
        <f t="shared" si="25"/>
        <v>1700</v>
      </c>
      <c r="L40" s="5">
        <f t="shared" si="25"/>
        <v>289</v>
      </c>
      <c r="M40" s="3">
        <f t="shared" si="26"/>
        <v>136</v>
      </c>
      <c r="N40" s="3">
        <f t="shared" si="4"/>
        <v>2125</v>
      </c>
      <c r="O40" s="3">
        <f t="shared" si="29"/>
        <v>2860</v>
      </c>
      <c r="P40" s="3">
        <f t="shared" si="9"/>
        <v>213</v>
      </c>
      <c r="Q40" s="3"/>
      <c r="R40" s="5">
        <f t="shared" si="10"/>
        <v>3073</v>
      </c>
      <c r="S40" s="5">
        <f t="shared" si="32"/>
        <v>-948</v>
      </c>
      <c r="T40" s="6"/>
      <c r="U40" s="25"/>
      <c r="V40" s="25"/>
    </row>
    <row r="41" spans="1:22">
      <c r="A41" s="10">
        <f>SUBTOTAL(3,$B$6:B41)</f>
        <v>36</v>
      </c>
      <c r="B41" s="11">
        <v>43800</v>
      </c>
      <c r="C41" s="10">
        <f t="shared" si="30"/>
        <v>57200</v>
      </c>
      <c r="D41" s="5">
        <f t="shared" si="27"/>
        <v>9724</v>
      </c>
      <c r="E41" s="3">
        <f t="shared" si="7"/>
        <v>4576</v>
      </c>
      <c r="F41" s="3">
        <f t="shared" si="0"/>
        <v>71500</v>
      </c>
      <c r="G41" s="10">
        <f t="shared" si="31"/>
        <v>55500</v>
      </c>
      <c r="H41" s="5">
        <f t="shared" si="28"/>
        <v>9435</v>
      </c>
      <c r="I41" s="3">
        <f t="shared" si="8"/>
        <v>4440</v>
      </c>
      <c r="J41" s="3">
        <f t="shared" si="2"/>
        <v>69375</v>
      </c>
      <c r="K41" s="3">
        <f t="shared" si="25"/>
        <v>1700</v>
      </c>
      <c r="L41" s="5">
        <f t="shared" si="25"/>
        <v>289</v>
      </c>
      <c r="M41" s="3">
        <f t="shared" si="26"/>
        <v>136</v>
      </c>
      <c r="N41" s="3">
        <f t="shared" si="4"/>
        <v>2125</v>
      </c>
      <c r="O41" s="3">
        <f t="shared" si="29"/>
        <v>2860</v>
      </c>
      <c r="P41" s="3">
        <f t="shared" si="9"/>
        <v>213</v>
      </c>
      <c r="Q41" s="3"/>
      <c r="R41" s="5">
        <f t="shared" si="10"/>
        <v>3073</v>
      </c>
      <c r="S41" s="5">
        <f t="shared" si="32"/>
        <v>-948</v>
      </c>
      <c r="T41" s="6"/>
      <c r="U41" s="25"/>
      <c r="V41" s="25"/>
    </row>
    <row r="42" spans="1:22">
      <c r="A42" s="10">
        <f>SUBTOTAL(3,$B$6:B42)</f>
        <v>37</v>
      </c>
      <c r="B42" s="11">
        <v>43831</v>
      </c>
      <c r="C42" s="10">
        <f t="shared" si="30"/>
        <v>57200</v>
      </c>
      <c r="D42" s="5">
        <f t="shared" si="27"/>
        <v>9724</v>
      </c>
      <c r="E42" s="3">
        <f t="shared" si="7"/>
        <v>4576</v>
      </c>
      <c r="F42" s="3">
        <f t="shared" si="0"/>
        <v>71500</v>
      </c>
      <c r="G42" s="10">
        <f t="shared" si="31"/>
        <v>55500</v>
      </c>
      <c r="H42" s="5">
        <f t="shared" si="28"/>
        <v>9435</v>
      </c>
      <c r="I42" s="3">
        <f t="shared" si="8"/>
        <v>4440</v>
      </c>
      <c r="J42" s="3">
        <f t="shared" si="2"/>
        <v>69375</v>
      </c>
      <c r="K42" s="3">
        <f t="shared" si="25"/>
        <v>1700</v>
      </c>
      <c r="L42" s="5">
        <f t="shared" si="25"/>
        <v>289</v>
      </c>
      <c r="M42" s="3">
        <f t="shared" si="26"/>
        <v>136</v>
      </c>
      <c r="N42" s="3">
        <f t="shared" si="4"/>
        <v>2125</v>
      </c>
      <c r="O42" s="3">
        <f t="shared" si="29"/>
        <v>2860</v>
      </c>
      <c r="P42" s="3">
        <f t="shared" si="9"/>
        <v>213</v>
      </c>
      <c r="Q42" s="3"/>
      <c r="R42" s="5">
        <f t="shared" si="10"/>
        <v>3073</v>
      </c>
      <c r="S42" s="5">
        <f t="shared" si="32"/>
        <v>-948</v>
      </c>
      <c r="T42" s="6"/>
      <c r="U42" s="25"/>
      <c r="V42" s="25"/>
    </row>
    <row r="43" spans="1:22">
      <c r="A43" s="10">
        <f>SUBTOTAL(3,$B$6:B43)</f>
        <v>38</v>
      </c>
      <c r="B43" s="11">
        <v>43862</v>
      </c>
      <c r="C43" s="10">
        <f t="shared" si="30"/>
        <v>57200</v>
      </c>
      <c r="D43" s="5">
        <f t="shared" si="27"/>
        <v>9724</v>
      </c>
      <c r="E43" s="3">
        <f t="shared" si="7"/>
        <v>4576</v>
      </c>
      <c r="F43" s="3">
        <f t="shared" si="0"/>
        <v>71500</v>
      </c>
      <c r="G43" s="10">
        <f t="shared" si="31"/>
        <v>55500</v>
      </c>
      <c r="H43" s="5">
        <f t="shared" si="28"/>
        <v>9435</v>
      </c>
      <c r="I43" s="3">
        <f t="shared" si="8"/>
        <v>4440</v>
      </c>
      <c r="J43" s="3">
        <f t="shared" si="2"/>
        <v>69375</v>
      </c>
      <c r="K43" s="3">
        <f t="shared" si="25"/>
        <v>1700</v>
      </c>
      <c r="L43" s="5">
        <f>D43-H43</f>
        <v>289</v>
      </c>
      <c r="M43" s="3">
        <f t="shared" si="26"/>
        <v>136</v>
      </c>
      <c r="N43" s="3">
        <f t="shared" si="4"/>
        <v>2125</v>
      </c>
      <c r="O43" s="3">
        <f t="shared" si="29"/>
        <v>2860</v>
      </c>
      <c r="P43" s="3">
        <f t="shared" si="9"/>
        <v>213</v>
      </c>
      <c r="Q43" s="3"/>
      <c r="R43" s="5">
        <f t="shared" si="10"/>
        <v>3073</v>
      </c>
      <c r="S43" s="5">
        <f t="shared" si="32"/>
        <v>-948</v>
      </c>
      <c r="T43" s="6"/>
      <c r="U43" s="25"/>
      <c r="V43" s="25"/>
    </row>
    <row r="44" spans="1:22">
      <c r="A44" s="10">
        <f>SUBTOTAL(3,$B$6:B44)</f>
        <v>39</v>
      </c>
      <c r="B44" s="11">
        <v>43891</v>
      </c>
      <c r="C44" s="10">
        <f t="shared" si="30"/>
        <v>57200</v>
      </c>
      <c r="D44" s="5">
        <f t="shared" si="27"/>
        <v>9724</v>
      </c>
      <c r="E44" s="3">
        <f t="shared" si="7"/>
        <v>4576</v>
      </c>
      <c r="F44" s="3">
        <f t="shared" si="0"/>
        <v>71500</v>
      </c>
      <c r="G44" s="10">
        <f t="shared" si="31"/>
        <v>55500</v>
      </c>
      <c r="H44" s="5">
        <f t="shared" si="28"/>
        <v>9435</v>
      </c>
      <c r="I44" s="3">
        <f t="shared" si="8"/>
        <v>4440</v>
      </c>
      <c r="J44" s="3">
        <f t="shared" si="2"/>
        <v>69375</v>
      </c>
      <c r="K44" s="3">
        <f t="shared" si="25"/>
        <v>1700</v>
      </c>
      <c r="L44" s="5">
        <f t="shared" si="25"/>
        <v>289</v>
      </c>
      <c r="M44" s="3">
        <f t="shared" si="26"/>
        <v>136</v>
      </c>
      <c r="N44" s="3">
        <f t="shared" si="4"/>
        <v>2125</v>
      </c>
      <c r="O44" s="3">
        <v>0</v>
      </c>
      <c r="P44" s="3">
        <f t="shared" si="9"/>
        <v>213</v>
      </c>
      <c r="Q44" s="3">
        <f>ROUND(N44/31*3,0)</f>
        <v>206</v>
      </c>
      <c r="R44" s="5">
        <f t="shared" si="10"/>
        <v>419</v>
      </c>
      <c r="S44" s="5">
        <f t="shared" si="32"/>
        <v>1706</v>
      </c>
      <c r="T44" s="6"/>
      <c r="U44" s="25"/>
      <c r="V44" s="25"/>
    </row>
    <row r="45" spans="1:22">
      <c r="A45" s="10">
        <f>SUBTOTAL(3,$B$6:B45)</f>
        <v>40</v>
      </c>
      <c r="B45" s="11">
        <v>43922</v>
      </c>
      <c r="C45" s="10">
        <f t="shared" si="30"/>
        <v>57200</v>
      </c>
      <c r="D45" s="5">
        <f t="shared" si="27"/>
        <v>9724</v>
      </c>
      <c r="E45" s="3">
        <f t="shared" si="7"/>
        <v>4576</v>
      </c>
      <c r="F45" s="3">
        <f t="shared" si="0"/>
        <v>71500</v>
      </c>
      <c r="G45" s="10">
        <f t="shared" si="31"/>
        <v>55500</v>
      </c>
      <c r="H45" s="5">
        <f t="shared" si="28"/>
        <v>9435</v>
      </c>
      <c r="I45" s="3">
        <f t="shared" si="8"/>
        <v>4440</v>
      </c>
      <c r="J45" s="3">
        <f t="shared" si="2"/>
        <v>69375</v>
      </c>
      <c r="K45" s="3">
        <f t="shared" si="25"/>
        <v>1700</v>
      </c>
      <c r="L45" s="5">
        <f t="shared" si="25"/>
        <v>289</v>
      </c>
      <c r="M45" s="3">
        <f t="shared" si="26"/>
        <v>136</v>
      </c>
      <c r="N45" s="3">
        <f t="shared" si="4"/>
        <v>2125</v>
      </c>
      <c r="O45" s="3">
        <v>0</v>
      </c>
      <c r="P45" s="3">
        <f t="shared" si="9"/>
        <v>213</v>
      </c>
      <c r="Q45" s="3"/>
      <c r="R45" s="5">
        <f t="shared" si="10"/>
        <v>213</v>
      </c>
      <c r="S45" s="5">
        <f t="shared" si="32"/>
        <v>1912</v>
      </c>
      <c r="T45" s="6"/>
      <c r="U45" s="25"/>
      <c r="V45" s="25"/>
    </row>
    <row r="46" spans="1:22">
      <c r="A46" s="10">
        <f>SUBTOTAL(3,$B$6:B46)</f>
        <v>41</v>
      </c>
      <c r="B46" s="11">
        <v>43952</v>
      </c>
      <c r="C46" s="10">
        <f t="shared" si="30"/>
        <v>57200</v>
      </c>
      <c r="D46" s="5">
        <f t="shared" si="27"/>
        <v>9724</v>
      </c>
      <c r="E46" s="3">
        <f t="shared" si="7"/>
        <v>4576</v>
      </c>
      <c r="F46" s="3">
        <f t="shared" si="0"/>
        <v>71500</v>
      </c>
      <c r="G46" s="10">
        <f t="shared" si="31"/>
        <v>55500</v>
      </c>
      <c r="H46" s="5">
        <f t="shared" si="28"/>
        <v>9435</v>
      </c>
      <c r="I46" s="3">
        <f t="shared" si="8"/>
        <v>4440</v>
      </c>
      <c r="J46" s="3">
        <f t="shared" si="2"/>
        <v>69375</v>
      </c>
      <c r="K46" s="3">
        <f t="shared" si="25"/>
        <v>1700</v>
      </c>
      <c r="L46" s="5">
        <f t="shared" si="25"/>
        <v>289</v>
      </c>
      <c r="M46" s="3">
        <f t="shared" si="25"/>
        <v>136</v>
      </c>
      <c r="N46" s="3">
        <f t="shared" si="4"/>
        <v>2125</v>
      </c>
      <c r="O46" s="3">
        <v>0</v>
      </c>
      <c r="P46" s="3">
        <f t="shared" si="9"/>
        <v>213</v>
      </c>
      <c r="Q46" s="3"/>
      <c r="R46" s="5">
        <f t="shared" si="10"/>
        <v>213</v>
      </c>
      <c r="S46" s="5">
        <f t="shared" si="32"/>
        <v>1912</v>
      </c>
      <c r="T46" s="6"/>
      <c r="U46" s="25"/>
      <c r="V46" s="25"/>
    </row>
    <row r="47" spans="1:22">
      <c r="A47" s="10">
        <f>SUBTOTAL(3,$B$6:B47)</f>
        <v>42</v>
      </c>
      <c r="B47" s="11">
        <v>43983</v>
      </c>
      <c r="C47" s="10">
        <f t="shared" si="30"/>
        <v>57200</v>
      </c>
      <c r="D47" s="5">
        <f t="shared" si="27"/>
        <v>9724</v>
      </c>
      <c r="E47" s="3">
        <f t="shared" si="7"/>
        <v>4576</v>
      </c>
      <c r="F47" s="3">
        <f t="shared" si="0"/>
        <v>71500</v>
      </c>
      <c r="G47" s="10">
        <f t="shared" si="31"/>
        <v>55500</v>
      </c>
      <c r="H47" s="5">
        <f t="shared" si="28"/>
        <v>9435</v>
      </c>
      <c r="I47" s="3">
        <f t="shared" si="8"/>
        <v>4440</v>
      </c>
      <c r="J47" s="3">
        <f t="shared" si="2"/>
        <v>69375</v>
      </c>
      <c r="K47" s="3">
        <f t="shared" ref="K47:M62" si="33">C47-G47</f>
        <v>1700</v>
      </c>
      <c r="L47" s="5">
        <f t="shared" si="33"/>
        <v>289</v>
      </c>
      <c r="M47" s="3">
        <f t="shared" si="33"/>
        <v>136</v>
      </c>
      <c r="N47" s="3">
        <f t="shared" si="4"/>
        <v>2125</v>
      </c>
      <c r="O47" s="3">
        <v>0</v>
      </c>
      <c r="P47" s="3">
        <f t="shared" si="9"/>
        <v>213</v>
      </c>
      <c r="Q47" s="3"/>
      <c r="R47" s="5">
        <f t="shared" si="10"/>
        <v>213</v>
      </c>
      <c r="S47" s="5">
        <f t="shared" si="32"/>
        <v>1912</v>
      </c>
      <c r="T47" s="6"/>
      <c r="U47" s="25"/>
      <c r="V47" s="25"/>
    </row>
    <row r="48" spans="1:22">
      <c r="A48" s="10">
        <f>SUBTOTAL(3,$B$6:B48)</f>
        <v>43</v>
      </c>
      <c r="B48" s="11">
        <v>44013</v>
      </c>
      <c r="C48" s="10">
        <f>ROUND(C47*103%,-2)</f>
        <v>58900</v>
      </c>
      <c r="D48" s="5">
        <f t="shared" si="27"/>
        <v>10013</v>
      </c>
      <c r="E48" s="3">
        <f t="shared" si="7"/>
        <v>4712</v>
      </c>
      <c r="F48" s="3">
        <f t="shared" si="0"/>
        <v>73625</v>
      </c>
      <c r="G48" s="10">
        <f>ROUND(G47*103%,-2)</f>
        <v>57200</v>
      </c>
      <c r="H48" s="5">
        <f t="shared" si="28"/>
        <v>9724</v>
      </c>
      <c r="I48" s="3">
        <f t="shared" si="8"/>
        <v>4576</v>
      </c>
      <c r="J48" s="3">
        <f t="shared" si="2"/>
        <v>71500</v>
      </c>
      <c r="K48" s="3">
        <f t="shared" si="33"/>
        <v>1700</v>
      </c>
      <c r="L48" s="5">
        <f t="shared" si="33"/>
        <v>289</v>
      </c>
      <c r="M48" s="3">
        <f t="shared" si="33"/>
        <v>136</v>
      </c>
      <c r="N48" s="3">
        <f t="shared" si="4"/>
        <v>2125</v>
      </c>
      <c r="O48" s="3">
        <v>0</v>
      </c>
      <c r="P48" s="3">
        <f t="shared" si="9"/>
        <v>213</v>
      </c>
      <c r="Q48" s="3"/>
      <c r="R48" s="5">
        <f t="shared" si="10"/>
        <v>213</v>
      </c>
      <c r="S48" s="5">
        <f t="shared" si="32"/>
        <v>1912</v>
      </c>
      <c r="T48" s="6"/>
      <c r="U48" s="25"/>
      <c r="V48" s="25"/>
    </row>
    <row r="49" spans="1:22">
      <c r="A49" s="10">
        <f>SUBTOTAL(3,$B$6:B49)</f>
        <v>44</v>
      </c>
      <c r="B49" s="11">
        <v>44044</v>
      </c>
      <c r="C49" s="10">
        <f t="shared" si="30"/>
        <v>58900</v>
      </c>
      <c r="D49" s="5">
        <f t="shared" si="27"/>
        <v>10013</v>
      </c>
      <c r="E49" s="3">
        <f t="shared" si="7"/>
        <v>4712</v>
      </c>
      <c r="F49" s="3">
        <f t="shared" si="0"/>
        <v>73625</v>
      </c>
      <c r="G49" s="10">
        <f t="shared" si="31"/>
        <v>57200</v>
      </c>
      <c r="H49" s="5">
        <f t="shared" si="28"/>
        <v>9724</v>
      </c>
      <c r="I49" s="3">
        <f t="shared" si="8"/>
        <v>4576</v>
      </c>
      <c r="J49" s="3">
        <f t="shared" si="2"/>
        <v>71500</v>
      </c>
      <c r="K49" s="3">
        <f t="shared" si="33"/>
        <v>1700</v>
      </c>
      <c r="L49" s="5">
        <f t="shared" si="33"/>
        <v>289</v>
      </c>
      <c r="M49" s="3">
        <f t="shared" si="33"/>
        <v>136</v>
      </c>
      <c r="N49" s="3">
        <f t="shared" si="4"/>
        <v>2125</v>
      </c>
      <c r="O49" s="3">
        <v>0</v>
      </c>
      <c r="P49" s="3">
        <f t="shared" si="9"/>
        <v>213</v>
      </c>
      <c r="Q49" s="3"/>
      <c r="R49" s="5">
        <f t="shared" si="10"/>
        <v>213</v>
      </c>
      <c r="S49" s="5">
        <f t="shared" si="32"/>
        <v>1912</v>
      </c>
      <c r="T49" s="6"/>
      <c r="U49" s="25"/>
      <c r="V49" s="25"/>
    </row>
    <row r="50" spans="1:22">
      <c r="A50" s="10">
        <f>SUBTOTAL(3,$B$6:B50)</f>
        <v>45</v>
      </c>
      <c r="B50" s="11">
        <v>44075</v>
      </c>
      <c r="C50" s="10">
        <f t="shared" si="30"/>
        <v>58900</v>
      </c>
      <c r="D50" s="5">
        <f t="shared" si="27"/>
        <v>10013</v>
      </c>
      <c r="E50" s="3">
        <f t="shared" si="7"/>
        <v>4712</v>
      </c>
      <c r="F50" s="3">
        <f t="shared" si="0"/>
        <v>73625</v>
      </c>
      <c r="G50" s="10">
        <f t="shared" si="31"/>
        <v>57200</v>
      </c>
      <c r="H50" s="5">
        <f t="shared" si="28"/>
        <v>9724</v>
      </c>
      <c r="I50" s="3">
        <f t="shared" si="8"/>
        <v>4576</v>
      </c>
      <c r="J50" s="3">
        <f t="shared" si="2"/>
        <v>71500</v>
      </c>
      <c r="K50" s="3">
        <f t="shared" si="33"/>
        <v>1700</v>
      </c>
      <c r="L50" s="5">
        <f t="shared" si="33"/>
        <v>289</v>
      </c>
      <c r="M50" s="3">
        <f t="shared" si="33"/>
        <v>136</v>
      </c>
      <c r="N50" s="3">
        <f t="shared" si="4"/>
        <v>2125</v>
      </c>
      <c r="O50" s="3">
        <v>0</v>
      </c>
      <c r="P50" s="3">
        <f t="shared" si="9"/>
        <v>213</v>
      </c>
      <c r="Q50" s="3">
        <f>ROUND(N50/30,0)</f>
        <v>71</v>
      </c>
      <c r="R50" s="5">
        <f t="shared" si="10"/>
        <v>284</v>
      </c>
      <c r="S50" s="5">
        <f t="shared" si="32"/>
        <v>1841</v>
      </c>
      <c r="T50" s="6"/>
      <c r="U50" s="25"/>
      <c r="V50" s="25"/>
    </row>
    <row r="51" spans="1:22">
      <c r="A51" s="10">
        <f>SUBTOTAL(3,$B$6:B51)</f>
        <v>46</v>
      </c>
      <c r="B51" s="11">
        <v>44105</v>
      </c>
      <c r="C51" s="10">
        <f t="shared" si="30"/>
        <v>58900</v>
      </c>
      <c r="D51" s="5">
        <f t="shared" si="27"/>
        <v>10013</v>
      </c>
      <c r="E51" s="3">
        <f t="shared" si="7"/>
        <v>4712</v>
      </c>
      <c r="F51" s="3">
        <f t="shared" si="0"/>
        <v>73625</v>
      </c>
      <c r="G51" s="10">
        <f t="shared" si="31"/>
        <v>57200</v>
      </c>
      <c r="H51" s="5">
        <f t="shared" si="28"/>
        <v>9724</v>
      </c>
      <c r="I51" s="3">
        <f t="shared" si="8"/>
        <v>4576</v>
      </c>
      <c r="J51" s="3">
        <f t="shared" si="2"/>
        <v>71500</v>
      </c>
      <c r="K51" s="3">
        <f t="shared" si="33"/>
        <v>1700</v>
      </c>
      <c r="L51" s="5">
        <f t="shared" si="33"/>
        <v>289</v>
      </c>
      <c r="M51" s="3">
        <f t="shared" si="33"/>
        <v>136</v>
      </c>
      <c r="N51" s="3">
        <f t="shared" si="4"/>
        <v>2125</v>
      </c>
      <c r="O51" s="3">
        <v>0</v>
      </c>
      <c r="P51" s="3">
        <f t="shared" si="9"/>
        <v>213</v>
      </c>
      <c r="Q51" s="3"/>
      <c r="R51" s="5">
        <f t="shared" si="10"/>
        <v>213</v>
      </c>
      <c r="S51" s="5">
        <f t="shared" si="32"/>
        <v>1912</v>
      </c>
      <c r="T51" s="6"/>
      <c r="U51" s="25"/>
      <c r="V51" s="25"/>
    </row>
    <row r="52" spans="1:22">
      <c r="A52" s="10">
        <f>SUBTOTAL(3,$B$6:B52)</f>
        <v>47</v>
      </c>
      <c r="B52" s="11">
        <v>44136</v>
      </c>
      <c r="C52" s="10">
        <f t="shared" si="30"/>
        <v>58900</v>
      </c>
      <c r="D52" s="5">
        <f t="shared" si="27"/>
        <v>10013</v>
      </c>
      <c r="E52" s="3">
        <f t="shared" si="7"/>
        <v>4712</v>
      </c>
      <c r="F52" s="3">
        <f t="shared" si="0"/>
        <v>73625</v>
      </c>
      <c r="G52" s="10">
        <f t="shared" si="31"/>
        <v>57200</v>
      </c>
      <c r="H52" s="5">
        <f t="shared" si="28"/>
        <v>9724</v>
      </c>
      <c r="I52" s="3">
        <f t="shared" si="8"/>
        <v>4576</v>
      </c>
      <c r="J52" s="3">
        <f t="shared" si="2"/>
        <v>71500</v>
      </c>
      <c r="K52" s="3">
        <f t="shared" si="33"/>
        <v>1700</v>
      </c>
      <c r="L52" s="5">
        <f t="shared" si="33"/>
        <v>289</v>
      </c>
      <c r="M52" s="3">
        <f t="shared" si="33"/>
        <v>136</v>
      </c>
      <c r="N52" s="3">
        <f t="shared" si="4"/>
        <v>2125</v>
      </c>
      <c r="O52" s="3">
        <v>0</v>
      </c>
      <c r="P52" s="3">
        <f t="shared" si="9"/>
        <v>213</v>
      </c>
      <c r="Q52" s="3"/>
      <c r="R52" s="5">
        <f t="shared" si="10"/>
        <v>213</v>
      </c>
      <c r="S52" s="5">
        <f t="shared" si="32"/>
        <v>1912</v>
      </c>
      <c r="T52" s="6"/>
      <c r="U52" s="25"/>
      <c r="V52" s="25"/>
    </row>
    <row r="53" spans="1:22">
      <c r="A53" s="10">
        <f>SUBTOTAL(3,$B$6:B53)</f>
        <v>48</v>
      </c>
      <c r="B53" s="11">
        <v>44166</v>
      </c>
      <c r="C53" s="10">
        <f t="shared" si="30"/>
        <v>58900</v>
      </c>
      <c r="D53" s="5">
        <f t="shared" si="27"/>
        <v>10013</v>
      </c>
      <c r="E53" s="3">
        <f t="shared" si="7"/>
        <v>4712</v>
      </c>
      <c r="F53" s="3">
        <f t="shared" si="0"/>
        <v>73625</v>
      </c>
      <c r="G53" s="10">
        <f t="shared" si="31"/>
        <v>57200</v>
      </c>
      <c r="H53" s="5">
        <f t="shared" si="28"/>
        <v>9724</v>
      </c>
      <c r="I53" s="3">
        <f t="shared" si="8"/>
        <v>4576</v>
      </c>
      <c r="J53" s="3">
        <f t="shared" si="2"/>
        <v>71500</v>
      </c>
      <c r="K53" s="3">
        <f t="shared" si="33"/>
        <v>1700</v>
      </c>
      <c r="L53" s="5">
        <f t="shared" si="33"/>
        <v>289</v>
      </c>
      <c r="M53" s="3">
        <f t="shared" si="33"/>
        <v>136</v>
      </c>
      <c r="N53" s="3">
        <f t="shared" si="4"/>
        <v>2125</v>
      </c>
      <c r="O53" s="3">
        <v>0</v>
      </c>
      <c r="P53" s="3">
        <f t="shared" si="9"/>
        <v>213</v>
      </c>
      <c r="Q53" s="3"/>
      <c r="R53" s="5">
        <f t="shared" si="10"/>
        <v>213</v>
      </c>
      <c r="S53" s="5">
        <f t="shared" si="32"/>
        <v>1912</v>
      </c>
      <c r="T53" s="6"/>
      <c r="U53" s="25"/>
      <c r="V53" s="25"/>
    </row>
    <row r="54" spans="1:22">
      <c r="A54" s="10">
        <f>SUBTOTAL(3,$B$6:B54)</f>
        <v>49</v>
      </c>
      <c r="B54" s="11">
        <v>44197</v>
      </c>
      <c r="C54" s="10">
        <f t="shared" si="30"/>
        <v>58900</v>
      </c>
      <c r="D54" s="5">
        <f t="shared" si="27"/>
        <v>10013</v>
      </c>
      <c r="E54" s="3">
        <f t="shared" si="7"/>
        <v>4712</v>
      </c>
      <c r="F54" s="3">
        <f t="shared" si="0"/>
        <v>73625</v>
      </c>
      <c r="G54" s="10">
        <f t="shared" si="31"/>
        <v>57200</v>
      </c>
      <c r="H54" s="5">
        <f t="shared" si="28"/>
        <v>9724</v>
      </c>
      <c r="I54" s="3">
        <f t="shared" si="8"/>
        <v>4576</v>
      </c>
      <c r="J54" s="3">
        <f t="shared" si="2"/>
        <v>71500</v>
      </c>
      <c r="K54" s="3">
        <f t="shared" si="33"/>
        <v>1700</v>
      </c>
      <c r="L54" s="5">
        <f t="shared" si="33"/>
        <v>289</v>
      </c>
      <c r="M54" s="3">
        <f t="shared" si="33"/>
        <v>136</v>
      </c>
      <c r="N54" s="3">
        <f t="shared" si="4"/>
        <v>2125</v>
      </c>
      <c r="O54" s="3">
        <v>0</v>
      </c>
      <c r="P54" s="3">
        <f t="shared" si="9"/>
        <v>213</v>
      </c>
      <c r="Q54" s="3"/>
      <c r="R54" s="5">
        <f t="shared" si="10"/>
        <v>213</v>
      </c>
      <c r="S54" s="5">
        <f t="shared" si="32"/>
        <v>1912</v>
      </c>
      <c r="T54" s="6"/>
      <c r="U54" s="25"/>
      <c r="V54" s="25"/>
    </row>
    <row r="55" spans="1:22">
      <c r="A55" s="10">
        <f>SUBTOTAL(3,$B$6:B55)</f>
        <v>50</v>
      </c>
      <c r="B55" s="11">
        <v>44228</v>
      </c>
      <c r="C55" s="10">
        <f t="shared" si="30"/>
        <v>58900</v>
      </c>
      <c r="D55" s="5">
        <f t="shared" si="27"/>
        <v>10013</v>
      </c>
      <c r="E55" s="3">
        <f t="shared" si="7"/>
        <v>4712</v>
      </c>
      <c r="F55" s="3">
        <f t="shared" si="0"/>
        <v>73625</v>
      </c>
      <c r="G55" s="10">
        <f t="shared" si="31"/>
        <v>57200</v>
      </c>
      <c r="H55" s="5">
        <f t="shared" si="28"/>
        <v>9724</v>
      </c>
      <c r="I55" s="3">
        <f t="shared" si="8"/>
        <v>4576</v>
      </c>
      <c r="J55" s="3">
        <f t="shared" si="2"/>
        <v>71500</v>
      </c>
      <c r="K55" s="3">
        <f t="shared" si="33"/>
        <v>1700</v>
      </c>
      <c r="L55" s="5">
        <f t="shared" si="33"/>
        <v>289</v>
      </c>
      <c r="M55" s="3">
        <f t="shared" si="33"/>
        <v>136</v>
      </c>
      <c r="N55" s="3">
        <f t="shared" si="4"/>
        <v>2125</v>
      </c>
      <c r="O55" s="3">
        <v>0</v>
      </c>
      <c r="P55" s="3">
        <f t="shared" si="9"/>
        <v>213</v>
      </c>
      <c r="Q55" s="3"/>
      <c r="R55" s="5">
        <f t="shared" si="10"/>
        <v>213</v>
      </c>
      <c r="S55" s="5">
        <f t="shared" si="32"/>
        <v>1912</v>
      </c>
      <c r="T55" s="6"/>
      <c r="U55" s="25"/>
      <c r="V55" s="25"/>
    </row>
    <row r="56" spans="1:22">
      <c r="A56" s="10">
        <f>SUBTOTAL(3,$B$6:B56)</f>
        <v>51</v>
      </c>
      <c r="B56" s="11">
        <v>44256</v>
      </c>
      <c r="C56" s="10">
        <f t="shared" si="30"/>
        <v>58900</v>
      </c>
      <c r="D56" s="5">
        <f>ROUND(C56*17/100,0)</f>
        <v>10013</v>
      </c>
      <c r="E56" s="3">
        <f t="shared" si="7"/>
        <v>4712</v>
      </c>
      <c r="F56" s="3">
        <f t="shared" si="0"/>
        <v>73625</v>
      </c>
      <c r="G56" s="10">
        <f t="shared" si="31"/>
        <v>57200</v>
      </c>
      <c r="H56" s="5">
        <f>ROUND(G56*17/100,0)</f>
        <v>9724</v>
      </c>
      <c r="I56" s="3">
        <f>ROUND((G56*8/100),0)</f>
        <v>4576</v>
      </c>
      <c r="J56" s="3">
        <f t="shared" si="2"/>
        <v>71500</v>
      </c>
      <c r="K56" s="3">
        <f t="shared" si="33"/>
        <v>1700</v>
      </c>
      <c r="L56" s="5">
        <f t="shared" si="33"/>
        <v>289</v>
      </c>
      <c r="M56" s="3">
        <f t="shared" si="33"/>
        <v>136</v>
      </c>
      <c r="N56" s="3">
        <f t="shared" si="4"/>
        <v>2125</v>
      </c>
      <c r="O56" s="3">
        <v>0</v>
      </c>
      <c r="P56" s="3">
        <f t="shared" si="9"/>
        <v>213</v>
      </c>
      <c r="Q56" s="3"/>
      <c r="R56" s="5">
        <f t="shared" si="10"/>
        <v>213</v>
      </c>
      <c r="S56" s="5">
        <f t="shared" si="32"/>
        <v>1912</v>
      </c>
      <c r="T56" s="6"/>
      <c r="U56" s="25"/>
      <c r="V56" s="25"/>
    </row>
    <row r="57" spans="1:22">
      <c r="A57" s="10">
        <f>SUBTOTAL(3,$B$6:B57)</f>
        <v>52</v>
      </c>
      <c r="B57" s="11">
        <v>44287</v>
      </c>
      <c r="C57" s="10">
        <f t="shared" si="30"/>
        <v>58900</v>
      </c>
      <c r="D57" s="5">
        <f>ROUND(C57*17/100,0)</f>
        <v>10013</v>
      </c>
      <c r="E57" s="3">
        <f t="shared" si="7"/>
        <v>4712</v>
      </c>
      <c r="F57" s="3">
        <f t="shared" si="0"/>
        <v>73625</v>
      </c>
      <c r="G57" s="10">
        <f t="shared" si="31"/>
        <v>57200</v>
      </c>
      <c r="H57" s="5">
        <f>ROUND(G57*17/100,0)</f>
        <v>9724</v>
      </c>
      <c r="I57" s="3">
        <f>ROUND((G57*8/100),0)</f>
        <v>4576</v>
      </c>
      <c r="J57" s="3">
        <f t="shared" si="2"/>
        <v>71500</v>
      </c>
      <c r="K57" s="3">
        <f t="shared" si="33"/>
        <v>1700</v>
      </c>
      <c r="L57" s="5">
        <f t="shared" si="33"/>
        <v>289</v>
      </c>
      <c r="M57" s="3">
        <f t="shared" si="33"/>
        <v>136</v>
      </c>
      <c r="N57" s="3">
        <f t="shared" si="4"/>
        <v>2125</v>
      </c>
      <c r="O57" s="3">
        <v>0</v>
      </c>
      <c r="P57" s="3">
        <f t="shared" si="9"/>
        <v>213</v>
      </c>
      <c r="Q57" s="3"/>
      <c r="R57" s="5">
        <f t="shared" si="10"/>
        <v>213</v>
      </c>
      <c r="S57" s="5">
        <f t="shared" si="32"/>
        <v>1912</v>
      </c>
      <c r="T57" s="6"/>
      <c r="U57" s="25"/>
      <c r="V57" s="25"/>
    </row>
    <row r="58" spans="1:22">
      <c r="A58" s="10">
        <f>SUBTOTAL(3,$B$6:B58)</f>
        <v>53</v>
      </c>
      <c r="B58" s="11">
        <v>44317</v>
      </c>
      <c r="C58" s="10">
        <f t="shared" si="30"/>
        <v>58900</v>
      </c>
      <c r="D58" s="5">
        <f>ROUND(C58*17/100,0)</f>
        <v>10013</v>
      </c>
      <c r="E58" s="3">
        <f t="shared" si="7"/>
        <v>4712</v>
      </c>
      <c r="F58" s="3">
        <f t="shared" si="0"/>
        <v>73625</v>
      </c>
      <c r="G58" s="10">
        <f t="shared" si="31"/>
        <v>57200</v>
      </c>
      <c r="H58" s="5">
        <f>ROUND(G58*17/100,0)</f>
        <v>9724</v>
      </c>
      <c r="I58" s="3">
        <f>ROUND((G58*8/100),0)</f>
        <v>4576</v>
      </c>
      <c r="J58" s="3">
        <f t="shared" si="2"/>
        <v>71500</v>
      </c>
      <c r="K58" s="3">
        <f t="shared" si="33"/>
        <v>1700</v>
      </c>
      <c r="L58" s="5">
        <f t="shared" si="33"/>
        <v>289</v>
      </c>
      <c r="M58" s="3">
        <f t="shared" si="33"/>
        <v>136</v>
      </c>
      <c r="N58" s="3">
        <f t="shared" si="4"/>
        <v>2125</v>
      </c>
      <c r="O58" s="3">
        <v>0</v>
      </c>
      <c r="P58" s="3">
        <f t="shared" si="9"/>
        <v>213</v>
      </c>
      <c r="Q58" s="3"/>
      <c r="R58" s="5">
        <f t="shared" si="10"/>
        <v>213</v>
      </c>
      <c r="S58" s="5">
        <f t="shared" si="32"/>
        <v>1912</v>
      </c>
      <c r="T58" s="6"/>
      <c r="U58" s="25"/>
      <c r="V58" s="25"/>
    </row>
    <row r="59" spans="1:22">
      <c r="A59" s="10">
        <f>SUBTOTAL(3,$B$6:B59)</f>
        <v>54</v>
      </c>
      <c r="B59" s="11">
        <v>44348</v>
      </c>
      <c r="C59" s="10">
        <f t="shared" si="30"/>
        <v>58900</v>
      </c>
      <c r="D59" s="5">
        <f>ROUND(C59*17/100,0)</f>
        <v>10013</v>
      </c>
      <c r="E59" s="3">
        <f>ROUND((C59*8/100),0)</f>
        <v>4712</v>
      </c>
      <c r="F59" s="3">
        <f t="shared" si="0"/>
        <v>73625</v>
      </c>
      <c r="G59" s="10">
        <f t="shared" si="31"/>
        <v>57200</v>
      </c>
      <c r="H59" s="5">
        <f>ROUND(G59*17/100,0)</f>
        <v>9724</v>
      </c>
      <c r="I59" s="3">
        <f>ROUND((G59*8/100),0)</f>
        <v>4576</v>
      </c>
      <c r="J59" s="3">
        <f t="shared" si="2"/>
        <v>71500</v>
      </c>
      <c r="K59" s="3">
        <f t="shared" si="33"/>
        <v>1700</v>
      </c>
      <c r="L59" s="5">
        <f t="shared" si="33"/>
        <v>289</v>
      </c>
      <c r="M59" s="3">
        <f t="shared" si="33"/>
        <v>136</v>
      </c>
      <c r="N59" s="3">
        <f t="shared" si="4"/>
        <v>2125</v>
      </c>
      <c r="O59" s="3">
        <v>0</v>
      </c>
      <c r="P59" s="3">
        <f t="shared" si="9"/>
        <v>213</v>
      </c>
      <c r="Q59" s="3"/>
      <c r="R59" s="5">
        <f t="shared" si="10"/>
        <v>213</v>
      </c>
      <c r="S59" s="5">
        <f t="shared" si="32"/>
        <v>1912</v>
      </c>
      <c r="T59" s="6"/>
      <c r="U59" s="25"/>
      <c r="V59" s="25"/>
    </row>
    <row r="60" spans="1:22">
      <c r="A60" s="10">
        <f>SUBTOTAL(3,$B$6:B60)</f>
        <v>55</v>
      </c>
      <c r="B60" s="11">
        <v>44378</v>
      </c>
      <c r="C60" s="10">
        <f>ROUND(C59*103%,-2)</f>
        <v>60700</v>
      </c>
      <c r="D60" s="5">
        <f>ROUND(C60*31/100,0)</f>
        <v>18817</v>
      </c>
      <c r="E60" s="3">
        <f>ROUND((C60*9/100),0)</f>
        <v>5463</v>
      </c>
      <c r="F60" s="3">
        <f t="shared" si="0"/>
        <v>84980</v>
      </c>
      <c r="G60" s="10">
        <f>ROUND(G59*103%,-2)</f>
        <v>58900</v>
      </c>
      <c r="H60" s="5">
        <f>ROUND(G60*31/100,0)</f>
        <v>18259</v>
      </c>
      <c r="I60" s="3">
        <f>ROUND((G60*9/100),0)</f>
        <v>5301</v>
      </c>
      <c r="J60" s="3">
        <f t="shared" si="2"/>
        <v>82460</v>
      </c>
      <c r="K60" s="3">
        <f t="shared" si="33"/>
        <v>1800</v>
      </c>
      <c r="L60" s="5">
        <f t="shared" si="33"/>
        <v>558</v>
      </c>
      <c r="M60" s="3">
        <f t="shared" si="33"/>
        <v>162</v>
      </c>
      <c r="N60" s="3">
        <f t="shared" si="4"/>
        <v>2520</v>
      </c>
      <c r="O60" s="3">
        <f>ROUND((C60*3/100),0)</f>
        <v>1821</v>
      </c>
      <c r="P60" s="3">
        <f t="shared" si="9"/>
        <v>252</v>
      </c>
      <c r="Q60" s="3"/>
      <c r="R60" s="5">
        <f t="shared" si="10"/>
        <v>2073</v>
      </c>
      <c r="S60" s="5">
        <f t="shared" si="32"/>
        <v>447</v>
      </c>
      <c r="T60" s="6"/>
      <c r="U60" s="25"/>
      <c r="V60" s="25"/>
    </row>
    <row r="61" spans="1:22">
      <c r="A61" s="10">
        <f>SUBTOTAL(3,$B$6:B61)</f>
        <v>56</v>
      </c>
      <c r="B61" s="11">
        <v>44409</v>
      </c>
      <c r="C61" s="10">
        <f t="shared" si="30"/>
        <v>60700</v>
      </c>
      <c r="D61" s="5">
        <f t="shared" ref="D61:D65" si="34">ROUND(C61*31/100,0)</f>
        <v>18817</v>
      </c>
      <c r="E61" s="3">
        <f t="shared" ref="E61:E77" si="35">ROUND((C61*9/100),0)</f>
        <v>5463</v>
      </c>
      <c r="F61" s="3">
        <f t="shared" si="0"/>
        <v>84980</v>
      </c>
      <c r="G61" s="10">
        <f t="shared" si="31"/>
        <v>58900</v>
      </c>
      <c r="H61" s="5">
        <f t="shared" ref="H61:H65" si="36">ROUND(G61*31/100,0)</f>
        <v>18259</v>
      </c>
      <c r="I61" s="3">
        <f t="shared" ref="I61:I68" si="37">ROUND((G61*9/100),0)</f>
        <v>5301</v>
      </c>
      <c r="J61" s="3">
        <f t="shared" si="2"/>
        <v>82460</v>
      </c>
      <c r="K61" s="3">
        <f t="shared" si="33"/>
        <v>1800</v>
      </c>
      <c r="L61" s="5">
        <f t="shared" si="33"/>
        <v>558</v>
      </c>
      <c r="M61" s="3">
        <f>E61-I61</f>
        <v>162</v>
      </c>
      <c r="N61" s="3">
        <f t="shared" si="4"/>
        <v>2520</v>
      </c>
      <c r="O61" s="3">
        <f>ROUND((C61*3/100),0)</f>
        <v>1821</v>
      </c>
      <c r="P61" s="3">
        <f t="shared" si="9"/>
        <v>252</v>
      </c>
      <c r="Q61" s="3"/>
      <c r="R61" s="5">
        <f t="shared" si="10"/>
        <v>2073</v>
      </c>
      <c r="S61" s="5">
        <f t="shared" si="32"/>
        <v>447</v>
      </c>
      <c r="T61" s="6"/>
      <c r="U61" s="25"/>
      <c r="V61" s="25"/>
    </row>
    <row r="62" spans="1:22">
      <c r="A62" s="10">
        <f>SUBTOTAL(3,$B$6:B62)</f>
        <v>57</v>
      </c>
      <c r="B62" s="11">
        <v>44440</v>
      </c>
      <c r="C62" s="10">
        <f t="shared" si="30"/>
        <v>60700</v>
      </c>
      <c r="D62" s="5">
        <f t="shared" si="34"/>
        <v>18817</v>
      </c>
      <c r="E62" s="3">
        <f t="shared" si="35"/>
        <v>5463</v>
      </c>
      <c r="F62" s="3">
        <f t="shared" si="0"/>
        <v>84980</v>
      </c>
      <c r="G62" s="10">
        <f t="shared" si="31"/>
        <v>58900</v>
      </c>
      <c r="H62" s="5">
        <f t="shared" si="36"/>
        <v>18259</v>
      </c>
      <c r="I62" s="3">
        <f t="shared" si="37"/>
        <v>5301</v>
      </c>
      <c r="J62" s="3">
        <f t="shared" si="2"/>
        <v>82460</v>
      </c>
      <c r="K62" s="3">
        <f t="shared" si="33"/>
        <v>1800</v>
      </c>
      <c r="L62" s="5">
        <f t="shared" si="33"/>
        <v>558</v>
      </c>
      <c r="M62" s="3">
        <f t="shared" si="33"/>
        <v>162</v>
      </c>
      <c r="N62" s="3">
        <f t="shared" si="4"/>
        <v>2520</v>
      </c>
      <c r="O62" s="3">
        <f t="shared" ref="O62" si="38">ROUND((C62*3/100),0)</f>
        <v>1821</v>
      </c>
      <c r="P62" s="3">
        <f t="shared" si="9"/>
        <v>252</v>
      </c>
      <c r="Q62" s="3"/>
      <c r="R62" s="5">
        <f t="shared" si="10"/>
        <v>2073</v>
      </c>
      <c r="S62" s="5">
        <f t="shared" si="32"/>
        <v>447</v>
      </c>
      <c r="T62" s="6"/>
      <c r="U62" s="25"/>
      <c r="V62" s="25"/>
    </row>
    <row r="63" spans="1:22">
      <c r="A63" s="10">
        <f>SUBTOTAL(3,$B$6:B63)</f>
        <v>58</v>
      </c>
      <c r="B63" s="11">
        <v>44470</v>
      </c>
      <c r="C63" s="10">
        <f t="shared" si="30"/>
        <v>60700</v>
      </c>
      <c r="D63" s="5">
        <f t="shared" si="34"/>
        <v>18817</v>
      </c>
      <c r="E63" s="3">
        <f t="shared" si="35"/>
        <v>5463</v>
      </c>
      <c r="F63" s="3">
        <f t="shared" si="0"/>
        <v>84980</v>
      </c>
      <c r="G63" s="10">
        <f t="shared" si="31"/>
        <v>58900</v>
      </c>
      <c r="H63" s="5">
        <f t="shared" si="36"/>
        <v>18259</v>
      </c>
      <c r="I63" s="3">
        <f t="shared" si="37"/>
        <v>5301</v>
      </c>
      <c r="J63" s="3">
        <f t="shared" si="2"/>
        <v>82460</v>
      </c>
      <c r="K63" s="3">
        <f t="shared" ref="K63:M68" si="39">C63-G63</f>
        <v>1800</v>
      </c>
      <c r="L63" s="5">
        <f t="shared" si="39"/>
        <v>558</v>
      </c>
      <c r="M63" s="3">
        <f t="shared" si="39"/>
        <v>162</v>
      </c>
      <c r="N63" s="3">
        <f t="shared" si="4"/>
        <v>2520</v>
      </c>
      <c r="O63" s="3">
        <v>0</v>
      </c>
      <c r="P63" s="3">
        <f t="shared" si="9"/>
        <v>252</v>
      </c>
      <c r="Q63" s="3"/>
      <c r="R63" s="5">
        <f t="shared" si="10"/>
        <v>252</v>
      </c>
      <c r="S63" s="5">
        <f t="shared" si="32"/>
        <v>2268</v>
      </c>
      <c r="T63" s="6"/>
      <c r="U63" s="25"/>
      <c r="V63" s="25"/>
    </row>
    <row r="64" spans="1:22">
      <c r="A64" s="10">
        <f>SUBTOTAL(3,$B$6:B64)</f>
        <v>59</v>
      </c>
      <c r="B64" s="11">
        <v>44501</v>
      </c>
      <c r="C64" s="10">
        <f t="shared" si="30"/>
        <v>60700</v>
      </c>
      <c r="D64" s="5">
        <f t="shared" si="34"/>
        <v>18817</v>
      </c>
      <c r="E64" s="3">
        <f t="shared" si="35"/>
        <v>5463</v>
      </c>
      <c r="F64" s="3">
        <f t="shared" si="0"/>
        <v>84980</v>
      </c>
      <c r="G64" s="10">
        <f t="shared" si="31"/>
        <v>58900</v>
      </c>
      <c r="H64" s="5">
        <f t="shared" si="36"/>
        <v>18259</v>
      </c>
      <c r="I64" s="3">
        <f t="shared" si="37"/>
        <v>5301</v>
      </c>
      <c r="J64" s="3">
        <f t="shared" si="2"/>
        <v>82460</v>
      </c>
      <c r="K64" s="3">
        <f t="shared" si="39"/>
        <v>1800</v>
      </c>
      <c r="L64" s="5">
        <f t="shared" si="39"/>
        <v>558</v>
      </c>
      <c r="M64" s="3">
        <f t="shared" si="39"/>
        <v>162</v>
      </c>
      <c r="N64" s="3">
        <f t="shared" si="4"/>
        <v>2520</v>
      </c>
      <c r="O64" s="3">
        <v>0</v>
      </c>
      <c r="P64" s="3">
        <f t="shared" si="9"/>
        <v>252</v>
      </c>
      <c r="Q64" s="3"/>
      <c r="R64" s="5">
        <f t="shared" si="10"/>
        <v>252</v>
      </c>
      <c r="S64" s="5">
        <f t="shared" si="32"/>
        <v>2268</v>
      </c>
      <c r="T64" s="6"/>
      <c r="U64" s="25"/>
      <c r="V64" s="25"/>
    </row>
    <row r="65" spans="1:22">
      <c r="A65" s="10">
        <f>SUBTOTAL(3,$B$6:B65)</f>
        <v>60</v>
      </c>
      <c r="B65" s="11">
        <v>44531</v>
      </c>
      <c r="C65" s="10">
        <f t="shared" si="30"/>
        <v>60700</v>
      </c>
      <c r="D65" s="5">
        <f t="shared" si="34"/>
        <v>18817</v>
      </c>
      <c r="E65" s="3">
        <f t="shared" si="35"/>
        <v>5463</v>
      </c>
      <c r="F65" s="3">
        <f t="shared" si="0"/>
        <v>84980</v>
      </c>
      <c r="G65" s="10">
        <f t="shared" si="31"/>
        <v>58900</v>
      </c>
      <c r="H65" s="5">
        <f t="shared" si="36"/>
        <v>18259</v>
      </c>
      <c r="I65" s="3">
        <f>ROUND((G65*9/100),0)</f>
        <v>5301</v>
      </c>
      <c r="J65" s="3">
        <f t="shared" si="2"/>
        <v>82460</v>
      </c>
      <c r="K65" s="3">
        <f t="shared" si="39"/>
        <v>1800</v>
      </c>
      <c r="L65" s="5">
        <f t="shared" si="39"/>
        <v>558</v>
      </c>
      <c r="M65" s="3">
        <f t="shared" si="39"/>
        <v>162</v>
      </c>
      <c r="N65" s="3">
        <f t="shared" si="4"/>
        <v>2520</v>
      </c>
      <c r="O65" s="3">
        <v>0</v>
      </c>
      <c r="P65" s="3">
        <f t="shared" si="9"/>
        <v>252</v>
      </c>
      <c r="Q65" s="3"/>
      <c r="R65" s="5">
        <f t="shared" si="10"/>
        <v>252</v>
      </c>
      <c r="S65" s="5">
        <f t="shared" si="32"/>
        <v>2268</v>
      </c>
      <c r="T65" s="6"/>
      <c r="U65" s="25"/>
      <c r="V65" s="25"/>
    </row>
    <row r="66" spans="1:22">
      <c r="A66" s="10">
        <f>SUBTOTAL(3,$B$6:B66)</f>
        <v>61</v>
      </c>
      <c r="B66" s="11">
        <v>44562</v>
      </c>
      <c r="C66" s="10">
        <f t="shared" si="30"/>
        <v>60700</v>
      </c>
      <c r="D66" s="5">
        <f>ROUND(C66*34/100,0)</f>
        <v>20638</v>
      </c>
      <c r="E66" s="3">
        <f t="shared" si="35"/>
        <v>5463</v>
      </c>
      <c r="F66" s="3">
        <f t="shared" si="0"/>
        <v>86801</v>
      </c>
      <c r="G66" s="10">
        <f t="shared" si="31"/>
        <v>58900</v>
      </c>
      <c r="H66" s="5">
        <f>ROUND(G66*34/100,0)</f>
        <v>20026</v>
      </c>
      <c r="I66" s="3">
        <f t="shared" si="37"/>
        <v>5301</v>
      </c>
      <c r="J66" s="3">
        <f t="shared" si="2"/>
        <v>84227</v>
      </c>
      <c r="K66" s="3">
        <f t="shared" si="39"/>
        <v>1800</v>
      </c>
      <c r="L66" s="5">
        <f t="shared" si="39"/>
        <v>612</v>
      </c>
      <c r="M66" s="3">
        <f t="shared" si="39"/>
        <v>162</v>
      </c>
      <c r="N66" s="3">
        <f t="shared" si="4"/>
        <v>2574</v>
      </c>
      <c r="O66" s="3">
        <f>ROUND((C66*3/100),0)</f>
        <v>1821</v>
      </c>
      <c r="P66" s="3">
        <f t="shared" si="9"/>
        <v>257</v>
      </c>
      <c r="Q66" s="3"/>
      <c r="R66" s="5">
        <f t="shared" si="10"/>
        <v>2078</v>
      </c>
      <c r="S66" s="5">
        <f t="shared" si="32"/>
        <v>496</v>
      </c>
      <c r="T66" s="6"/>
      <c r="U66" s="25"/>
      <c r="V66" s="25"/>
    </row>
    <row r="67" spans="1:22">
      <c r="A67" s="10">
        <f>SUBTOTAL(3,$B$6:B67)</f>
        <v>62</v>
      </c>
      <c r="B67" s="11">
        <v>44593</v>
      </c>
      <c r="C67" s="10">
        <f t="shared" si="30"/>
        <v>60700</v>
      </c>
      <c r="D67" s="5">
        <f t="shared" ref="D67:D71" si="40">ROUND(C67*34/100,0)</f>
        <v>20638</v>
      </c>
      <c r="E67" s="3">
        <f t="shared" si="35"/>
        <v>5463</v>
      </c>
      <c r="F67" s="3">
        <f t="shared" si="0"/>
        <v>86801</v>
      </c>
      <c r="G67" s="10">
        <f t="shared" si="31"/>
        <v>58900</v>
      </c>
      <c r="H67" s="5">
        <f t="shared" ref="H67:H71" si="41">ROUND(G67*34/100,0)</f>
        <v>20026</v>
      </c>
      <c r="I67" s="3">
        <f t="shared" si="37"/>
        <v>5301</v>
      </c>
      <c r="J67" s="3">
        <f t="shared" si="2"/>
        <v>84227</v>
      </c>
      <c r="K67" s="3">
        <f t="shared" si="39"/>
        <v>1800</v>
      </c>
      <c r="L67" s="5">
        <f t="shared" si="39"/>
        <v>612</v>
      </c>
      <c r="M67" s="3">
        <f t="shared" si="39"/>
        <v>162</v>
      </c>
      <c r="N67" s="3">
        <f t="shared" si="4"/>
        <v>2574</v>
      </c>
      <c r="O67" s="3">
        <f t="shared" ref="O67:O68" si="42">ROUND((C67*3/100),0)</f>
        <v>1821</v>
      </c>
      <c r="P67" s="3">
        <f t="shared" si="9"/>
        <v>257</v>
      </c>
      <c r="Q67" s="3"/>
      <c r="R67" s="5">
        <f t="shared" si="10"/>
        <v>2078</v>
      </c>
      <c r="S67" s="5">
        <f t="shared" si="32"/>
        <v>496</v>
      </c>
      <c r="T67" s="6"/>
      <c r="U67" s="25"/>
      <c r="V67" s="25"/>
    </row>
    <row r="68" spans="1:22">
      <c r="A68" s="10">
        <f>SUBTOTAL(3,$B$6:B68)</f>
        <v>63</v>
      </c>
      <c r="B68" s="11">
        <v>44621</v>
      </c>
      <c r="C68" s="10">
        <f t="shared" si="30"/>
        <v>60700</v>
      </c>
      <c r="D68" s="5">
        <f t="shared" si="40"/>
        <v>20638</v>
      </c>
      <c r="E68" s="3">
        <f t="shared" si="35"/>
        <v>5463</v>
      </c>
      <c r="F68" s="3">
        <f t="shared" si="0"/>
        <v>86801</v>
      </c>
      <c r="G68" s="10">
        <f t="shared" si="31"/>
        <v>58900</v>
      </c>
      <c r="H68" s="5">
        <f t="shared" si="41"/>
        <v>20026</v>
      </c>
      <c r="I68" s="3">
        <f t="shared" si="37"/>
        <v>5301</v>
      </c>
      <c r="J68" s="3">
        <f t="shared" si="2"/>
        <v>84227</v>
      </c>
      <c r="K68" s="3">
        <f t="shared" si="39"/>
        <v>1800</v>
      </c>
      <c r="L68" s="5">
        <f t="shared" si="39"/>
        <v>612</v>
      </c>
      <c r="M68" s="3">
        <f t="shared" si="39"/>
        <v>162</v>
      </c>
      <c r="N68" s="3">
        <f t="shared" si="4"/>
        <v>2574</v>
      </c>
      <c r="O68" s="3">
        <f t="shared" si="42"/>
        <v>1821</v>
      </c>
      <c r="P68" s="3">
        <f t="shared" si="9"/>
        <v>257</v>
      </c>
      <c r="Q68" s="3"/>
      <c r="R68" s="5">
        <f t="shared" si="10"/>
        <v>2078</v>
      </c>
      <c r="S68" s="5">
        <f t="shared" si="32"/>
        <v>496</v>
      </c>
      <c r="T68" s="6"/>
      <c r="U68" s="25"/>
      <c r="V68" s="25"/>
    </row>
    <row r="69" spans="1:22">
      <c r="A69" s="10">
        <f>SUBTOTAL(3,$B$6:B69)</f>
        <v>64</v>
      </c>
      <c r="B69" s="11">
        <v>44652</v>
      </c>
      <c r="C69" s="10">
        <f t="shared" si="30"/>
        <v>60700</v>
      </c>
      <c r="D69" s="5">
        <f t="shared" si="40"/>
        <v>20638</v>
      </c>
      <c r="E69" s="3">
        <f t="shared" si="35"/>
        <v>5463</v>
      </c>
      <c r="F69" s="3">
        <f t="shared" ref="F69:F77" si="43">SUM(C69:E69)</f>
        <v>86801</v>
      </c>
      <c r="G69" s="10">
        <f t="shared" si="31"/>
        <v>58900</v>
      </c>
      <c r="H69" s="5">
        <f t="shared" si="41"/>
        <v>20026</v>
      </c>
      <c r="I69" s="3">
        <f t="shared" ref="I69:I77" si="44">ROUND((G69*9/100),0)</f>
        <v>5301</v>
      </c>
      <c r="J69" s="3">
        <f t="shared" ref="J69:J77" si="45">SUM(G69:I69)</f>
        <v>84227</v>
      </c>
      <c r="K69" s="3">
        <f t="shared" ref="K69:K77" si="46">C69-G69</f>
        <v>1800</v>
      </c>
      <c r="L69" s="5">
        <f t="shared" ref="L69:L77" si="47">D69-H69</f>
        <v>612</v>
      </c>
      <c r="M69" s="3">
        <f t="shared" ref="M69:M77" si="48">E69-I69</f>
        <v>162</v>
      </c>
      <c r="N69" s="3">
        <f t="shared" ref="N69:N77" si="49">SUM(K69:M69)</f>
        <v>2574</v>
      </c>
      <c r="O69" s="3">
        <v>0</v>
      </c>
      <c r="P69" s="3">
        <f t="shared" si="9"/>
        <v>257</v>
      </c>
      <c r="Q69" s="3"/>
      <c r="R69" s="5">
        <f t="shared" si="10"/>
        <v>257</v>
      </c>
      <c r="S69" s="5">
        <f t="shared" si="32"/>
        <v>2317</v>
      </c>
      <c r="T69" s="6"/>
      <c r="U69" s="25"/>
      <c r="V69" s="25"/>
    </row>
    <row r="70" spans="1:22">
      <c r="A70" s="10">
        <f>SUBTOTAL(3,$B$6:B70)</f>
        <v>65</v>
      </c>
      <c r="B70" s="11">
        <v>44682</v>
      </c>
      <c r="C70" s="10">
        <f t="shared" si="30"/>
        <v>60700</v>
      </c>
      <c r="D70" s="5">
        <f t="shared" si="40"/>
        <v>20638</v>
      </c>
      <c r="E70" s="3">
        <f t="shared" si="35"/>
        <v>5463</v>
      </c>
      <c r="F70" s="3">
        <f t="shared" si="43"/>
        <v>86801</v>
      </c>
      <c r="G70" s="10">
        <f t="shared" si="31"/>
        <v>58900</v>
      </c>
      <c r="H70" s="5">
        <f t="shared" si="41"/>
        <v>20026</v>
      </c>
      <c r="I70" s="3">
        <f t="shared" si="44"/>
        <v>5301</v>
      </c>
      <c r="J70" s="3">
        <f t="shared" si="45"/>
        <v>84227</v>
      </c>
      <c r="K70" s="3">
        <f t="shared" si="46"/>
        <v>1800</v>
      </c>
      <c r="L70" s="5">
        <f t="shared" si="47"/>
        <v>612</v>
      </c>
      <c r="M70" s="3">
        <f t="shared" si="48"/>
        <v>162</v>
      </c>
      <c r="N70" s="3">
        <f t="shared" si="49"/>
        <v>2574</v>
      </c>
      <c r="O70" s="3">
        <v>0</v>
      </c>
      <c r="P70" s="3">
        <f t="shared" si="9"/>
        <v>257</v>
      </c>
      <c r="Q70" s="3"/>
      <c r="R70" s="5">
        <f t="shared" si="10"/>
        <v>257</v>
      </c>
      <c r="S70" s="5">
        <f t="shared" ref="S70:S77" si="50">N70-R70</f>
        <v>2317</v>
      </c>
      <c r="T70" s="6"/>
      <c r="U70" s="25"/>
      <c r="V70" s="25"/>
    </row>
    <row r="71" spans="1:22">
      <c r="A71" s="10">
        <f>SUBTOTAL(3,$B$6:B71)</f>
        <v>66</v>
      </c>
      <c r="B71" s="11">
        <v>44713</v>
      </c>
      <c r="C71" s="10">
        <f t="shared" si="30"/>
        <v>60700</v>
      </c>
      <c r="D71" s="5">
        <f t="shared" si="40"/>
        <v>20638</v>
      </c>
      <c r="E71" s="3">
        <f t="shared" si="35"/>
        <v>5463</v>
      </c>
      <c r="F71" s="3">
        <f t="shared" si="43"/>
        <v>86801</v>
      </c>
      <c r="G71" s="10">
        <f t="shared" si="31"/>
        <v>58900</v>
      </c>
      <c r="H71" s="5">
        <f t="shared" si="41"/>
        <v>20026</v>
      </c>
      <c r="I71" s="3">
        <f t="shared" si="44"/>
        <v>5301</v>
      </c>
      <c r="J71" s="3">
        <f t="shared" si="45"/>
        <v>84227</v>
      </c>
      <c r="K71" s="3">
        <f t="shared" si="46"/>
        <v>1800</v>
      </c>
      <c r="L71" s="5">
        <f t="shared" si="47"/>
        <v>612</v>
      </c>
      <c r="M71" s="3">
        <f t="shared" si="48"/>
        <v>162</v>
      </c>
      <c r="N71" s="3">
        <f t="shared" si="49"/>
        <v>2574</v>
      </c>
      <c r="O71" s="3">
        <v>0</v>
      </c>
      <c r="P71" s="3">
        <f t="shared" ref="P71:P77" si="51">ROUND(N71*10/100,0)</f>
        <v>257</v>
      </c>
      <c r="Q71" s="3"/>
      <c r="R71" s="5">
        <f t="shared" ref="R71:R77" si="52">SUM(O71:Q71)</f>
        <v>257</v>
      </c>
      <c r="S71" s="5">
        <f t="shared" si="50"/>
        <v>2317</v>
      </c>
      <c r="T71" s="6"/>
      <c r="U71" s="25"/>
      <c r="V71" s="25"/>
    </row>
    <row r="72" spans="1:22">
      <c r="A72" s="10">
        <f>SUBTOTAL(3,$B$6:B72)</f>
        <v>67</v>
      </c>
      <c r="B72" s="11">
        <v>44743</v>
      </c>
      <c r="C72" s="10">
        <f>ROUND(C71*103%,-2)</f>
        <v>62500</v>
      </c>
      <c r="D72" s="5">
        <f>ROUND(C72*38/100,0)</f>
        <v>23750</v>
      </c>
      <c r="E72" s="3">
        <f t="shared" si="35"/>
        <v>5625</v>
      </c>
      <c r="F72" s="3">
        <f t="shared" si="43"/>
        <v>91875</v>
      </c>
      <c r="G72" s="10">
        <f>ROUND(G71*103%,-2)</f>
        <v>60700</v>
      </c>
      <c r="H72" s="5">
        <f>ROUND(G72*38/100,0)</f>
        <v>23066</v>
      </c>
      <c r="I72" s="3">
        <f>ROUND((G72*9/100),0)</f>
        <v>5463</v>
      </c>
      <c r="J72" s="3">
        <f t="shared" si="45"/>
        <v>89229</v>
      </c>
      <c r="K72" s="3">
        <f t="shared" si="46"/>
        <v>1800</v>
      </c>
      <c r="L72" s="5">
        <f t="shared" si="47"/>
        <v>684</v>
      </c>
      <c r="M72" s="3">
        <f t="shared" si="48"/>
        <v>162</v>
      </c>
      <c r="N72" s="3">
        <f t="shared" si="49"/>
        <v>2646</v>
      </c>
      <c r="O72" s="3">
        <f>ROUND((C72*3/100),0)</f>
        <v>1875</v>
      </c>
      <c r="P72" s="3">
        <f t="shared" si="51"/>
        <v>265</v>
      </c>
      <c r="Q72" s="3"/>
      <c r="R72" s="5">
        <f t="shared" si="52"/>
        <v>2140</v>
      </c>
      <c r="S72" s="5">
        <f t="shared" si="50"/>
        <v>506</v>
      </c>
      <c r="T72" s="6"/>
      <c r="U72" s="25"/>
      <c r="V72" s="25"/>
    </row>
    <row r="73" spans="1:22">
      <c r="A73" s="10">
        <f>SUBTOTAL(3,$B$6:B73)</f>
        <v>68</v>
      </c>
      <c r="B73" s="11">
        <v>44774</v>
      </c>
      <c r="C73" s="10">
        <f t="shared" si="30"/>
        <v>62500</v>
      </c>
      <c r="D73" s="5">
        <f t="shared" ref="D73:D77" si="53">ROUND(C73*38/100,0)</f>
        <v>23750</v>
      </c>
      <c r="E73" s="3">
        <f t="shared" si="35"/>
        <v>5625</v>
      </c>
      <c r="F73" s="3">
        <f t="shared" si="43"/>
        <v>91875</v>
      </c>
      <c r="G73" s="10">
        <f t="shared" si="31"/>
        <v>60700</v>
      </c>
      <c r="H73" s="5">
        <f t="shared" ref="H73:H77" si="54">ROUND(G73*38/100,0)</f>
        <v>23066</v>
      </c>
      <c r="I73" s="3">
        <f t="shared" si="44"/>
        <v>5463</v>
      </c>
      <c r="J73" s="3">
        <f t="shared" si="45"/>
        <v>89229</v>
      </c>
      <c r="K73" s="3">
        <f t="shared" si="46"/>
        <v>1800</v>
      </c>
      <c r="L73" s="5">
        <f t="shared" si="47"/>
        <v>684</v>
      </c>
      <c r="M73" s="3">
        <f t="shared" si="48"/>
        <v>162</v>
      </c>
      <c r="N73" s="3">
        <f t="shared" si="49"/>
        <v>2646</v>
      </c>
      <c r="O73" s="3">
        <f t="shared" ref="O73:O74" si="55">ROUND((C73*3/100),0)</f>
        <v>1875</v>
      </c>
      <c r="P73" s="3">
        <f t="shared" si="51"/>
        <v>265</v>
      </c>
      <c r="Q73" s="3"/>
      <c r="R73" s="5">
        <f t="shared" si="52"/>
        <v>2140</v>
      </c>
      <c r="S73" s="5">
        <f t="shared" si="50"/>
        <v>506</v>
      </c>
      <c r="T73" s="6"/>
      <c r="U73" s="25"/>
      <c r="V73" s="25"/>
    </row>
    <row r="74" spans="1:22">
      <c r="A74" s="10">
        <f>SUBTOTAL(3,$B$6:B74)</f>
        <v>69</v>
      </c>
      <c r="B74" s="11">
        <v>44805</v>
      </c>
      <c r="C74" s="10">
        <f t="shared" si="30"/>
        <v>62500</v>
      </c>
      <c r="D74" s="5">
        <f t="shared" si="53"/>
        <v>23750</v>
      </c>
      <c r="E74" s="3">
        <f t="shared" si="35"/>
        <v>5625</v>
      </c>
      <c r="F74" s="3">
        <f t="shared" si="43"/>
        <v>91875</v>
      </c>
      <c r="G74" s="10">
        <f t="shared" si="31"/>
        <v>60700</v>
      </c>
      <c r="H74" s="5">
        <f t="shared" si="54"/>
        <v>23066</v>
      </c>
      <c r="I74" s="3">
        <f t="shared" si="44"/>
        <v>5463</v>
      </c>
      <c r="J74" s="3">
        <f t="shared" si="45"/>
        <v>89229</v>
      </c>
      <c r="K74" s="3">
        <f t="shared" si="46"/>
        <v>1800</v>
      </c>
      <c r="L74" s="5">
        <f t="shared" si="47"/>
        <v>684</v>
      </c>
      <c r="M74" s="3">
        <f t="shared" si="48"/>
        <v>162</v>
      </c>
      <c r="N74" s="3">
        <f t="shared" si="49"/>
        <v>2646</v>
      </c>
      <c r="O74" s="3">
        <f t="shared" si="55"/>
        <v>1875</v>
      </c>
      <c r="P74" s="3">
        <f t="shared" si="51"/>
        <v>265</v>
      </c>
      <c r="Q74" s="3"/>
      <c r="R74" s="5">
        <f t="shared" si="52"/>
        <v>2140</v>
      </c>
      <c r="S74" s="5">
        <f t="shared" si="50"/>
        <v>506</v>
      </c>
      <c r="T74" s="6"/>
      <c r="U74" s="25"/>
      <c r="V74" s="25"/>
    </row>
    <row r="75" spans="1:22">
      <c r="A75" s="10">
        <f>SUBTOTAL(3,$B$6:B75)</f>
        <v>70</v>
      </c>
      <c r="B75" s="11">
        <v>44835</v>
      </c>
      <c r="C75" s="10">
        <f t="shared" si="30"/>
        <v>62500</v>
      </c>
      <c r="D75" s="5">
        <f t="shared" si="53"/>
        <v>23750</v>
      </c>
      <c r="E75" s="3">
        <f t="shared" si="35"/>
        <v>5625</v>
      </c>
      <c r="F75" s="3">
        <f t="shared" si="43"/>
        <v>91875</v>
      </c>
      <c r="G75" s="10">
        <f t="shared" si="31"/>
        <v>60700</v>
      </c>
      <c r="H75" s="5">
        <f t="shared" si="54"/>
        <v>23066</v>
      </c>
      <c r="I75" s="3">
        <f t="shared" si="44"/>
        <v>5463</v>
      </c>
      <c r="J75" s="3">
        <f t="shared" si="45"/>
        <v>89229</v>
      </c>
      <c r="K75" s="3">
        <f t="shared" si="46"/>
        <v>1800</v>
      </c>
      <c r="L75" s="5">
        <f t="shared" si="47"/>
        <v>684</v>
      </c>
      <c r="M75" s="3">
        <f t="shared" si="48"/>
        <v>162</v>
      </c>
      <c r="N75" s="3">
        <f t="shared" si="49"/>
        <v>2646</v>
      </c>
      <c r="O75" s="3">
        <v>0</v>
      </c>
      <c r="P75" s="3">
        <f t="shared" si="51"/>
        <v>265</v>
      </c>
      <c r="Q75" s="3"/>
      <c r="R75" s="5">
        <f t="shared" si="52"/>
        <v>265</v>
      </c>
      <c r="S75" s="5">
        <f t="shared" si="50"/>
        <v>2381</v>
      </c>
      <c r="T75" s="6"/>
      <c r="U75" s="25"/>
      <c r="V75" s="25"/>
    </row>
    <row r="76" spans="1:22">
      <c r="A76" s="10">
        <f>SUBTOTAL(3,$B$6:B76)</f>
        <v>71</v>
      </c>
      <c r="B76" s="11">
        <v>44866</v>
      </c>
      <c r="C76" s="10">
        <f t="shared" si="30"/>
        <v>62500</v>
      </c>
      <c r="D76" s="5">
        <f t="shared" si="53"/>
        <v>23750</v>
      </c>
      <c r="E76" s="3">
        <f t="shared" si="35"/>
        <v>5625</v>
      </c>
      <c r="F76" s="3">
        <f t="shared" si="43"/>
        <v>91875</v>
      </c>
      <c r="G76" s="10">
        <f t="shared" si="31"/>
        <v>60700</v>
      </c>
      <c r="H76" s="5">
        <f t="shared" si="54"/>
        <v>23066</v>
      </c>
      <c r="I76" s="3">
        <f t="shared" si="44"/>
        <v>5463</v>
      </c>
      <c r="J76" s="3">
        <f t="shared" si="45"/>
        <v>89229</v>
      </c>
      <c r="K76" s="3">
        <f t="shared" si="46"/>
        <v>1800</v>
      </c>
      <c r="L76" s="5">
        <f t="shared" si="47"/>
        <v>684</v>
      </c>
      <c r="M76" s="3">
        <f t="shared" si="48"/>
        <v>162</v>
      </c>
      <c r="N76" s="3">
        <f t="shared" si="49"/>
        <v>2646</v>
      </c>
      <c r="O76" s="3">
        <v>0</v>
      </c>
      <c r="P76" s="3">
        <f t="shared" si="51"/>
        <v>265</v>
      </c>
      <c r="Q76" s="3"/>
      <c r="R76" s="5">
        <f t="shared" si="52"/>
        <v>265</v>
      </c>
      <c r="S76" s="5">
        <f t="shared" si="50"/>
        <v>2381</v>
      </c>
      <c r="T76" s="6"/>
      <c r="U76" s="25"/>
      <c r="V76" s="25"/>
    </row>
    <row r="77" spans="1:22">
      <c r="A77" s="10">
        <f>SUBTOTAL(3,$B$6:B77)</f>
        <v>72</v>
      </c>
      <c r="B77" s="11">
        <v>44896</v>
      </c>
      <c r="C77" s="10">
        <f t="shared" si="30"/>
        <v>62500</v>
      </c>
      <c r="D77" s="5">
        <f t="shared" si="53"/>
        <v>23750</v>
      </c>
      <c r="E77" s="3">
        <f t="shared" si="35"/>
        <v>5625</v>
      </c>
      <c r="F77" s="3">
        <f t="shared" si="43"/>
        <v>91875</v>
      </c>
      <c r="G77" s="10">
        <f t="shared" si="31"/>
        <v>60700</v>
      </c>
      <c r="H77" s="5">
        <f t="shared" si="54"/>
        <v>23066</v>
      </c>
      <c r="I77" s="3">
        <f t="shared" si="44"/>
        <v>5463</v>
      </c>
      <c r="J77" s="3">
        <f t="shared" si="45"/>
        <v>89229</v>
      </c>
      <c r="K77" s="3">
        <f t="shared" si="46"/>
        <v>1800</v>
      </c>
      <c r="L77" s="5">
        <f t="shared" si="47"/>
        <v>684</v>
      </c>
      <c r="M77" s="3">
        <f t="shared" si="48"/>
        <v>162</v>
      </c>
      <c r="N77" s="3">
        <f t="shared" si="49"/>
        <v>2646</v>
      </c>
      <c r="O77" s="3">
        <v>0</v>
      </c>
      <c r="P77" s="3">
        <f t="shared" si="51"/>
        <v>265</v>
      </c>
      <c r="Q77" s="3"/>
      <c r="R77" s="5">
        <f t="shared" si="52"/>
        <v>265</v>
      </c>
      <c r="S77" s="5">
        <f t="shared" si="50"/>
        <v>2381</v>
      </c>
      <c r="T77" s="6"/>
      <c r="U77" s="25"/>
      <c r="V77" s="25"/>
    </row>
    <row r="78" spans="1:22" ht="49.5" customHeight="1">
      <c r="A78" s="72" t="s">
        <v>13</v>
      </c>
      <c r="B78" s="73"/>
      <c r="C78" s="12">
        <f>SUBTOTAL(9,C6:C77)</f>
        <v>4123200</v>
      </c>
      <c r="D78" s="7">
        <f t="shared" ref="D78:S78" si="56">SUBTOTAL(9,D6:D77)</f>
        <v>737364</v>
      </c>
      <c r="E78" s="7">
        <f t="shared" si="56"/>
        <v>340890</v>
      </c>
      <c r="F78" s="7">
        <f t="shared" si="56"/>
        <v>5201454</v>
      </c>
      <c r="G78" s="12">
        <f t="shared" si="56"/>
        <v>4002600</v>
      </c>
      <c r="H78" s="7">
        <f t="shared" si="56"/>
        <v>715776</v>
      </c>
      <c r="I78" s="7">
        <f t="shared" si="56"/>
        <v>330918</v>
      </c>
      <c r="J78" s="7">
        <f t="shared" si="56"/>
        <v>5049294</v>
      </c>
      <c r="K78" s="7">
        <f t="shared" si="56"/>
        <v>120600</v>
      </c>
      <c r="L78" s="7">
        <f t="shared" si="56"/>
        <v>21588</v>
      </c>
      <c r="M78" s="7">
        <f t="shared" si="56"/>
        <v>9972</v>
      </c>
      <c r="N78" s="7">
        <f t="shared" si="56"/>
        <v>152160</v>
      </c>
      <c r="O78" s="7">
        <f t="shared" si="56"/>
        <v>47137</v>
      </c>
      <c r="P78" s="7">
        <f t="shared" si="56"/>
        <v>15228</v>
      </c>
      <c r="Q78" s="7">
        <f t="shared" si="56"/>
        <v>277</v>
      </c>
      <c r="R78" s="7">
        <f t="shared" si="56"/>
        <v>62642</v>
      </c>
      <c r="S78" s="7">
        <f t="shared" si="56"/>
        <v>89518</v>
      </c>
      <c r="T78" s="9"/>
      <c r="U78" s="26"/>
      <c r="V78" s="26"/>
    </row>
    <row r="79" spans="1:2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</sheetData>
  <autoFilter ref="B4:B78">
    <filterColumn colId="0"/>
  </autoFilter>
  <mergeCells count="15">
    <mergeCell ref="R4:R5"/>
    <mergeCell ref="S4:S5"/>
    <mergeCell ref="T4:T5"/>
    <mergeCell ref="A78:B78"/>
    <mergeCell ref="A1:T1"/>
    <mergeCell ref="A2:T2"/>
    <mergeCell ref="A3:T3"/>
    <mergeCell ref="A4:A5"/>
    <mergeCell ref="B4:B5"/>
    <mergeCell ref="C4:F4"/>
    <mergeCell ref="G4:J4"/>
    <mergeCell ref="K4:N4"/>
    <mergeCell ref="O4:O5"/>
    <mergeCell ref="P4:P5"/>
    <mergeCell ref="Q4:Q5"/>
  </mergeCells>
  <pageMargins left="0.47" right="0.45" top="0.33" bottom="0.75" header="0.3" footer="0.3"/>
  <pageSetup scale="70" orientation="landscape" verticalDpi="0" r:id="rId1"/>
  <headerFooter>
    <oddFooter>&amp;C&amp;"Arial Black,Regular"RAJTEACHERS.NET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workbookViewId="0">
      <pane ySplit="5" topLeftCell="A6" activePane="bottomLeft" state="frozen"/>
      <selection pane="bottomLeft" activeCell="R74" sqref="R74"/>
    </sheetView>
  </sheetViews>
  <sheetFormatPr defaultRowHeight="12.75"/>
  <cols>
    <col min="1" max="1" width="5.7109375" style="21" customWidth="1"/>
    <col min="2" max="2" width="9" style="27" customWidth="1"/>
    <col min="3" max="3" width="9.28515625" style="21" bestFit="1" customWidth="1"/>
    <col min="4" max="4" width="8.140625" style="21" customWidth="1"/>
    <col min="5" max="5" width="8.28515625" style="21" customWidth="1"/>
    <col min="6" max="6" width="10" style="21" customWidth="1"/>
    <col min="7" max="7" width="9.28515625" style="21" bestFit="1" customWidth="1"/>
    <col min="8" max="8" width="8.42578125" style="21" customWidth="1"/>
    <col min="9" max="9" width="8.140625" style="21" customWidth="1"/>
    <col min="10" max="10" width="10.42578125" style="21" customWidth="1"/>
    <col min="11" max="13" width="9.28515625" style="21" bestFit="1" customWidth="1"/>
    <col min="14" max="14" width="10.140625" style="21" customWidth="1"/>
    <col min="15" max="15" width="7.140625" style="21" customWidth="1"/>
    <col min="16" max="16" width="7" style="21" customWidth="1"/>
    <col min="17" max="17" width="9.140625" style="21" customWidth="1"/>
    <col min="18" max="18" width="11.85546875" style="21" customWidth="1"/>
    <col min="19" max="19" width="11.5703125" style="21" customWidth="1"/>
    <col min="20" max="20" width="13.85546875" style="21" customWidth="1"/>
    <col min="21" max="16384" width="9.140625" style="21"/>
  </cols>
  <sheetData>
    <row r="1" spans="1:22" ht="45.75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20"/>
      <c r="V1" s="20"/>
    </row>
    <row r="2" spans="1:22" ht="23.25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2"/>
      <c r="V2" s="22"/>
    </row>
    <row r="3" spans="1:22" ht="26.25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3"/>
      <c r="V3" s="23"/>
    </row>
    <row r="4" spans="1:22" ht="24" customHeight="1">
      <c r="A4" s="88" t="s">
        <v>0</v>
      </c>
      <c r="B4" s="89" t="s">
        <v>1</v>
      </c>
      <c r="C4" s="91" t="s">
        <v>2</v>
      </c>
      <c r="D4" s="91"/>
      <c r="E4" s="91"/>
      <c r="F4" s="91"/>
      <c r="G4" s="91" t="s">
        <v>3</v>
      </c>
      <c r="H4" s="91"/>
      <c r="I4" s="91"/>
      <c r="J4" s="91"/>
      <c r="K4" s="91" t="s">
        <v>4</v>
      </c>
      <c r="L4" s="91"/>
      <c r="M4" s="91"/>
      <c r="N4" s="91"/>
      <c r="O4" s="83" t="s">
        <v>21</v>
      </c>
      <c r="P4" s="83" t="s">
        <v>14</v>
      </c>
      <c r="Q4" s="83" t="s">
        <v>22</v>
      </c>
      <c r="R4" s="83" t="s">
        <v>7</v>
      </c>
      <c r="S4" s="83" t="s">
        <v>8</v>
      </c>
      <c r="T4" s="83" t="s">
        <v>15</v>
      </c>
      <c r="U4" s="24"/>
      <c r="V4" s="24"/>
    </row>
    <row r="5" spans="1:22" ht="24" customHeight="1">
      <c r="A5" s="88"/>
      <c r="B5" s="90"/>
      <c r="C5" s="29" t="s">
        <v>10</v>
      </c>
      <c r="D5" s="29" t="s">
        <v>11</v>
      </c>
      <c r="E5" s="29" t="s">
        <v>12</v>
      </c>
      <c r="F5" s="29" t="s">
        <v>13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10</v>
      </c>
      <c r="L5" s="29" t="s">
        <v>11</v>
      </c>
      <c r="M5" s="29" t="s">
        <v>12</v>
      </c>
      <c r="N5" s="29" t="s">
        <v>13</v>
      </c>
      <c r="O5" s="83"/>
      <c r="P5" s="83"/>
      <c r="Q5" s="83"/>
      <c r="R5" s="83"/>
      <c r="S5" s="83"/>
      <c r="T5" s="83"/>
      <c r="U5" s="24"/>
      <c r="V5" s="24"/>
    </row>
    <row r="6" spans="1:22">
      <c r="A6" s="28">
        <f>SUBTOTAL(3,$B$6:B6)</f>
        <v>1</v>
      </c>
      <c r="B6" s="30">
        <v>42736</v>
      </c>
      <c r="C6" s="28">
        <v>59500</v>
      </c>
      <c r="D6" s="31">
        <f t="shared" ref="D6:D11" si="0">ROUND(C6*4/100,0)</f>
        <v>2380</v>
      </c>
      <c r="E6" s="28">
        <f>ROUND((C6*8/100),0)</f>
        <v>4760</v>
      </c>
      <c r="F6" s="28">
        <f t="shared" ref="F6:F67" si="1">SUM(C6:E6)</f>
        <v>66640</v>
      </c>
      <c r="G6" s="28">
        <v>56100</v>
      </c>
      <c r="H6" s="31">
        <f t="shared" ref="H6:H11" si="2">ROUND(G6*4/100,0)</f>
        <v>2244</v>
      </c>
      <c r="I6" s="28">
        <f>ROUND((G6*8/100),0)</f>
        <v>4488</v>
      </c>
      <c r="J6" s="28">
        <f t="shared" ref="J6:J67" si="3">SUM(G6:I6)</f>
        <v>62832</v>
      </c>
      <c r="K6" s="28">
        <f t="shared" ref="K6:M30" si="4">C6-G6</f>
        <v>3400</v>
      </c>
      <c r="L6" s="31">
        <f t="shared" si="4"/>
        <v>136</v>
      </c>
      <c r="M6" s="28">
        <f t="shared" si="4"/>
        <v>272</v>
      </c>
      <c r="N6" s="28">
        <f t="shared" ref="N6:N67" si="5">SUM(K6:M6)</f>
        <v>3808</v>
      </c>
      <c r="O6" s="28"/>
      <c r="P6" s="28">
        <f>ROUND(N6*10/100,0)</f>
        <v>381</v>
      </c>
      <c r="Q6" s="28"/>
      <c r="R6" s="31">
        <f>SUM(O6:Q6)</f>
        <v>381</v>
      </c>
      <c r="S6" s="31">
        <f t="shared" ref="S6:S67" si="6">N6-R6</f>
        <v>3427</v>
      </c>
      <c r="T6" s="32"/>
      <c r="U6" s="25"/>
      <c r="V6" s="25"/>
    </row>
    <row r="7" spans="1:22">
      <c r="A7" s="28">
        <f>SUBTOTAL(3,$B$6:B7)</f>
        <v>2</v>
      </c>
      <c r="B7" s="30">
        <v>42767</v>
      </c>
      <c r="C7" s="28">
        <f>C6</f>
        <v>59500</v>
      </c>
      <c r="D7" s="31">
        <f t="shared" si="0"/>
        <v>2380</v>
      </c>
      <c r="E7" s="28">
        <f t="shared" ref="E7:E55" si="7">ROUND((C7*8/100),0)</f>
        <v>4760</v>
      </c>
      <c r="F7" s="28">
        <f t="shared" si="1"/>
        <v>66640</v>
      </c>
      <c r="G7" s="28">
        <f>G6</f>
        <v>56100</v>
      </c>
      <c r="H7" s="31">
        <f t="shared" si="2"/>
        <v>2244</v>
      </c>
      <c r="I7" s="28">
        <f t="shared" ref="I7:I55" si="8">ROUND((G7*8/100),0)</f>
        <v>4488</v>
      </c>
      <c r="J7" s="28">
        <f t="shared" si="3"/>
        <v>62832</v>
      </c>
      <c r="K7" s="28">
        <f t="shared" si="4"/>
        <v>3400</v>
      </c>
      <c r="L7" s="31">
        <f t="shared" si="4"/>
        <v>136</v>
      </c>
      <c r="M7" s="28">
        <f t="shared" si="4"/>
        <v>272</v>
      </c>
      <c r="N7" s="28">
        <f t="shared" si="5"/>
        <v>3808</v>
      </c>
      <c r="O7" s="28"/>
      <c r="P7" s="28">
        <f t="shared" ref="P7:P70" si="9">ROUND(N7*10/100,0)</f>
        <v>381</v>
      </c>
      <c r="Q7" s="28"/>
      <c r="R7" s="31">
        <f t="shared" ref="R7:R70" si="10">SUM(O7:Q7)</f>
        <v>381</v>
      </c>
      <c r="S7" s="31">
        <f t="shared" si="6"/>
        <v>3427</v>
      </c>
      <c r="T7" s="32"/>
      <c r="U7" s="25"/>
      <c r="V7" s="25"/>
    </row>
    <row r="8" spans="1:22">
      <c r="A8" s="28">
        <f>SUBTOTAL(3,$B$6:B8)</f>
        <v>3</v>
      </c>
      <c r="B8" s="30">
        <v>42795</v>
      </c>
      <c r="C8" s="28">
        <f>C7</f>
        <v>59500</v>
      </c>
      <c r="D8" s="31">
        <f t="shared" si="0"/>
        <v>2380</v>
      </c>
      <c r="E8" s="28">
        <f t="shared" si="7"/>
        <v>4760</v>
      </c>
      <c r="F8" s="28">
        <f t="shared" si="1"/>
        <v>66640</v>
      </c>
      <c r="G8" s="28">
        <f>G7</f>
        <v>56100</v>
      </c>
      <c r="H8" s="31">
        <f t="shared" si="2"/>
        <v>2244</v>
      </c>
      <c r="I8" s="28">
        <f t="shared" si="8"/>
        <v>4488</v>
      </c>
      <c r="J8" s="28">
        <f t="shared" si="3"/>
        <v>62832</v>
      </c>
      <c r="K8" s="28">
        <f t="shared" si="4"/>
        <v>3400</v>
      </c>
      <c r="L8" s="31">
        <f t="shared" si="4"/>
        <v>136</v>
      </c>
      <c r="M8" s="28">
        <f t="shared" si="4"/>
        <v>272</v>
      </c>
      <c r="N8" s="28">
        <f t="shared" si="5"/>
        <v>3808</v>
      </c>
      <c r="O8" s="28"/>
      <c r="P8" s="28">
        <f t="shared" si="9"/>
        <v>381</v>
      </c>
      <c r="Q8" s="28"/>
      <c r="R8" s="31">
        <f t="shared" si="10"/>
        <v>381</v>
      </c>
      <c r="S8" s="31">
        <f t="shared" si="6"/>
        <v>3427</v>
      </c>
      <c r="T8" s="32"/>
      <c r="U8" s="25"/>
      <c r="V8" s="25"/>
    </row>
    <row r="9" spans="1:22">
      <c r="A9" s="28">
        <f>SUBTOTAL(3,$B$6:B9)</f>
        <v>4</v>
      </c>
      <c r="B9" s="30">
        <v>42826</v>
      </c>
      <c r="C9" s="28">
        <f>C8</f>
        <v>59500</v>
      </c>
      <c r="D9" s="31">
        <f t="shared" si="0"/>
        <v>2380</v>
      </c>
      <c r="E9" s="28">
        <f t="shared" si="7"/>
        <v>4760</v>
      </c>
      <c r="F9" s="28">
        <f t="shared" si="1"/>
        <v>66640</v>
      </c>
      <c r="G9" s="28">
        <f>G8</f>
        <v>56100</v>
      </c>
      <c r="H9" s="31">
        <f t="shared" si="2"/>
        <v>2244</v>
      </c>
      <c r="I9" s="28">
        <f t="shared" si="8"/>
        <v>4488</v>
      </c>
      <c r="J9" s="28">
        <f t="shared" si="3"/>
        <v>62832</v>
      </c>
      <c r="K9" s="28">
        <f t="shared" si="4"/>
        <v>3400</v>
      </c>
      <c r="L9" s="31">
        <f t="shared" si="4"/>
        <v>136</v>
      </c>
      <c r="M9" s="28">
        <f t="shared" si="4"/>
        <v>272</v>
      </c>
      <c r="N9" s="28">
        <f t="shared" si="5"/>
        <v>3808</v>
      </c>
      <c r="O9" s="28"/>
      <c r="P9" s="28">
        <f t="shared" si="9"/>
        <v>381</v>
      </c>
      <c r="Q9" s="28"/>
      <c r="R9" s="31">
        <f t="shared" si="10"/>
        <v>381</v>
      </c>
      <c r="S9" s="31">
        <f t="shared" si="6"/>
        <v>3427</v>
      </c>
      <c r="T9" s="32"/>
      <c r="U9" s="25"/>
      <c r="V9" s="25"/>
    </row>
    <row r="10" spans="1:22">
      <c r="A10" s="28">
        <f>SUBTOTAL(3,$B$6:B10)</f>
        <v>5</v>
      </c>
      <c r="B10" s="30">
        <v>42856</v>
      </c>
      <c r="C10" s="28">
        <f>C9</f>
        <v>59500</v>
      </c>
      <c r="D10" s="31">
        <f t="shared" si="0"/>
        <v>2380</v>
      </c>
      <c r="E10" s="28">
        <f t="shared" si="7"/>
        <v>4760</v>
      </c>
      <c r="F10" s="28">
        <f t="shared" si="1"/>
        <v>66640</v>
      </c>
      <c r="G10" s="28">
        <f>G9</f>
        <v>56100</v>
      </c>
      <c r="H10" s="31">
        <f t="shared" si="2"/>
        <v>2244</v>
      </c>
      <c r="I10" s="28">
        <f t="shared" si="8"/>
        <v>4488</v>
      </c>
      <c r="J10" s="28">
        <f t="shared" si="3"/>
        <v>62832</v>
      </c>
      <c r="K10" s="28">
        <f t="shared" si="4"/>
        <v>3400</v>
      </c>
      <c r="L10" s="31">
        <f t="shared" si="4"/>
        <v>136</v>
      </c>
      <c r="M10" s="28">
        <f t="shared" si="4"/>
        <v>272</v>
      </c>
      <c r="N10" s="28">
        <f t="shared" si="5"/>
        <v>3808</v>
      </c>
      <c r="O10" s="28"/>
      <c r="P10" s="28">
        <f t="shared" si="9"/>
        <v>381</v>
      </c>
      <c r="Q10" s="28"/>
      <c r="R10" s="31">
        <f t="shared" si="10"/>
        <v>381</v>
      </c>
      <c r="S10" s="31">
        <f t="shared" si="6"/>
        <v>3427</v>
      </c>
      <c r="T10" s="32"/>
      <c r="U10" s="25"/>
      <c r="V10" s="25"/>
    </row>
    <row r="11" spans="1:22">
      <c r="A11" s="28">
        <f>SUBTOTAL(3,$B$6:B11)</f>
        <v>6</v>
      </c>
      <c r="B11" s="30">
        <v>42887</v>
      </c>
      <c r="C11" s="28">
        <f>C10</f>
        <v>59500</v>
      </c>
      <c r="D11" s="31">
        <f t="shared" si="0"/>
        <v>2380</v>
      </c>
      <c r="E11" s="28">
        <f t="shared" si="7"/>
        <v>4760</v>
      </c>
      <c r="F11" s="28">
        <f t="shared" si="1"/>
        <v>66640</v>
      </c>
      <c r="G11" s="28">
        <f>G10</f>
        <v>56100</v>
      </c>
      <c r="H11" s="31">
        <f t="shared" si="2"/>
        <v>2244</v>
      </c>
      <c r="I11" s="28">
        <f t="shared" si="8"/>
        <v>4488</v>
      </c>
      <c r="J11" s="28">
        <f t="shared" si="3"/>
        <v>62832</v>
      </c>
      <c r="K11" s="28">
        <f t="shared" si="4"/>
        <v>3400</v>
      </c>
      <c r="L11" s="31">
        <f t="shared" si="4"/>
        <v>136</v>
      </c>
      <c r="M11" s="28">
        <f t="shared" si="4"/>
        <v>272</v>
      </c>
      <c r="N11" s="28">
        <f t="shared" si="5"/>
        <v>3808</v>
      </c>
      <c r="O11" s="28"/>
      <c r="P11" s="28">
        <f t="shared" si="9"/>
        <v>381</v>
      </c>
      <c r="Q11" s="28"/>
      <c r="R11" s="31">
        <f t="shared" si="10"/>
        <v>381</v>
      </c>
      <c r="S11" s="31">
        <f t="shared" si="6"/>
        <v>3427</v>
      </c>
      <c r="T11" s="32"/>
      <c r="U11" s="25"/>
      <c r="V11" s="25"/>
    </row>
    <row r="12" spans="1:22">
      <c r="A12" s="28">
        <f>SUBTOTAL(3,$B$6:B12)</f>
        <v>7</v>
      </c>
      <c r="B12" s="30">
        <v>42917</v>
      </c>
      <c r="C12" s="28">
        <f>ROUND(C11*103%,-2)</f>
        <v>61300</v>
      </c>
      <c r="D12" s="31">
        <f t="shared" ref="D12:D17" si="11">ROUND(C12*5/100,0)</f>
        <v>3065</v>
      </c>
      <c r="E12" s="28">
        <f t="shared" si="7"/>
        <v>4904</v>
      </c>
      <c r="F12" s="28">
        <f t="shared" si="1"/>
        <v>69269</v>
      </c>
      <c r="G12" s="28">
        <f>ROUND(G11*103%,-2)</f>
        <v>57800</v>
      </c>
      <c r="H12" s="31">
        <f t="shared" ref="H12:H17" si="12">ROUND(G12*5/100,0)</f>
        <v>2890</v>
      </c>
      <c r="I12" s="28">
        <f t="shared" si="8"/>
        <v>4624</v>
      </c>
      <c r="J12" s="28">
        <f t="shared" si="3"/>
        <v>65314</v>
      </c>
      <c r="K12" s="28">
        <f t="shared" si="4"/>
        <v>3500</v>
      </c>
      <c r="L12" s="31">
        <f t="shared" si="4"/>
        <v>175</v>
      </c>
      <c r="M12" s="28">
        <f t="shared" si="4"/>
        <v>280</v>
      </c>
      <c r="N12" s="28">
        <f t="shared" si="5"/>
        <v>3955</v>
      </c>
      <c r="O12" s="28"/>
      <c r="P12" s="28">
        <f t="shared" si="9"/>
        <v>396</v>
      </c>
      <c r="Q12" s="28"/>
      <c r="R12" s="31">
        <f t="shared" si="10"/>
        <v>396</v>
      </c>
      <c r="S12" s="31">
        <f t="shared" si="6"/>
        <v>3559</v>
      </c>
      <c r="T12" s="32"/>
      <c r="U12" s="25"/>
      <c r="V12" s="25"/>
    </row>
    <row r="13" spans="1:22">
      <c r="A13" s="28">
        <f>SUBTOTAL(3,$B$6:B13)</f>
        <v>8</v>
      </c>
      <c r="B13" s="30">
        <v>42948</v>
      </c>
      <c r="C13" s="28">
        <f>C12</f>
        <v>61300</v>
      </c>
      <c r="D13" s="31">
        <f t="shared" si="11"/>
        <v>3065</v>
      </c>
      <c r="E13" s="28">
        <f t="shared" si="7"/>
        <v>4904</v>
      </c>
      <c r="F13" s="28">
        <f t="shared" si="1"/>
        <v>69269</v>
      </c>
      <c r="G13" s="28">
        <f>G12</f>
        <v>57800</v>
      </c>
      <c r="H13" s="31">
        <f t="shared" si="12"/>
        <v>2890</v>
      </c>
      <c r="I13" s="28">
        <f t="shared" si="8"/>
        <v>4624</v>
      </c>
      <c r="J13" s="28">
        <f t="shared" si="3"/>
        <v>65314</v>
      </c>
      <c r="K13" s="28">
        <f t="shared" si="4"/>
        <v>3500</v>
      </c>
      <c r="L13" s="31">
        <f t="shared" si="4"/>
        <v>175</v>
      </c>
      <c r="M13" s="28">
        <f t="shared" si="4"/>
        <v>280</v>
      </c>
      <c r="N13" s="28">
        <f t="shared" si="5"/>
        <v>3955</v>
      </c>
      <c r="O13" s="28"/>
      <c r="P13" s="28">
        <f t="shared" si="9"/>
        <v>396</v>
      </c>
      <c r="Q13" s="28"/>
      <c r="R13" s="31">
        <f t="shared" si="10"/>
        <v>396</v>
      </c>
      <c r="S13" s="31">
        <f t="shared" si="6"/>
        <v>3559</v>
      </c>
      <c r="T13" s="32"/>
      <c r="U13" s="25"/>
      <c r="V13" s="25"/>
    </row>
    <row r="14" spans="1:22">
      <c r="A14" s="28">
        <f>SUBTOTAL(3,$B$6:B14)</f>
        <v>9</v>
      </c>
      <c r="B14" s="30">
        <v>42979</v>
      </c>
      <c r="C14" s="28">
        <f t="shared" ref="C14:C23" si="13">C13</f>
        <v>61300</v>
      </c>
      <c r="D14" s="31">
        <f t="shared" si="11"/>
        <v>3065</v>
      </c>
      <c r="E14" s="28">
        <f t="shared" si="7"/>
        <v>4904</v>
      </c>
      <c r="F14" s="28">
        <f t="shared" si="1"/>
        <v>69269</v>
      </c>
      <c r="G14" s="28">
        <f t="shared" ref="G14:G23" si="14">G13</f>
        <v>57800</v>
      </c>
      <c r="H14" s="31">
        <f t="shared" si="12"/>
        <v>2890</v>
      </c>
      <c r="I14" s="28">
        <f t="shared" si="8"/>
        <v>4624</v>
      </c>
      <c r="J14" s="28">
        <f t="shared" si="3"/>
        <v>65314</v>
      </c>
      <c r="K14" s="28">
        <f t="shared" si="4"/>
        <v>3500</v>
      </c>
      <c r="L14" s="31">
        <f t="shared" si="4"/>
        <v>175</v>
      </c>
      <c r="M14" s="28">
        <f t="shared" si="4"/>
        <v>280</v>
      </c>
      <c r="N14" s="28">
        <f t="shared" si="5"/>
        <v>3955</v>
      </c>
      <c r="O14" s="28"/>
      <c r="P14" s="28">
        <f t="shared" si="9"/>
        <v>396</v>
      </c>
      <c r="Q14" s="28"/>
      <c r="R14" s="31">
        <f t="shared" si="10"/>
        <v>396</v>
      </c>
      <c r="S14" s="31">
        <f t="shared" si="6"/>
        <v>3559</v>
      </c>
      <c r="T14" s="32"/>
      <c r="U14" s="25"/>
      <c r="V14" s="25"/>
    </row>
    <row r="15" spans="1:22">
      <c r="A15" s="28">
        <f>SUBTOTAL(3,$B$6:B15)</f>
        <v>10</v>
      </c>
      <c r="B15" s="30">
        <v>43009</v>
      </c>
      <c r="C15" s="28">
        <f t="shared" si="13"/>
        <v>61300</v>
      </c>
      <c r="D15" s="31">
        <f t="shared" si="11"/>
        <v>3065</v>
      </c>
      <c r="E15" s="28">
        <f t="shared" si="7"/>
        <v>4904</v>
      </c>
      <c r="F15" s="28">
        <f t="shared" si="1"/>
        <v>69269</v>
      </c>
      <c r="G15" s="28">
        <f t="shared" si="14"/>
        <v>57800</v>
      </c>
      <c r="H15" s="31">
        <f t="shared" si="12"/>
        <v>2890</v>
      </c>
      <c r="I15" s="28">
        <f t="shared" si="8"/>
        <v>4624</v>
      </c>
      <c r="J15" s="28">
        <f t="shared" si="3"/>
        <v>65314</v>
      </c>
      <c r="K15" s="28">
        <f t="shared" si="4"/>
        <v>3500</v>
      </c>
      <c r="L15" s="31">
        <f t="shared" si="4"/>
        <v>175</v>
      </c>
      <c r="M15" s="28">
        <f t="shared" si="4"/>
        <v>280</v>
      </c>
      <c r="N15" s="28">
        <f t="shared" si="5"/>
        <v>3955</v>
      </c>
      <c r="O15" s="28"/>
      <c r="P15" s="28">
        <f t="shared" si="9"/>
        <v>396</v>
      </c>
      <c r="Q15" s="28"/>
      <c r="R15" s="31">
        <f t="shared" si="10"/>
        <v>396</v>
      </c>
      <c r="S15" s="31">
        <f t="shared" si="6"/>
        <v>3559</v>
      </c>
      <c r="T15" s="32"/>
      <c r="U15" s="25"/>
      <c r="V15" s="25"/>
    </row>
    <row r="16" spans="1:22">
      <c r="A16" s="28">
        <f>SUBTOTAL(3,$B$6:B16)</f>
        <v>11</v>
      </c>
      <c r="B16" s="30">
        <v>43040</v>
      </c>
      <c r="C16" s="28">
        <f t="shared" si="13"/>
        <v>61300</v>
      </c>
      <c r="D16" s="31">
        <f t="shared" si="11"/>
        <v>3065</v>
      </c>
      <c r="E16" s="28">
        <f t="shared" si="7"/>
        <v>4904</v>
      </c>
      <c r="F16" s="28">
        <f t="shared" si="1"/>
        <v>69269</v>
      </c>
      <c r="G16" s="28">
        <f t="shared" si="14"/>
        <v>57800</v>
      </c>
      <c r="H16" s="31">
        <f t="shared" si="12"/>
        <v>2890</v>
      </c>
      <c r="I16" s="28">
        <f t="shared" si="8"/>
        <v>4624</v>
      </c>
      <c r="J16" s="28">
        <f t="shared" si="3"/>
        <v>65314</v>
      </c>
      <c r="K16" s="28">
        <f t="shared" si="4"/>
        <v>3500</v>
      </c>
      <c r="L16" s="31">
        <f t="shared" si="4"/>
        <v>175</v>
      </c>
      <c r="M16" s="28">
        <f t="shared" si="4"/>
        <v>280</v>
      </c>
      <c r="N16" s="28">
        <f t="shared" si="5"/>
        <v>3955</v>
      </c>
      <c r="O16" s="28"/>
      <c r="P16" s="28">
        <f t="shared" si="9"/>
        <v>396</v>
      </c>
      <c r="Q16" s="28"/>
      <c r="R16" s="31">
        <f t="shared" si="10"/>
        <v>396</v>
      </c>
      <c r="S16" s="31">
        <f t="shared" si="6"/>
        <v>3559</v>
      </c>
      <c r="T16" s="32"/>
      <c r="U16" s="25"/>
      <c r="V16" s="25"/>
    </row>
    <row r="17" spans="1:22">
      <c r="A17" s="28">
        <f>SUBTOTAL(3,$B$6:B17)</f>
        <v>12</v>
      </c>
      <c r="B17" s="30">
        <v>43070</v>
      </c>
      <c r="C17" s="28">
        <f t="shared" si="13"/>
        <v>61300</v>
      </c>
      <c r="D17" s="31">
        <f t="shared" si="11"/>
        <v>3065</v>
      </c>
      <c r="E17" s="28">
        <f t="shared" si="7"/>
        <v>4904</v>
      </c>
      <c r="F17" s="28">
        <f t="shared" si="1"/>
        <v>69269</v>
      </c>
      <c r="G17" s="28">
        <f t="shared" si="14"/>
        <v>57800</v>
      </c>
      <c r="H17" s="31">
        <f t="shared" si="12"/>
        <v>2890</v>
      </c>
      <c r="I17" s="28">
        <f t="shared" si="8"/>
        <v>4624</v>
      </c>
      <c r="J17" s="28">
        <f t="shared" si="3"/>
        <v>65314</v>
      </c>
      <c r="K17" s="28">
        <f t="shared" si="4"/>
        <v>3500</v>
      </c>
      <c r="L17" s="31">
        <f t="shared" si="4"/>
        <v>175</v>
      </c>
      <c r="M17" s="28">
        <f t="shared" si="4"/>
        <v>280</v>
      </c>
      <c r="N17" s="28">
        <f t="shared" si="5"/>
        <v>3955</v>
      </c>
      <c r="O17" s="28"/>
      <c r="P17" s="28">
        <f t="shared" si="9"/>
        <v>396</v>
      </c>
      <c r="Q17" s="28"/>
      <c r="R17" s="31">
        <f t="shared" si="10"/>
        <v>396</v>
      </c>
      <c r="S17" s="31">
        <f t="shared" si="6"/>
        <v>3559</v>
      </c>
      <c r="T17" s="32"/>
      <c r="U17" s="25"/>
      <c r="V17" s="25"/>
    </row>
    <row r="18" spans="1:22">
      <c r="A18" s="28">
        <f>SUBTOTAL(3,$B$6:B18)</f>
        <v>13</v>
      </c>
      <c r="B18" s="30">
        <v>43101</v>
      </c>
      <c r="C18" s="28">
        <f t="shared" si="13"/>
        <v>61300</v>
      </c>
      <c r="D18" s="31">
        <f t="shared" ref="D18:D23" si="15">ROUND(C18*7/100,0)</f>
        <v>4291</v>
      </c>
      <c r="E18" s="28">
        <f t="shared" si="7"/>
        <v>4904</v>
      </c>
      <c r="F18" s="28">
        <f t="shared" si="1"/>
        <v>70495</v>
      </c>
      <c r="G18" s="28">
        <f t="shared" si="14"/>
        <v>57800</v>
      </c>
      <c r="H18" s="31">
        <f t="shared" ref="H18:H23" si="16">ROUND(G18*7/100,0)</f>
        <v>4046</v>
      </c>
      <c r="I18" s="28">
        <f t="shared" si="8"/>
        <v>4624</v>
      </c>
      <c r="J18" s="28">
        <f t="shared" si="3"/>
        <v>66470</v>
      </c>
      <c r="K18" s="28">
        <f t="shared" si="4"/>
        <v>3500</v>
      </c>
      <c r="L18" s="31">
        <f t="shared" si="4"/>
        <v>245</v>
      </c>
      <c r="M18" s="28">
        <f t="shared" si="4"/>
        <v>280</v>
      </c>
      <c r="N18" s="28">
        <f t="shared" si="5"/>
        <v>4025</v>
      </c>
      <c r="O18" s="28"/>
      <c r="P18" s="28">
        <f t="shared" si="9"/>
        <v>403</v>
      </c>
      <c r="Q18" s="28"/>
      <c r="R18" s="31">
        <f t="shared" si="10"/>
        <v>403</v>
      </c>
      <c r="S18" s="31">
        <f t="shared" si="6"/>
        <v>3622</v>
      </c>
      <c r="T18" s="32"/>
      <c r="U18" s="25"/>
      <c r="V18" s="25"/>
    </row>
    <row r="19" spans="1:22">
      <c r="A19" s="16">
        <f>SUBTOTAL(3,$B$6:B19)</f>
        <v>14</v>
      </c>
      <c r="B19" s="17">
        <v>43132</v>
      </c>
      <c r="C19" s="16">
        <f t="shared" si="13"/>
        <v>61300</v>
      </c>
      <c r="D19" s="18">
        <f t="shared" si="15"/>
        <v>4291</v>
      </c>
      <c r="E19" s="16">
        <f t="shared" si="7"/>
        <v>4904</v>
      </c>
      <c r="F19" s="16">
        <f t="shared" si="1"/>
        <v>70495</v>
      </c>
      <c r="G19" s="16">
        <f t="shared" si="14"/>
        <v>57800</v>
      </c>
      <c r="H19" s="18">
        <f t="shared" si="16"/>
        <v>4046</v>
      </c>
      <c r="I19" s="16">
        <f t="shared" si="8"/>
        <v>4624</v>
      </c>
      <c r="J19" s="16">
        <f t="shared" si="3"/>
        <v>66470</v>
      </c>
      <c r="K19" s="16">
        <f t="shared" si="4"/>
        <v>3500</v>
      </c>
      <c r="L19" s="18">
        <f t="shared" si="4"/>
        <v>245</v>
      </c>
      <c r="M19" s="16">
        <f t="shared" si="4"/>
        <v>280</v>
      </c>
      <c r="N19" s="16">
        <f t="shared" si="5"/>
        <v>4025</v>
      </c>
      <c r="O19" s="16"/>
      <c r="P19" s="16">
        <f t="shared" si="9"/>
        <v>403</v>
      </c>
      <c r="Q19" s="16"/>
      <c r="R19" s="31">
        <f t="shared" si="10"/>
        <v>403</v>
      </c>
      <c r="S19" s="18">
        <f t="shared" si="6"/>
        <v>3622</v>
      </c>
      <c r="T19" s="19"/>
      <c r="U19" s="25"/>
      <c r="V19" s="25"/>
    </row>
    <row r="20" spans="1:22">
      <c r="A20" s="3">
        <f>SUBTOTAL(3,$B$6:B20)</f>
        <v>15</v>
      </c>
      <c r="B20" s="4">
        <v>43160</v>
      </c>
      <c r="C20" s="3">
        <f t="shared" si="13"/>
        <v>61300</v>
      </c>
      <c r="D20" s="5">
        <f t="shared" si="15"/>
        <v>4291</v>
      </c>
      <c r="E20" s="3">
        <f t="shared" si="7"/>
        <v>4904</v>
      </c>
      <c r="F20" s="3">
        <f t="shared" si="1"/>
        <v>70495</v>
      </c>
      <c r="G20" s="3">
        <f t="shared" si="14"/>
        <v>57800</v>
      </c>
      <c r="H20" s="5">
        <f t="shared" si="16"/>
        <v>4046</v>
      </c>
      <c r="I20" s="3">
        <f t="shared" si="8"/>
        <v>4624</v>
      </c>
      <c r="J20" s="3">
        <f t="shared" si="3"/>
        <v>66470</v>
      </c>
      <c r="K20" s="3">
        <f t="shared" si="4"/>
        <v>3500</v>
      </c>
      <c r="L20" s="5">
        <f t="shared" si="4"/>
        <v>245</v>
      </c>
      <c r="M20" s="3">
        <f t="shared" si="4"/>
        <v>280</v>
      </c>
      <c r="N20" s="3">
        <f t="shared" si="5"/>
        <v>4025</v>
      </c>
      <c r="O20" s="3"/>
      <c r="P20" s="3">
        <f t="shared" si="9"/>
        <v>403</v>
      </c>
      <c r="Q20" s="3"/>
      <c r="R20" s="31">
        <f t="shared" si="10"/>
        <v>403</v>
      </c>
      <c r="S20" s="5">
        <f t="shared" si="6"/>
        <v>3622</v>
      </c>
      <c r="T20" s="6"/>
      <c r="U20" s="25"/>
      <c r="V20" s="25"/>
    </row>
    <row r="21" spans="1:22">
      <c r="A21" s="3">
        <f>SUBTOTAL(3,$B$6:B21)</f>
        <v>16</v>
      </c>
      <c r="B21" s="4">
        <v>43191</v>
      </c>
      <c r="C21" s="3">
        <f t="shared" si="13"/>
        <v>61300</v>
      </c>
      <c r="D21" s="5">
        <f t="shared" si="15"/>
        <v>4291</v>
      </c>
      <c r="E21" s="3">
        <f t="shared" si="7"/>
        <v>4904</v>
      </c>
      <c r="F21" s="3">
        <f t="shared" si="1"/>
        <v>70495</v>
      </c>
      <c r="G21" s="3">
        <f t="shared" si="14"/>
        <v>57800</v>
      </c>
      <c r="H21" s="5">
        <f t="shared" si="16"/>
        <v>4046</v>
      </c>
      <c r="I21" s="3">
        <f t="shared" si="8"/>
        <v>4624</v>
      </c>
      <c r="J21" s="3">
        <f t="shared" si="3"/>
        <v>66470</v>
      </c>
      <c r="K21" s="3">
        <f t="shared" si="4"/>
        <v>3500</v>
      </c>
      <c r="L21" s="5">
        <f t="shared" si="4"/>
        <v>245</v>
      </c>
      <c r="M21" s="3">
        <f t="shared" si="4"/>
        <v>280</v>
      </c>
      <c r="N21" s="3">
        <f t="shared" si="5"/>
        <v>4025</v>
      </c>
      <c r="O21" s="3"/>
      <c r="P21" s="3">
        <f t="shared" si="9"/>
        <v>403</v>
      </c>
      <c r="Q21" s="3"/>
      <c r="R21" s="31">
        <f t="shared" si="10"/>
        <v>403</v>
      </c>
      <c r="S21" s="5">
        <f t="shared" si="6"/>
        <v>3622</v>
      </c>
      <c r="T21" s="6"/>
      <c r="U21" s="25"/>
      <c r="V21" s="25"/>
    </row>
    <row r="22" spans="1:22">
      <c r="A22" s="3">
        <f>SUBTOTAL(3,$B$6:B22)</f>
        <v>17</v>
      </c>
      <c r="B22" s="4">
        <v>43221</v>
      </c>
      <c r="C22" s="3">
        <f t="shared" si="13"/>
        <v>61300</v>
      </c>
      <c r="D22" s="5">
        <f t="shared" si="15"/>
        <v>4291</v>
      </c>
      <c r="E22" s="3">
        <f t="shared" si="7"/>
        <v>4904</v>
      </c>
      <c r="F22" s="3">
        <f t="shared" si="1"/>
        <v>70495</v>
      </c>
      <c r="G22" s="3">
        <f t="shared" si="14"/>
        <v>57800</v>
      </c>
      <c r="H22" s="5">
        <f t="shared" si="16"/>
        <v>4046</v>
      </c>
      <c r="I22" s="3">
        <f t="shared" si="8"/>
        <v>4624</v>
      </c>
      <c r="J22" s="3">
        <f t="shared" si="3"/>
        <v>66470</v>
      </c>
      <c r="K22" s="3">
        <f t="shared" si="4"/>
        <v>3500</v>
      </c>
      <c r="L22" s="5">
        <f t="shared" si="4"/>
        <v>245</v>
      </c>
      <c r="M22" s="3">
        <f t="shared" si="4"/>
        <v>280</v>
      </c>
      <c r="N22" s="3">
        <f t="shared" si="5"/>
        <v>4025</v>
      </c>
      <c r="O22" s="3"/>
      <c r="P22" s="3">
        <f t="shared" si="9"/>
        <v>403</v>
      </c>
      <c r="Q22" s="3"/>
      <c r="R22" s="31">
        <f t="shared" si="10"/>
        <v>403</v>
      </c>
      <c r="S22" s="5">
        <f t="shared" si="6"/>
        <v>3622</v>
      </c>
      <c r="T22" s="6"/>
      <c r="U22" s="25"/>
      <c r="V22" s="25"/>
    </row>
    <row r="23" spans="1:22">
      <c r="A23" s="3">
        <f>SUBTOTAL(3,$B$6:B23)</f>
        <v>18</v>
      </c>
      <c r="B23" s="4">
        <v>43252</v>
      </c>
      <c r="C23" s="3">
        <f t="shared" si="13"/>
        <v>61300</v>
      </c>
      <c r="D23" s="5">
        <f t="shared" si="15"/>
        <v>4291</v>
      </c>
      <c r="E23" s="3">
        <f t="shared" si="7"/>
        <v>4904</v>
      </c>
      <c r="F23" s="3">
        <f t="shared" si="1"/>
        <v>70495</v>
      </c>
      <c r="G23" s="3">
        <f t="shared" si="14"/>
        <v>57800</v>
      </c>
      <c r="H23" s="5">
        <f t="shared" si="16"/>
        <v>4046</v>
      </c>
      <c r="I23" s="3">
        <f t="shared" si="8"/>
        <v>4624</v>
      </c>
      <c r="J23" s="3">
        <f t="shared" si="3"/>
        <v>66470</v>
      </c>
      <c r="K23" s="3">
        <f t="shared" si="4"/>
        <v>3500</v>
      </c>
      <c r="L23" s="5">
        <f t="shared" si="4"/>
        <v>245</v>
      </c>
      <c r="M23" s="3">
        <f t="shared" si="4"/>
        <v>280</v>
      </c>
      <c r="N23" s="3">
        <f t="shared" si="5"/>
        <v>4025</v>
      </c>
      <c r="O23" s="3"/>
      <c r="P23" s="3">
        <f t="shared" si="9"/>
        <v>403</v>
      </c>
      <c r="Q23" s="3"/>
      <c r="R23" s="31">
        <f t="shared" si="10"/>
        <v>403</v>
      </c>
      <c r="S23" s="5">
        <f t="shared" si="6"/>
        <v>3622</v>
      </c>
      <c r="T23" s="6"/>
      <c r="U23" s="25"/>
      <c r="V23" s="25"/>
    </row>
    <row r="24" spans="1:22">
      <c r="A24" s="3">
        <f>SUBTOTAL(3,$B$6:B24)</f>
        <v>19</v>
      </c>
      <c r="B24" s="4">
        <v>43282</v>
      </c>
      <c r="C24" s="3">
        <f>ROUND(C23*103%,-2)</f>
        <v>63100</v>
      </c>
      <c r="D24" s="5">
        <f t="shared" ref="D24:D29" si="17">ROUND(C24*9/100,0)</f>
        <v>5679</v>
      </c>
      <c r="E24" s="3">
        <f t="shared" si="7"/>
        <v>5048</v>
      </c>
      <c r="F24" s="3">
        <f t="shared" si="1"/>
        <v>73827</v>
      </c>
      <c r="G24" s="3">
        <f>ROUND(G23*103%,-2)</f>
        <v>59500</v>
      </c>
      <c r="H24" s="5">
        <f t="shared" ref="H24:H29" si="18">ROUND(G24*9/100,0)</f>
        <v>5355</v>
      </c>
      <c r="I24" s="3">
        <f t="shared" si="8"/>
        <v>4760</v>
      </c>
      <c r="J24" s="3">
        <f t="shared" si="3"/>
        <v>69615</v>
      </c>
      <c r="K24" s="3">
        <f t="shared" si="4"/>
        <v>3600</v>
      </c>
      <c r="L24" s="5">
        <f t="shared" si="4"/>
        <v>324</v>
      </c>
      <c r="M24" s="3">
        <f t="shared" si="4"/>
        <v>288</v>
      </c>
      <c r="N24" s="3">
        <f t="shared" si="5"/>
        <v>4212</v>
      </c>
      <c r="O24" s="3"/>
      <c r="P24" s="3">
        <f t="shared" si="9"/>
        <v>421</v>
      </c>
      <c r="Q24" s="3"/>
      <c r="R24" s="31">
        <f t="shared" si="10"/>
        <v>421</v>
      </c>
      <c r="S24" s="5">
        <f t="shared" si="6"/>
        <v>3791</v>
      </c>
      <c r="T24" s="6"/>
      <c r="U24" s="25"/>
      <c r="V24" s="25"/>
    </row>
    <row r="25" spans="1:22">
      <c r="A25" s="3">
        <f>SUBTOTAL(3,$B$6:B25)</f>
        <v>20</v>
      </c>
      <c r="B25" s="4">
        <v>43313</v>
      </c>
      <c r="C25" s="3">
        <f>C24</f>
        <v>63100</v>
      </c>
      <c r="D25" s="5">
        <f t="shared" si="17"/>
        <v>5679</v>
      </c>
      <c r="E25" s="3">
        <f t="shared" si="7"/>
        <v>5048</v>
      </c>
      <c r="F25" s="3">
        <f t="shared" si="1"/>
        <v>73827</v>
      </c>
      <c r="G25" s="3">
        <f>G24</f>
        <v>59500</v>
      </c>
      <c r="H25" s="5">
        <f t="shared" si="18"/>
        <v>5355</v>
      </c>
      <c r="I25" s="3">
        <f t="shared" si="8"/>
        <v>4760</v>
      </c>
      <c r="J25" s="3">
        <f t="shared" si="3"/>
        <v>69615</v>
      </c>
      <c r="K25" s="3">
        <f t="shared" si="4"/>
        <v>3600</v>
      </c>
      <c r="L25" s="5">
        <f t="shared" si="4"/>
        <v>324</v>
      </c>
      <c r="M25" s="3">
        <f t="shared" si="4"/>
        <v>288</v>
      </c>
      <c r="N25" s="3">
        <f t="shared" si="5"/>
        <v>4212</v>
      </c>
      <c r="O25" s="3"/>
      <c r="P25" s="3">
        <f t="shared" si="9"/>
        <v>421</v>
      </c>
      <c r="Q25" s="3"/>
      <c r="R25" s="31">
        <f t="shared" si="10"/>
        <v>421</v>
      </c>
      <c r="S25" s="5">
        <f t="shared" si="6"/>
        <v>3791</v>
      </c>
      <c r="T25" s="6"/>
      <c r="U25" s="25"/>
      <c r="V25" s="25"/>
    </row>
    <row r="26" spans="1:22">
      <c r="A26" s="3">
        <f>SUBTOTAL(3,$B$6:B26)</f>
        <v>21</v>
      </c>
      <c r="B26" s="4">
        <v>43344</v>
      </c>
      <c r="C26" s="3">
        <f t="shared" ref="C26:C35" si="19">C25</f>
        <v>63100</v>
      </c>
      <c r="D26" s="5">
        <f t="shared" si="17"/>
        <v>5679</v>
      </c>
      <c r="E26" s="3">
        <f t="shared" si="7"/>
        <v>5048</v>
      </c>
      <c r="F26" s="3">
        <f t="shared" si="1"/>
        <v>73827</v>
      </c>
      <c r="G26" s="3">
        <f t="shared" ref="G26:G35" si="20">G25</f>
        <v>59500</v>
      </c>
      <c r="H26" s="5">
        <f t="shared" si="18"/>
        <v>5355</v>
      </c>
      <c r="I26" s="3">
        <f t="shared" si="8"/>
        <v>4760</v>
      </c>
      <c r="J26" s="3">
        <f t="shared" si="3"/>
        <v>69615</v>
      </c>
      <c r="K26" s="3">
        <f t="shared" si="4"/>
        <v>3600</v>
      </c>
      <c r="L26" s="5">
        <f t="shared" si="4"/>
        <v>324</v>
      </c>
      <c r="M26" s="3">
        <f t="shared" si="4"/>
        <v>288</v>
      </c>
      <c r="N26" s="3">
        <f t="shared" si="5"/>
        <v>4212</v>
      </c>
      <c r="O26" s="3"/>
      <c r="P26" s="3">
        <f t="shared" si="9"/>
        <v>421</v>
      </c>
      <c r="Q26" s="3"/>
      <c r="R26" s="31">
        <f t="shared" si="10"/>
        <v>421</v>
      </c>
      <c r="S26" s="5">
        <f t="shared" si="6"/>
        <v>3791</v>
      </c>
      <c r="T26" s="6"/>
      <c r="U26" s="25"/>
      <c r="V26" s="25"/>
    </row>
    <row r="27" spans="1:22">
      <c r="A27" s="3">
        <f>SUBTOTAL(3,$B$6:B27)</f>
        <v>22</v>
      </c>
      <c r="B27" s="4">
        <v>43374</v>
      </c>
      <c r="C27" s="3">
        <f t="shared" si="19"/>
        <v>63100</v>
      </c>
      <c r="D27" s="5">
        <f t="shared" si="17"/>
        <v>5679</v>
      </c>
      <c r="E27" s="3">
        <f t="shared" si="7"/>
        <v>5048</v>
      </c>
      <c r="F27" s="3">
        <f t="shared" si="1"/>
        <v>73827</v>
      </c>
      <c r="G27" s="3">
        <f t="shared" si="20"/>
        <v>59500</v>
      </c>
      <c r="H27" s="5">
        <f t="shared" si="18"/>
        <v>5355</v>
      </c>
      <c r="I27" s="3">
        <f t="shared" si="8"/>
        <v>4760</v>
      </c>
      <c r="J27" s="3">
        <f t="shared" si="3"/>
        <v>69615</v>
      </c>
      <c r="K27" s="3">
        <f t="shared" si="4"/>
        <v>3600</v>
      </c>
      <c r="L27" s="5">
        <f t="shared" si="4"/>
        <v>324</v>
      </c>
      <c r="M27" s="3">
        <f t="shared" si="4"/>
        <v>288</v>
      </c>
      <c r="N27" s="3">
        <f t="shared" si="5"/>
        <v>4212</v>
      </c>
      <c r="O27" s="3"/>
      <c r="P27" s="3">
        <f t="shared" si="9"/>
        <v>421</v>
      </c>
      <c r="Q27" s="3"/>
      <c r="R27" s="31">
        <f t="shared" si="10"/>
        <v>421</v>
      </c>
      <c r="S27" s="5">
        <f t="shared" si="6"/>
        <v>3791</v>
      </c>
      <c r="T27" s="6"/>
      <c r="U27" s="25"/>
      <c r="V27" s="25"/>
    </row>
    <row r="28" spans="1:22">
      <c r="A28" s="3">
        <f>SUBTOTAL(3,$B$6:B28)</f>
        <v>23</v>
      </c>
      <c r="B28" s="4">
        <v>43405</v>
      </c>
      <c r="C28" s="3">
        <f t="shared" si="19"/>
        <v>63100</v>
      </c>
      <c r="D28" s="5">
        <f t="shared" si="17"/>
        <v>5679</v>
      </c>
      <c r="E28" s="3">
        <f t="shared" si="7"/>
        <v>5048</v>
      </c>
      <c r="F28" s="3">
        <f t="shared" si="1"/>
        <v>73827</v>
      </c>
      <c r="G28" s="3">
        <f t="shared" si="20"/>
        <v>59500</v>
      </c>
      <c r="H28" s="5">
        <f t="shared" si="18"/>
        <v>5355</v>
      </c>
      <c r="I28" s="3">
        <f t="shared" si="8"/>
        <v>4760</v>
      </c>
      <c r="J28" s="3">
        <f t="shared" si="3"/>
        <v>69615</v>
      </c>
      <c r="K28" s="3">
        <f t="shared" si="4"/>
        <v>3600</v>
      </c>
      <c r="L28" s="5">
        <f t="shared" si="4"/>
        <v>324</v>
      </c>
      <c r="M28" s="3">
        <f t="shared" si="4"/>
        <v>288</v>
      </c>
      <c r="N28" s="3">
        <f t="shared" si="5"/>
        <v>4212</v>
      </c>
      <c r="O28" s="3"/>
      <c r="P28" s="3">
        <f t="shared" si="9"/>
        <v>421</v>
      </c>
      <c r="Q28" s="3"/>
      <c r="R28" s="31">
        <f t="shared" si="10"/>
        <v>421</v>
      </c>
      <c r="S28" s="5">
        <f t="shared" si="6"/>
        <v>3791</v>
      </c>
      <c r="T28" s="6"/>
      <c r="U28" s="25"/>
      <c r="V28" s="25"/>
    </row>
    <row r="29" spans="1:22">
      <c r="A29" s="3">
        <f>SUBTOTAL(3,$B$6:B29)</f>
        <v>24</v>
      </c>
      <c r="B29" s="4">
        <v>43435</v>
      </c>
      <c r="C29" s="3">
        <f t="shared" si="19"/>
        <v>63100</v>
      </c>
      <c r="D29" s="5">
        <f t="shared" si="17"/>
        <v>5679</v>
      </c>
      <c r="E29" s="3">
        <f t="shared" si="7"/>
        <v>5048</v>
      </c>
      <c r="F29" s="3">
        <f t="shared" si="1"/>
        <v>73827</v>
      </c>
      <c r="G29" s="3">
        <f t="shared" si="20"/>
        <v>59500</v>
      </c>
      <c r="H29" s="5">
        <f t="shared" si="18"/>
        <v>5355</v>
      </c>
      <c r="I29" s="3">
        <f t="shared" si="8"/>
        <v>4760</v>
      </c>
      <c r="J29" s="3">
        <f t="shared" si="3"/>
        <v>69615</v>
      </c>
      <c r="K29" s="3">
        <f t="shared" si="4"/>
        <v>3600</v>
      </c>
      <c r="L29" s="5">
        <f t="shared" si="4"/>
        <v>324</v>
      </c>
      <c r="M29" s="3">
        <f t="shared" si="4"/>
        <v>288</v>
      </c>
      <c r="N29" s="3">
        <f t="shared" si="5"/>
        <v>4212</v>
      </c>
      <c r="O29" s="3"/>
      <c r="P29" s="3">
        <f t="shared" si="9"/>
        <v>421</v>
      </c>
      <c r="Q29" s="3"/>
      <c r="R29" s="31">
        <f t="shared" si="10"/>
        <v>421</v>
      </c>
      <c r="S29" s="5">
        <f t="shared" si="6"/>
        <v>3791</v>
      </c>
      <c r="T29" s="6"/>
      <c r="U29" s="25"/>
      <c r="V29" s="25"/>
    </row>
    <row r="30" spans="1:22">
      <c r="A30" s="3">
        <f>SUBTOTAL(3,$B$6:B30)</f>
        <v>25</v>
      </c>
      <c r="B30" s="4">
        <v>43466</v>
      </c>
      <c r="C30" s="3">
        <f t="shared" si="19"/>
        <v>63100</v>
      </c>
      <c r="D30" s="5">
        <f t="shared" ref="D30:D35" si="21">ROUND(C30*12/100,0)</f>
        <v>7572</v>
      </c>
      <c r="E30" s="3">
        <f t="shared" si="7"/>
        <v>5048</v>
      </c>
      <c r="F30" s="3">
        <f t="shared" si="1"/>
        <v>75720</v>
      </c>
      <c r="G30" s="3">
        <f t="shared" si="20"/>
        <v>59500</v>
      </c>
      <c r="H30" s="5">
        <f t="shared" ref="H30:H35" si="22">ROUND(G30*12/100,0)</f>
        <v>7140</v>
      </c>
      <c r="I30" s="3">
        <f t="shared" si="8"/>
        <v>4760</v>
      </c>
      <c r="J30" s="3">
        <f t="shared" si="3"/>
        <v>71400</v>
      </c>
      <c r="K30" s="3">
        <f t="shared" si="4"/>
        <v>3600</v>
      </c>
      <c r="L30" s="5">
        <f t="shared" si="4"/>
        <v>432</v>
      </c>
      <c r="M30" s="3">
        <f t="shared" si="4"/>
        <v>288</v>
      </c>
      <c r="N30" s="3">
        <f t="shared" si="5"/>
        <v>4320</v>
      </c>
      <c r="O30" s="3"/>
      <c r="P30" s="3">
        <f t="shared" si="9"/>
        <v>432</v>
      </c>
      <c r="Q30" s="3"/>
      <c r="R30" s="31">
        <f t="shared" si="10"/>
        <v>432</v>
      </c>
      <c r="S30" s="5">
        <f t="shared" si="6"/>
        <v>3888</v>
      </c>
      <c r="T30" s="6"/>
      <c r="U30" s="25"/>
      <c r="V30" s="25"/>
    </row>
    <row r="31" spans="1:22">
      <c r="A31" s="3">
        <f>SUBTOTAL(3,$B$6:B31)</f>
        <v>26</v>
      </c>
      <c r="B31" s="4">
        <v>43497</v>
      </c>
      <c r="C31" s="3">
        <f t="shared" si="19"/>
        <v>63100</v>
      </c>
      <c r="D31" s="5">
        <f t="shared" si="21"/>
        <v>7572</v>
      </c>
      <c r="E31" s="3">
        <f t="shared" si="7"/>
        <v>5048</v>
      </c>
      <c r="F31" s="3">
        <f t="shared" si="1"/>
        <v>75720</v>
      </c>
      <c r="G31" s="3">
        <f t="shared" si="20"/>
        <v>59500</v>
      </c>
      <c r="H31" s="5">
        <f t="shared" si="22"/>
        <v>7140</v>
      </c>
      <c r="I31" s="3">
        <f t="shared" si="8"/>
        <v>4760</v>
      </c>
      <c r="J31" s="3">
        <f t="shared" si="3"/>
        <v>71400</v>
      </c>
      <c r="K31" s="3">
        <f t="shared" ref="K31:M46" si="23">C31-G31</f>
        <v>3600</v>
      </c>
      <c r="L31" s="5">
        <f t="shared" si="23"/>
        <v>432</v>
      </c>
      <c r="M31" s="3">
        <f t="shared" si="23"/>
        <v>288</v>
      </c>
      <c r="N31" s="3">
        <f t="shared" si="5"/>
        <v>4320</v>
      </c>
      <c r="O31" s="3"/>
      <c r="P31" s="3">
        <f t="shared" si="9"/>
        <v>432</v>
      </c>
      <c r="Q31" s="3"/>
      <c r="R31" s="31">
        <f t="shared" si="10"/>
        <v>432</v>
      </c>
      <c r="S31" s="5">
        <f t="shared" si="6"/>
        <v>3888</v>
      </c>
      <c r="T31" s="6"/>
      <c r="U31" s="25"/>
      <c r="V31" s="25"/>
    </row>
    <row r="32" spans="1:22">
      <c r="A32" s="3">
        <f>SUBTOTAL(3,$B$6:B32)</f>
        <v>27</v>
      </c>
      <c r="B32" s="4">
        <v>43525</v>
      </c>
      <c r="C32" s="3">
        <f t="shared" si="19"/>
        <v>63100</v>
      </c>
      <c r="D32" s="5">
        <f t="shared" si="21"/>
        <v>7572</v>
      </c>
      <c r="E32" s="3">
        <f t="shared" si="7"/>
        <v>5048</v>
      </c>
      <c r="F32" s="3">
        <f t="shared" si="1"/>
        <v>75720</v>
      </c>
      <c r="G32" s="3">
        <f t="shared" si="20"/>
        <v>59500</v>
      </c>
      <c r="H32" s="5">
        <f t="shared" si="22"/>
        <v>7140</v>
      </c>
      <c r="I32" s="3">
        <f t="shared" si="8"/>
        <v>4760</v>
      </c>
      <c r="J32" s="3">
        <f t="shared" si="3"/>
        <v>71400</v>
      </c>
      <c r="K32" s="3">
        <f t="shared" si="23"/>
        <v>3600</v>
      </c>
      <c r="L32" s="5">
        <f t="shared" si="23"/>
        <v>432</v>
      </c>
      <c r="M32" s="3">
        <f t="shared" si="23"/>
        <v>288</v>
      </c>
      <c r="N32" s="3">
        <f t="shared" si="5"/>
        <v>4320</v>
      </c>
      <c r="O32" s="3"/>
      <c r="P32" s="3">
        <f t="shared" si="9"/>
        <v>432</v>
      </c>
      <c r="Q32" s="3"/>
      <c r="R32" s="31">
        <f t="shared" si="10"/>
        <v>432</v>
      </c>
      <c r="S32" s="5">
        <f t="shared" si="6"/>
        <v>3888</v>
      </c>
      <c r="T32" s="6"/>
      <c r="U32" s="25"/>
      <c r="V32" s="25"/>
    </row>
    <row r="33" spans="1:22">
      <c r="A33" s="3">
        <f>SUBTOTAL(3,$B$6:B33)</f>
        <v>28</v>
      </c>
      <c r="B33" s="4">
        <v>43556</v>
      </c>
      <c r="C33" s="3">
        <f t="shared" si="19"/>
        <v>63100</v>
      </c>
      <c r="D33" s="5">
        <f t="shared" si="21"/>
        <v>7572</v>
      </c>
      <c r="E33" s="3">
        <f t="shared" si="7"/>
        <v>5048</v>
      </c>
      <c r="F33" s="3">
        <f t="shared" si="1"/>
        <v>75720</v>
      </c>
      <c r="G33" s="3">
        <f t="shared" si="20"/>
        <v>59500</v>
      </c>
      <c r="H33" s="5">
        <f t="shared" si="22"/>
        <v>7140</v>
      </c>
      <c r="I33" s="3">
        <f t="shared" si="8"/>
        <v>4760</v>
      </c>
      <c r="J33" s="3">
        <f t="shared" si="3"/>
        <v>71400</v>
      </c>
      <c r="K33" s="3">
        <f t="shared" si="23"/>
        <v>3600</v>
      </c>
      <c r="L33" s="5">
        <f t="shared" si="23"/>
        <v>432</v>
      </c>
      <c r="M33" s="3">
        <f t="shared" si="23"/>
        <v>288</v>
      </c>
      <c r="N33" s="3">
        <f t="shared" si="5"/>
        <v>4320</v>
      </c>
      <c r="O33" s="3"/>
      <c r="P33" s="3">
        <f t="shared" si="9"/>
        <v>432</v>
      </c>
      <c r="Q33" s="3"/>
      <c r="R33" s="31">
        <f t="shared" si="10"/>
        <v>432</v>
      </c>
      <c r="S33" s="5">
        <f t="shared" si="6"/>
        <v>3888</v>
      </c>
      <c r="T33" s="6"/>
      <c r="U33" s="25"/>
      <c r="V33" s="25"/>
    </row>
    <row r="34" spans="1:22">
      <c r="A34" s="3">
        <f>SUBTOTAL(3,$B$6:B34)</f>
        <v>29</v>
      </c>
      <c r="B34" s="4">
        <v>43586</v>
      </c>
      <c r="C34" s="3">
        <f t="shared" si="19"/>
        <v>63100</v>
      </c>
      <c r="D34" s="5">
        <f t="shared" si="21"/>
        <v>7572</v>
      </c>
      <c r="E34" s="3">
        <f t="shared" si="7"/>
        <v>5048</v>
      </c>
      <c r="F34" s="3">
        <f t="shared" si="1"/>
        <v>75720</v>
      </c>
      <c r="G34" s="3">
        <f t="shared" si="20"/>
        <v>59500</v>
      </c>
      <c r="H34" s="5">
        <f t="shared" si="22"/>
        <v>7140</v>
      </c>
      <c r="I34" s="3">
        <f t="shared" si="8"/>
        <v>4760</v>
      </c>
      <c r="J34" s="3">
        <f t="shared" si="3"/>
        <v>71400</v>
      </c>
      <c r="K34" s="3">
        <f t="shared" si="23"/>
        <v>3600</v>
      </c>
      <c r="L34" s="5">
        <f t="shared" si="23"/>
        <v>432</v>
      </c>
      <c r="M34" s="3">
        <f t="shared" si="23"/>
        <v>288</v>
      </c>
      <c r="N34" s="3">
        <f t="shared" si="5"/>
        <v>4320</v>
      </c>
      <c r="O34" s="3"/>
      <c r="P34" s="3">
        <f t="shared" si="9"/>
        <v>432</v>
      </c>
      <c r="Q34" s="3"/>
      <c r="R34" s="31">
        <f t="shared" si="10"/>
        <v>432</v>
      </c>
      <c r="S34" s="5">
        <f t="shared" si="6"/>
        <v>3888</v>
      </c>
      <c r="T34" s="6"/>
      <c r="U34" s="25"/>
      <c r="V34" s="25"/>
    </row>
    <row r="35" spans="1:22">
      <c r="A35" s="3">
        <f>SUBTOTAL(3,$B$6:B35)</f>
        <v>30</v>
      </c>
      <c r="B35" s="4">
        <v>43617</v>
      </c>
      <c r="C35" s="3">
        <f t="shared" si="19"/>
        <v>63100</v>
      </c>
      <c r="D35" s="5">
        <f t="shared" si="21"/>
        <v>7572</v>
      </c>
      <c r="E35" s="3">
        <f t="shared" si="7"/>
        <v>5048</v>
      </c>
      <c r="F35" s="3">
        <f t="shared" si="1"/>
        <v>75720</v>
      </c>
      <c r="G35" s="3">
        <f t="shared" si="20"/>
        <v>59500</v>
      </c>
      <c r="H35" s="5">
        <f t="shared" si="22"/>
        <v>7140</v>
      </c>
      <c r="I35" s="3">
        <f t="shared" si="8"/>
        <v>4760</v>
      </c>
      <c r="J35" s="3">
        <f t="shared" si="3"/>
        <v>71400</v>
      </c>
      <c r="K35" s="3">
        <f t="shared" si="23"/>
        <v>3600</v>
      </c>
      <c r="L35" s="5">
        <f t="shared" si="23"/>
        <v>432</v>
      </c>
      <c r="M35" s="3">
        <f t="shared" si="23"/>
        <v>288</v>
      </c>
      <c r="N35" s="3">
        <f t="shared" si="5"/>
        <v>4320</v>
      </c>
      <c r="O35" s="3"/>
      <c r="P35" s="3">
        <f t="shared" si="9"/>
        <v>432</v>
      </c>
      <c r="Q35" s="3"/>
      <c r="R35" s="31">
        <f t="shared" si="10"/>
        <v>432</v>
      </c>
      <c r="S35" s="5">
        <f t="shared" si="6"/>
        <v>3888</v>
      </c>
      <c r="T35" s="6"/>
      <c r="U35" s="25"/>
      <c r="V35" s="25"/>
    </row>
    <row r="36" spans="1:22">
      <c r="A36" s="3">
        <f>SUBTOTAL(3,$B$6:B36)</f>
        <v>31</v>
      </c>
      <c r="B36" s="4">
        <v>43647</v>
      </c>
      <c r="C36" s="3">
        <f>ROUND(C35*103%,-2)</f>
        <v>65000</v>
      </c>
      <c r="D36" s="5">
        <f>ROUND(C36*17/100,0)</f>
        <v>11050</v>
      </c>
      <c r="E36" s="3">
        <f t="shared" si="7"/>
        <v>5200</v>
      </c>
      <c r="F36" s="3">
        <f t="shared" si="1"/>
        <v>81250</v>
      </c>
      <c r="G36" s="3">
        <f>ROUND(G35*103%,-2)</f>
        <v>61300</v>
      </c>
      <c r="H36" s="5">
        <f>ROUND(G36*17/100,0)</f>
        <v>10421</v>
      </c>
      <c r="I36" s="3">
        <f t="shared" si="8"/>
        <v>4904</v>
      </c>
      <c r="J36" s="3">
        <f t="shared" si="3"/>
        <v>76625</v>
      </c>
      <c r="K36" s="3">
        <f t="shared" si="23"/>
        <v>3700</v>
      </c>
      <c r="L36" s="5">
        <f t="shared" si="23"/>
        <v>629</v>
      </c>
      <c r="M36" s="3">
        <f t="shared" si="23"/>
        <v>296</v>
      </c>
      <c r="N36" s="3">
        <f t="shared" si="5"/>
        <v>4625</v>
      </c>
      <c r="O36" s="3"/>
      <c r="P36" s="3">
        <f t="shared" si="9"/>
        <v>463</v>
      </c>
      <c r="Q36" s="3"/>
      <c r="R36" s="31">
        <f t="shared" si="10"/>
        <v>463</v>
      </c>
      <c r="S36" s="5">
        <f t="shared" si="6"/>
        <v>4162</v>
      </c>
      <c r="T36" s="6"/>
      <c r="U36" s="25"/>
      <c r="V36" s="25"/>
    </row>
    <row r="37" spans="1:22">
      <c r="A37" s="3">
        <f>SUBTOTAL(3,$B$6:B37)</f>
        <v>32</v>
      </c>
      <c r="B37" s="4">
        <v>43678</v>
      </c>
      <c r="C37" s="3">
        <f>C36</f>
        <v>65000</v>
      </c>
      <c r="D37" s="5">
        <f t="shared" ref="D37:D55" si="24">ROUND(C37*17/100,0)</f>
        <v>11050</v>
      </c>
      <c r="E37" s="3">
        <f t="shared" si="7"/>
        <v>5200</v>
      </c>
      <c r="F37" s="3">
        <f t="shared" si="1"/>
        <v>81250</v>
      </c>
      <c r="G37" s="3">
        <f>G36</f>
        <v>61300</v>
      </c>
      <c r="H37" s="5">
        <f t="shared" ref="H37:H55" si="25">ROUND(G37*17/100,0)</f>
        <v>10421</v>
      </c>
      <c r="I37" s="3">
        <f t="shared" si="8"/>
        <v>4904</v>
      </c>
      <c r="J37" s="3">
        <f t="shared" si="3"/>
        <v>76625</v>
      </c>
      <c r="K37" s="3">
        <f t="shared" si="23"/>
        <v>3700</v>
      </c>
      <c r="L37" s="5">
        <f t="shared" si="23"/>
        <v>629</v>
      </c>
      <c r="M37" s="3">
        <f t="shared" si="23"/>
        <v>296</v>
      </c>
      <c r="N37" s="3">
        <f t="shared" si="5"/>
        <v>4625</v>
      </c>
      <c r="O37" s="3"/>
      <c r="P37" s="3">
        <f t="shared" si="9"/>
        <v>463</v>
      </c>
      <c r="Q37" s="3"/>
      <c r="R37" s="31">
        <f t="shared" si="10"/>
        <v>463</v>
      </c>
      <c r="S37" s="5">
        <f t="shared" si="6"/>
        <v>4162</v>
      </c>
      <c r="T37" s="6"/>
      <c r="U37" s="25"/>
      <c r="V37" s="25"/>
    </row>
    <row r="38" spans="1:22">
      <c r="A38" s="3">
        <f>SUBTOTAL(3,$B$6:B38)</f>
        <v>33</v>
      </c>
      <c r="B38" s="4">
        <v>43709</v>
      </c>
      <c r="C38" s="3">
        <f t="shared" ref="C38:C77" si="26">C37</f>
        <v>65000</v>
      </c>
      <c r="D38" s="5">
        <f t="shared" si="24"/>
        <v>11050</v>
      </c>
      <c r="E38" s="3">
        <f t="shared" si="7"/>
        <v>5200</v>
      </c>
      <c r="F38" s="3">
        <f t="shared" si="1"/>
        <v>81250</v>
      </c>
      <c r="G38" s="3">
        <f t="shared" ref="G38:G77" si="27">G37</f>
        <v>61300</v>
      </c>
      <c r="H38" s="5">
        <f t="shared" si="25"/>
        <v>10421</v>
      </c>
      <c r="I38" s="3">
        <f t="shared" si="8"/>
        <v>4904</v>
      </c>
      <c r="J38" s="3">
        <f t="shared" si="3"/>
        <v>76625</v>
      </c>
      <c r="K38" s="3">
        <f t="shared" si="23"/>
        <v>3700</v>
      </c>
      <c r="L38" s="5">
        <f t="shared" si="23"/>
        <v>629</v>
      </c>
      <c r="M38" s="3">
        <f t="shared" si="23"/>
        <v>296</v>
      </c>
      <c r="N38" s="3">
        <f t="shared" si="5"/>
        <v>4625</v>
      </c>
      <c r="O38" s="3"/>
      <c r="P38" s="3">
        <f t="shared" si="9"/>
        <v>463</v>
      </c>
      <c r="Q38" s="3"/>
      <c r="R38" s="31">
        <f t="shared" si="10"/>
        <v>463</v>
      </c>
      <c r="S38" s="5">
        <f t="shared" si="6"/>
        <v>4162</v>
      </c>
      <c r="T38" s="6"/>
      <c r="U38" s="25"/>
      <c r="V38" s="25"/>
    </row>
    <row r="39" spans="1:22">
      <c r="A39" s="3">
        <f>SUBTOTAL(3,$B$6:B39)</f>
        <v>34</v>
      </c>
      <c r="B39" s="4">
        <v>43739</v>
      </c>
      <c r="C39" s="3">
        <f t="shared" si="26"/>
        <v>65000</v>
      </c>
      <c r="D39" s="5">
        <f t="shared" si="24"/>
        <v>11050</v>
      </c>
      <c r="E39" s="3">
        <f t="shared" si="7"/>
        <v>5200</v>
      </c>
      <c r="F39" s="3">
        <f t="shared" si="1"/>
        <v>81250</v>
      </c>
      <c r="G39" s="3">
        <f t="shared" si="27"/>
        <v>61300</v>
      </c>
      <c r="H39" s="5">
        <f t="shared" si="25"/>
        <v>10421</v>
      </c>
      <c r="I39" s="3">
        <f t="shared" si="8"/>
        <v>4904</v>
      </c>
      <c r="J39" s="3">
        <f t="shared" si="3"/>
        <v>76625</v>
      </c>
      <c r="K39" s="3">
        <f t="shared" si="23"/>
        <v>3700</v>
      </c>
      <c r="L39" s="5">
        <f t="shared" si="23"/>
        <v>629</v>
      </c>
      <c r="M39" s="3">
        <f t="shared" si="23"/>
        <v>296</v>
      </c>
      <c r="N39" s="3">
        <f t="shared" si="5"/>
        <v>4625</v>
      </c>
      <c r="O39" s="3"/>
      <c r="P39" s="3">
        <f t="shared" si="9"/>
        <v>463</v>
      </c>
      <c r="Q39" s="3"/>
      <c r="R39" s="31">
        <f t="shared" si="10"/>
        <v>463</v>
      </c>
      <c r="S39" s="5">
        <f t="shared" si="6"/>
        <v>4162</v>
      </c>
      <c r="T39" s="6"/>
      <c r="U39" s="25"/>
      <c r="V39" s="25"/>
    </row>
    <row r="40" spans="1:22">
      <c r="A40" s="3">
        <f>SUBTOTAL(3,$B$6:B40)</f>
        <v>35</v>
      </c>
      <c r="B40" s="4">
        <v>43770</v>
      </c>
      <c r="C40" s="3">
        <f t="shared" si="26"/>
        <v>65000</v>
      </c>
      <c r="D40" s="5">
        <f t="shared" si="24"/>
        <v>11050</v>
      </c>
      <c r="E40" s="3">
        <f t="shared" si="7"/>
        <v>5200</v>
      </c>
      <c r="F40" s="3">
        <f t="shared" si="1"/>
        <v>81250</v>
      </c>
      <c r="G40" s="3">
        <f t="shared" si="27"/>
        <v>61300</v>
      </c>
      <c r="H40" s="5">
        <f t="shared" si="25"/>
        <v>10421</v>
      </c>
      <c r="I40" s="3">
        <f t="shared" si="8"/>
        <v>4904</v>
      </c>
      <c r="J40" s="3">
        <f t="shared" si="3"/>
        <v>76625</v>
      </c>
      <c r="K40" s="3">
        <f t="shared" si="23"/>
        <v>3700</v>
      </c>
      <c r="L40" s="5">
        <f t="shared" si="23"/>
        <v>629</v>
      </c>
      <c r="M40" s="3">
        <f t="shared" si="23"/>
        <v>296</v>
      </c>
      <c r="N40" s="3">
        <f t="shared" si="5"/>
        <v>4625</v>
      </c>
      <c r="O40" s="3"/>
      <c r="P40" s="3">
        <f t="shared" si="9"/>
        <v>463</v>
      </c>
      <c r="Q40" s="3"/>
      <c r="R40" s="31">
        <f t="shared" si="10"/>
        <v>463</v>
      </c>
      <c r="S40" s="5">
        <f t="shared" si="6"/>
        <v>4162</v>
      </c>
      <c r="T40" s="6"/>
      <c r="U40" s="25"/>
      <c r="V40" s="25"/>
    </row>
    <row r="41" spans="1:22">
      <c r="A41" s="3">
        <f>SUBTOTAL(3,$B$6:B41)</f>
        <v>36</v>
      </c>
      <c r="B41" s="4">
        <v>43800</v>
      </c>
      <c r="C41" s="3">
        <f t="shared" si="26"/>
        <v>65000</v>
      </c>
      <c r="D41" s="5">
        <f t="shared" si="24"/>
        <v>11050</v>
      </c>
      <c r="E41" s="3">
        <f t="shared" si="7"/>
        <v>5200</v>
      </c>
      <c r="F41" s="3">
        <f t="shared" si="1"/>
        <v>81250</v>
      </c>
      <c r="G41" s="3">
        <f t="shared" si="27"/>
        <v>61300</v>
      </c>
      <c r="H41" s="5">
        <f t="shared" si="25"/>
        <v>10421</v>
      </c>
      <c r="I41" s="3">
        <f t="shared" si="8"/>
        <v>4904</v>
      </c>
      <c r="J41" s="3">
        <f t="shared" si="3"/>
        <v>76625</v>
      </c>
      <c r="K41" s="3">
        <f t="shared" si="23"/>
        <v>3700</v>
      </c>
      <c r="L41" s="5">
        <f t="shared" si="23"/>
        <v>629</v>
      </c>
      <c r="M41" s="3">
        <f t="shared" si="23"/>
        <v>296</v>
      </c>
      <c r="N41" s="3">
        <f t="shared" si="5"/>
        <v>4625</v>
      </c>
      <c r="O41" s="3"/>
      <c r="P41" s="3">
        <f t="shared" si="9"/>
        <v>463</v>
      </c>
      <c r="Q41" s="3"/>
      <c r="R41" s="31">
        <f t="shared" si="10"/>
        <v>463</v>
      </c>
      <c r="S41" s="5">
        <f t="shared" si="6"/>
        <v>4162</v>
      </c>
      <c r="T41" s="6"/>
      <c r="U41" s="25"/>
      <c r="V41" s="25"/>
    </row>
    <row r="42" spans="1:22">
      <c r="A42" s="3">
        <f>SUBTOTAL(3,$B$6:B42)</f>
        <v>37</v>
      </c>
      <c r="B42" s="4">
        <v>43831</v>
      </c>
      <c r="C42" s="3">
        <f t="shared" si="26"/>
        <v>65000</v>
      </c>
      <c r="D42" s="5">
        <f t="shared" si="24"/>
        <v>11050</v>
      </c>
      <c r="E42" s="3">
        <f t="shared" si="7"/>
        <v>5200</v>
      </c>
      <c r="F42" s="3">
        <f t="shared" si="1"/>
        <v>81250</v>
      </c>
      <c r="G42" s="3">
        <f t="shared" si="27"/>
        <v>61300</v>
      </c>
      <c r="H42" s="5">
        <f t="shared" si="25"/>
        <v>10421</v>
      </c>
      <c r="I42" s="3">
        <f t="shared" si="8"/>
        <v>4904</v>
      </c>
      <c r="J42" s="3">
        <f t="shared" si="3"/>
        <v>76625</v>
      </c>
      <c r="K42" s="3">
        <f t="shared" si="23"/>
        <v>3700</v>
      </c>
      <c r="L42" s="5">
        <f t="shared" si="23"/>
        <v>629</v>
      </c>
      <c r="M42" s="3">
        <f t="shared" si="23"/>
        <v>296</v>
      </c>
      <c r="N42" s="3">
        <f t="shared" si="5"/>
        <v>4625</v>
      </c>
      <c r="O42" s="3"/>
      <c r="P42" s="3">
        <f t="shared" si="9"/>
        <v>463</v>
      </c>
      <c r="Q42" s="3"/>
      <c r="R42" s="31">
        <f t="shared" si="10"/>
        <v>463</v>
      </c>
      <c r="S42" s="5">
        <f t="shared" si="6"/>
        <v>4162</v>
      </c>
      <c r="T42" s="6"/>
      <c r="U42" s="25"/>
      <c r="V42" s="25"/>
    </row>
    <row r="43" spans="1:22">
      <c r="A43" s="3">
        <f>SUBTOTAL(3,$B$6:B43)</f>
        <v>38</v>
      </c>
      <c r="B43" s="4">
        <v>43862</v>
      </c>
      <c r="C43" s="3">
        <f t="shared" si="26"/>
        <v>65000</v>
      </c>
      <c r="D43" s="5">
        <f t="shared" si="24"/>
        <v>11050</v>
      </c>
      <c r="E43" s="3">
        <f t="shared" si="7"/>
        <v>5200</v>
      </c>
      <c r="F43" s="3">
        <f t="shared" si="1"/>
        <v>81250</v>
      </c>
      <c r="G43" s="3">
        <f t="shared" si="27"/>
        <v>61300</v>
      </c>
      <c r="H43" s="5">
        <f t="shared" si="25"/>
        <v>10421</v>
      </c>
      <c r="I43" s="3">
        <f t="shared" si="8"/>
        <v>4904</v>
      </c>
      <c r="J43" s="3">
        <f t="shared" si="3"/>
        <v>76625</v>
      </c>
      <c r="K43" s="3">
        <f t="shared" si="23"/>
        <v>3700</v>
      </c>
      <c r="L43" s="5">
        <f t="shared" si="23"/>
        <v>629</v>
      </c>
      <c r="M43" s="3">
        <f t="shared" si="23"/>
        <v>296</v>
      </c>
      <c r="N43" s="3">
        <f t="shared" si="5"/>
        <v>4625</v>
      </c>
      <c r="O43" s="3"/>
      <c r="P43" s="3">
        <f t="shared" si="9"/>
        <v>463</v>
      </c>
      <c r="Q43" s="3"/>
      <c r="R43" s="31">
        <f t="shared" si="10"/>
        <v>463</v>
      </c>
      <c r="S43" s="5">
        <f t="shared" si="6"/>
        <v>4162</v>
      </c>
      <c r="T43" s="6"/>
      <c r="U43" s="25"/>
      <c r="V43" s="25"/>
    </row>
    <row r="44" spans="1:22">
      <c r="A44" s="3">
        <f>SUBTOTAL(3,$B$6:B44)</f>
        <v>39</v>
      </c>
      <c r="B44" s="4">
        <v>43891</v>
      </c>
      <c r="C44" s="3">
        <f t="shared" si="26"/>
        <v>65000</v>
      </c>
      <c r="D44" s="5">
        <f t="shared" si="24"/>
        <v>11050</v>
      </c>
      <c r="E44" s="3">
        <f t="shared" si="7"/>
        <v>5200</v>
      </c>
      <c r="F44" s="3">
        <f t="shared" si="1"/>
        <v>81250</v>
      </c>
      <c r="G44" s="3">
        <f t="shared" si="27"/>
        <v>61300</v>
      </c>
      <c r="H44" s="5">
        <f t="shared" si="25"/>
        <v>10421</v>
      </c>
      <c r="I44" s="3">
        <f t="shared" si="8"/>
        <v>4904</v>
      </c>
      <c r="J44" s="3">
        <f t="shared" si="3"/>
        <v>76625</v>
      </c>
      <c r="K44" s="3">
        <f t="shared" si="23"/>
        <v>3700</v>
      </c>
      <c r="L44" s="5">
        <f t="shared" si="23"/>
        <v>629</v>
      </c>
      <c r="M44" s="3">
        <f t="shared" si="23"/>
        <v>296</v>
      </c>
      <c r="N44" s="3">
        <f t="shared" si="5"/>
        <v>4625</v>
      </c>
      <c r="O44" s="3"/>
      <c r="P44" s="3">
        <f t="shared" si="9"/>
        <v>463</v>
      </c>
      <c r="Q44" s="3">
        <f>ROUND(N44/31*3,0)</f>
        <v>448</v>
      </c>
      <c r="R44" s="31">
        <f t="shared" si="10"/>
        <v>911</v>
      </c>
      <c r="S44" s="5">
        <f t="shared" si="6"/>
        <v>3714</v>
      </c>
      <c r="T44" s="6"/>
      <c r="U44" s="25"/>
      <c r="V44" s="25"/>
    </row>
    <row r="45" spans="1:22">
      <c r="A45" s="3">
        <f>SUBTOTAL(3,$B$6:B45)</f>
        <v>40</v>
      </c>
      <c r="B45" s="4">
        <v>43922</v>
      </c>
      <c r="C45" s="3">
        <f t="shared" si="26"/>
        <v>65000</v>
      </c>
      <c r="D45" s="5">
        <f t="shared" si="24"/>
        <v>11050</v>
      </c>
      <c r="E45" s="3">
        <f t="shared" si="7"/>
        <v>5200</v>
      </c>
      <c r="F45" s="3">
        <f t="shared" si="1"/>
        <v>81250</v>
      </c>
      <c r="G45" s="3">
        <f t="shared" si="27"/>
        <v>61300</v>
      </c>
      <c r="H45" s="5">
        <f t="shared" si="25"/>
        <v>10421</v>
      </c>
      <c r="I45" s="3">
        <f t="shared" si="8"/>
        <v>4904</v>
      </c>
      <c r="J45" s="3">
        <f t="shared" si="3"/>
        <v>76625</v>
      </c>
      <c r="K45" s="3">
        <f t="shared" si="23"/>
        <v>3700</v>
      </c>
      <c r="L45" s="5">
        <f t="shared" si="23"/>
        <v>629</v>
      </c>
      <c r="M45" s="3">
        <f t="shared" si="23"/>
        <v>296</v>
      </c>
      <c r="N45" s="3">
        <f t="shared" si="5"/>
        <v>4625</v>
      </c>
      <c r="O45" s="3"/>
      <c r="P45" s="3">
        <f t="shared" si="9"/>
        <v>463</v>
      </c>
      <c r="Q45" s="3"/>
      <c r="R45" s="31">
        <f t="shared" si="10"/>
        <v>463</v>
      </c>
      <c r="S45" s="5">
        <f t="shared" si="6"/>
        <v>4162</v>
      </c>
      <c r="T45" s="6"/>
      <c r="U45" s="25"/>
      <c r="V45" s="25"/>
    </row>
    <row r="46" spans="1:22">
      <c r="A46" s="3">
        <f>SUBTOTAL(3,$B$6:B46)</f>
        <v>41</v>
      </c>
      <c r="B46" s="4">
        <v>43952</v>
      </c>
      <c r="C46" s="3">
        <f t="shared" si="26"/>
        <v>65000</v>
      </c>
      <c r="D46" s="5">
        <f t="shared" si="24"/>
        <v>11050</v>
      </c>
      <c r="E46" s="3">
        <f t="shared" si="7"/>
        <v>5200</v>
      </c>
      <c r="F46" s="3">
        <f t="shared" si="1"/>
        <v>81250</v>
      </c>
      <c r="G46" s="3">
        <f t="shared" si="27"/>
        <v>61300</v>
      </c>
      <c r="H46" s="5">
        <f t="shared" si="25"/>
        <v>10421</v>
      </c>
      <c r="I46" s="3">
        <f t="shared" si="8"/>
        <v>4904</v>
      </c>
      <c r="J46" s="3">
        <f t="shared" si="3"/>
        <v>76625</v>
      </c>
      <c r="K46" s="3">
        <f t="shared" si="23"/>
        <v>3700</v>
      </c>
      <c r="L46" s="5">
        <f t="shared" si="23"/>
        <v>629</v>
      </c>
      <c r="M46" s="3">
        <f t="shared" si="23"/>
        <v>296</v>
      </c>
      <c r="N46" s="3">
        <f t="shared" si="5"/>
        <v>4625</v>
      </c>
      <c r="O46" s="3"/>
      <c r="P46" s="3">
        <f t="shared" si="9"/>
        <v>463</v>
      </c>
      <c r="Q46" s="3"/>
      <c r="R46" s="31">
        <f t="shared" si="10"/>
        <v>463</v>
      </c>
      <c r="S46" s="5">
        <f t="shared" si="6"/>
        <v>4162</v>
      </c>
      <c r="T46" s="6"/>
      <c r="U46" s="25"/>
      <c r="V46" s="25"/>
    </row>
    <row r="47" spans="1:22">
      <c r="A47" s="3">
        <f>SUBTOTAL(3,$B$6:B47)</f>
        <v>42</v>
      </c>
      <c r="B47" s="4">
        <v>43983</v>
      </c>
      <c r="C47" s="3">
        <f t="shared" si="26"/>
        <v>65000</v>
      </c>
      <c r="D47" s="5">
        <f t="shared" si="24"/>
        <v>11050</v>
      </c>
      <c r="E47" s="3">
        <f t="shared" si="7"/>
        <v>5200</v>
      </c>
      <c r="F47" s="3">
        <f t="shared" si="1"/>
        <v>81250</v>
      </c>
      <c r="G47" s="3">
        <f t="shared" si="27"/>
        <v>61300</v>
      </c>
      <c r="H47" s="5">
        <f t="shared" si="25"/>
        <v>10421</v>
      </c>
      <c r="I47" s="3">
        <f t="shared" si="8"/>
        <v>4904</v>
      </c>
      <c r="J47" s="3">
        <f t="shared" si="3"/>
        <v>76625</v>
      </c>
      <c r="K47" s="3">
        <f t="shared" ref="K47:M62" si="28">C47-G47</f>
        <v>3700</v>
      </c>
      <c r="L47" s="5">
        <f t="shared" si="28"/>
        <v>629</v>
      </c>
      <c r="M47" s="3">
        <f t="shared" si="28"/>
        <v>296</v>
      </c>
      <c r="N47" s="3">
        <f t="shared" si="5"/>
        <v>4625</v>
      </c>
      <c r="O47" s="3"/>
      <c r="P47" s="3">
        <f t="shared" si="9"/>
        <v>463</v>
      </c>
      <c r="Q47" s="3"/>
      <c r="R47" s="31">
        <f t="shared" si="10"/>
        <v>463</v>
      </c>
      <c r="S47" s="5">
        <f t="shared" si="6"/>
        <v>4162</v>
      </c>
      <c r="T47" s="6"/>
      <c r="U47" s="25"/>
      <c r="V47" s="25"/>
    </row>
    <row r="48" spans="1:22">
      <c r="A48" s="3">
        <f>SUBTOTAL(3,$B$6:B48)</f>
        <v>43</v>
      </c>
      <c r="B48" s="4">
        <v>44013</v>
      </c>
      <c r="C48" s="3">
        <f>ROUND(C47*103%,-2)</f>
        <v>67000</v>
      </c>
      <c r="D48" s="5">
        <f t="shared" si="24"/>
        <v>11390</v>
      </c>
      <c r="E48" s="3">
        <f t="shared" si="7"/>
        <v>5360</v>
      </c>
      <c r="F48" s="3">
        <f t="shared" si="1"/>
        <v>83750</v>
      </c>
      <c r="G48" s="3">
        <f>ROUND(G47*103%,-2)</f>
        <v>63100</v>
      </c>
      <c r="H48" s="5">
        <f t="shared" si="25"/>
        <v>10727</v>
      </c>
      <c r="I48" s="3">
        <f t="shared" si="8"/>
        <v>5048</v>
      </c>
      <c r="J48" s="3">
        <f t="shared" si="3"/>
        <v>78875</v>
      </c>
      <c r="K48" s="3">
        <f t="shared" si="28"/>
        <v>3900</v>
      </c>
      <c r="L48" s="5">
        <f t="shared" si="28"/>
        <v>663</v>
      </c>
      <c r="M48" s="3">
        <f t="shared" si="28"/>
        <v>312</v>
      </c>
      <c r="N48" s="3">
        <f t="shared" si="5"/>
        <v>4875</v>
      </c>
      <c r="O48" s="3"/>
      <c r="P48" s="3">
        <f t="shared" si="9"/>
        <v>488</v>
      </c>
      <c r="Q48" s="3"/>
      <c r="R48" s="31">
        <f t="shared" si="10"/>
        <v>488</v>
      </c>
      <c r="S48" s="5">
        <f t="shared" si="6"/>
        <v>4387</v>
      </c>
      <c r="T48" s="6"/>
      <c r="U48" s="25"/>
      <c r="V48" s="25"/>
    </row>
    <row r="49" spans="1:22">
      <c r="A49" s="3">
        <f>SUBTOTAL(3,$B$6:B49)</f>
        <v>44</v>
      </c>
      <c r="B49" s="4">
        <v>44044</v>
      </c>
      <c r="C49" s="3">
        <f t="shared" si="26"/>
        <v>67000</v>
      </c>
      <c r="D49" s="5">
        <f t="shared" si="24"/>
        <v>11390</v>
      </c>
      <c r="E49" s="3">
        <f t="shared" si="7"/>
        <v>5360</v>
      </c>
      <c r="F49" s="3">
        <f t="shared" si="1"/>
        <v>83750</v>
      </c>
      <c r="G49" s="3">
        <f t="shared" si="27"/>
        <v>63100</v>
      </c>
      <c r="H49" s="5">
        <f t="shared" si="25"/>
        <v>10727</v>
      </c>
      <c r="I49" s="3">
        <f t="shared" si="8"/>
        <v>5048</v>
      </c>
      <c r="J49" s="3">
        <f t="shared" si="3"/>
        <v>78875</v>
      </c>
      <c r="K49" s="3">
        <f t="shared" si="28"/>
        <v>3900</v>
      </c>
      <c r="L49" s="5">
        <f t="shared" si="28"/>
        <v>663</v>
      </c>
      <c r="M49" s="3">
        <f t="shared" si="28"/>
        <v>312</v>
      </c>
      <c r="N49" s="3">
        <f t="shared" si="5"/>
        <v>4875</v>
      </c>
      <c r="O49" s="3"/>
      <c r="P49" s="3">
        <f t="shared" si="9"/>
        <v>488</v>
      </c>
      <c r="Q49" s="3"/>
      <c r="R49" s="31">
        <f t="shared" si="10"/>
        <v>488</v>
      </c>
      <c r="S49" s="5">
        <f t="shared" si="6"/>
        <v>4387</v>
      </c>
      <c r="T49" s="6"/>
      <c r="U49" s="25"/>
      <c r="V49" s="25"/>
    </row>
    <row r="50" spans="1:22">
      <c r="A50" s="3">
        <f>SUBTOTAL(3,$B$6:B50)</f>
        <v>45</v>
      </c>
      <c r="B50" s="4">
        <v>44075</v>
      </c>
      <c r="C50" s="3">
        <f t="shared" si="26"/>
        <v>67000</v>
      </c>
      <c r="D50" s="5">
        <f t="shared" si="24"/>
        <v>11390</v>
      </c>
      <c r="E50" s="3">
        <f t="shared" si="7"/>
        <v>5360</v>
      </c>
      <c r="F50" s="3">
        <f t="shared" si="1"/>
        <v>83750</v>
      </c>
      <c r="G50" s="3">
        <f t="shared" si="27"/>
        <v>63100</v>
      </c>
      <c r="H50" s="5">
        <f t="shared" si="25"/>
        <v>10727</v>
      </c>
      <c r="I50" s="3">
        <f t="shared" si="8"/>
        <v>5048</v>
      </c>
      <c r="J50" s="3">
        <f t="shared" si="3"/>
        <v>78875</v>
      </c>
      <c r="K50" s="3">
        <f t="shared" si="28"/>
        <v>3900</v>
      </c>
      <c r="L50" s="5">
        <f t="shared" si="28"/>
        <v>663</v>
      </c>
      <c r="M50" s="3">
        <f t="shared" si="28"/>
        <v>312</v>
      </c>
      <c r="N50" s="3">
        <f t="shared" si="5"/>
        <v>4875</v>
      </c>
      <c r="O50" s="3"/>
      <c r="P50" s="3">
        <f t="shared" si="9"/>
        <v>488</v>
      </c>
      <c r="Q50" s="3">
        <f>ROUND(N50/30,0)</f>
        <v>163</v>
      </c>
      <c r="R50" s="31">
        <f t="shared" si="10"/>
        <v>651</v>
      </c>
      <c r="S50" s="5">
        <f t="shared" si="6"/>
        <v>4224</v>
      </c>
      <c r="T50" s="6"/>
      <c r="U50" s="25"/>
      <c r="V50" s="25"/>
    </row>
    <row r="51" spans="1:22">
      <c r="A51" s="3">
        <f>SUBTOTAL(3,$B$6:B51)</f>
        <v>46</v>
      </c>
      <c r="B51" s="4">
        <v>44105</v>
      </c>
      <c r="C51" s="3">
        <f t="shared" si="26"/>
        <v>67000</v>
      </c>
      <c r="D51" s="5">
        <f t="shared" si="24"/>
        <v>11390</v>
      </c>
      <c r="E51" s="3">
        <f t="shared" si="7"/>
        <v>5360</v>
      </c>
      <c r="F51" s="3">
        <f t="shared" si="1"/>
        <v>83750</v>
      </c>
      <c r="G51" s="3">
        <f t="shared" si="27"/>
        <v>63100</v>
      </c>
      <c r="H51" s="5">
        <f t="shared" si="25"/>
        <v>10727</v>
      </c>
      <c r="I51" s="3">
        <f t="shared" si="8"/>
        <v>5048</v>
      </c>
      <c r="J51" s="3">
        <f t="shared" si="3"/>
        <v>78875</v>
      </c>
      <c r="K51" s="3">
        <f t="shared" si="28"/>
        <v>3900</v>
      </c>
      <c r="L51" s="5">
        <f t="shared" si="28"/>
        <v>663</v>
      </c>
      <c r="M51" s="3">
        <f t="shared" si="28"/>
        <v>312</v>
      </c>
      <c r="N51" s="3">
        <f t="shared" si="5"/>
        <v>4875</v>
      </c>
      <c r="O51" s="3"/>
      <c r="P51" s="3">
        <f t="shared" si="9"/>
        <v>488</v>
      </c>
      <c r="Q51" s="3"/>
      <c r="R51" s="31">
        <f t="shared" si="10"/>
        <v>488</v>
      </c>
      <c r="S51" s="5">
        <f t="shared" si="6"/>
        <v>4387</v>
      </c>
      <c r="T51" s="6"/>
      <c r="U51" s="25"/>
      <c r="V51" s="25"/>
    </row>
    <row r="52" spans="1:22">
      <c r="A52" s="3">
        <f>SUBTOTAL(3,$B$6:B52)</f>
        <v>47</v>
      </c>
      <c r="B52" s="4">
        <v>44136</v>
      </c>
      <c r="C52" s="3">
        <f t="shared" si="26"/>
        <v>67000</v>
      </c>
      <c r="D52" s="5">
        <f t="shared" si="24"/>
        <v>11390</v>
      </c>
      <c r="E52" s="3">
        <f t="shared" si="7"/>
        <v>5360</v>
      </c>
      <c r="F52" s="3">
        <f t="shared" si="1"/>
        <v>83750</v>
      </c>
      <c r="G52" s="3">
        <f t="shared" si="27"/>
        <v>63100</v>
      </c>
      <c r="H52" s="5">
        <f t="shared" si="25"/>
        <v>10727</v>
      </c>
      <c r="I52" s="3">
        <f t="shared" si="8"/>
        <v>5048</v>
      </c>
      <c r="J52" s="3">
        <f t="shared" si="3"/>
        <v>78875</v>
      </c>
      <c r="K52" s="3">
        <f t="shared" si="28"/>
        <v>3900</v>
      </c>
      <c r="L52" s="5">
        <f t="shared" si="28"/>
        <v>663</v>
      </c>
      <c r="M52" s="3">
        <f t="shared" si="28"/>
        <v>312</v>
      </c>
      <c r="N52" s="3">
        <f t="shared" si="5"/>
        <v>4875</v>
      </c>
      <c r="O52" s="3"/>
      <c r="P52" s="3">
        <f t="shared" si="9"/>
        <v>488</v>
      </c>
      <c r="Q52" s="3"/>
      <c r="R52" s="31">
        <f t="shared" si="10"/>
        <v>488</v>
      </c>
      <c r="S52" s="5">
        <f t="shared" si="6"/>
        <v>4387</v>
      </c>
      <c r="T52" s="6"/>
      <c r="U52" s="25"/>
      <c r="V52" s="25"/>
    </row>
    <row r="53" spans="1:22">
      <c r="A53" s="3">
        <f>SUBTOTAL(3,$B$6:B53)</f>
        <v>48</v>
      </c>
      <c r="B53" s="4">
        <v>44166</v>
      </c>
      <c r="C53" s="3">
        <f t="shared" si="26"/>
        <v>67000</v>
      </c>
      <c r="D53" s="5">
        <f t="shared" si="24"/>
        <v>11390</v>
      </c>
      <c r="E53" s="3">
        <f t="shared" si="7"/>
        <v>5360</v>
      </c>
      <c r="F53" s="3">
        <f t="shared" si="1"/>
        <v>83750</v>
      </c>
      <c r="G53" s="3">
        <f t="shared" si="27"/>
        <v>63100</v>
      </c>
      <c r="H53" s="5">
        <f t="shared" si="25"/>
        <v>10727</v>
      </c>
      <c r="I53" s="3">
        <f t="shared" si="8"/>
        <v>5048</v>
      </c>
      <c r="J53" s="3">
        <f t="shared" si="3"/>
        <v>78875</v>
      </c>
      <c r="K53" s="3">
        <f t="shared" si="28"/>
        <v>3900</v>
      </c>
      <c r="L53" s="5">
        <f t="shared" si="28"/>
        <v>663</v>
      </c>
      <c r="M53" s="3">
        <f t="shared" si="28"/>
        <v>312</v>
      </c>
      <c r="N53" s="3">
        <f t="shared" si="5"/>
        <v>4875</v>
      </c>
      <c r="O53" s="3"/>
      <c r="P53" s="3">
        <f t="shared" si="9"/>
        <v>488</v>
      </c>
      <c r="Q53" s="3"/>
      <c r="R53" s="31">
        <f t="shared" si="10"/>
        <v>488</v>
      </c>
      <c r="S53" s="5">
        <f t="shared" si="6"/>
        <v>4387</v>
      </c>
      <c r="T53" s="6"/>
      <c r="U53" s="25"/>
      <c r="V53" s="25"/>
    </row>
    <row r="54" spans="1:22">
      <c r="A54" s="3">
        <f>SUBTOTAL(3,$B$6:B54)</f>
        <v>49</v>
      </c>
      <c r="B54" s="4">
        <v>44197</v>
      </c>
      <c r="C54" s="3">
        <f t="shared" si="26"/>
        <v>67000</v>
      </c>
      <c r="D54" s="5">
        <f t="shared" si="24"/>
        <v>11390</v>
      </c>
      <c r="E54" s="3">
        <f t="shared" si="7"/>
        <v>5360</v>
      </c>
      <c r="F54" s="3">
        <f t="shared" si="1"/>
        <v>83750</v>
      </c>
      <c r="G54" s="3">
        <f t="shared" si="27"/>
        <v>63100</v>
      </c>
      <c r="H54" s="5">
        <f t="shared" si="25"/>
        <v>10727</v>
      </c>
      <c r="I54" s="3">
        <f t="shared" si="8"/>
        <v>5048</v>
      </c>
      <c r="J54" s="3">
        <f t="shared" si="3"/>
        <v>78875</v>
      </c>
      <c r="K54" s="3">
        <f t="shared" si="28"/>
        <v>3900</v>
      </c>
      <c r="L54" s="5">
        <f t="shared" si="28"/>
        <v>663</v>
      </c>
      <c r="M54" s="3">
        <f t="shared" si="28"/>
        <v>312</v>
      </c>
      <c r="N54" s="3">
        <f t="shared" si="5"/>
        <v>4875</v>
      </c>
      <c r="O54" s="3"/>
      <c r="P54" s="3">
        <f t="shared" si="9"/>
        <v>488</v>
      </c>
      <c r="Q54" s="3"/>
      <c r="R54" s="31">
        <f t="shared" si="10"/>
        <v>488</v>
      </c>
      <c r="S54" s="5">
        <f t="shared" si="6"/>
        <v>4387</v>
      </c>
      <c r="T54" s="6"/>
      <c r="U54" s="25"/>
      <c r="V54" s="25"/>
    </row>
    <row r="55" spans="1:22">
      <c r="A55" s="3">
        <f>SUBTOTAL(3,$B$6:B55)</f>
        <v>50</v>
      </c>
      <c r="B55" s="4">
        <v>44228</v>
      </c>
      <c r="C55" s="3">
        <f t="shared" si="26"/>
        <v>67000</v>
      </c>
      <c r="D55" s="5">
        <f t="shared" si="24"/>
        <v>11390</v>
      </c>
      <c r="E55" s="3">
        <f t="shared" si="7"/>
        <v>5360</v>
      </c>
      <c r="F55" s="3">
        <f t="shared" si="1"/>
        <v>83750</v>
      </c>
      <c r="G55" s="3">
        <f t="shared" si="27"/>
        <v>63100</v>
      </c>
      <c r="H55" s="5">
        <f t="shared" si="25"/>
        <v>10727</v>
      </c>
      <c r="I55" s="3">
        <f t="shared" si="8"/>
        <v>5048</v>
      </c>
      <c r="J55" s="3">
        <f t="shared" si="3"/>
        <v>78875</v>
      </c>
      <c r="K55" s="3">
        <f t="shared" si="28"/>
        <v>3900</v>
      </c>
      <c r="L55" s="5">
        <f t="shared" si="28"/>
        <v>663</v>
      </c>
      <c r="M55" s="3">
        <f t="shared" si="28"/>
        <v>312</v>
      </c>
      <c r="N55" s="3">
        <f t="shared" si="5"/>
        <v>4875</v>
      </c>
      <c r="O55" s="3"/>
      <c r="P55" s="3">
        <f t="shared" si="9"/>
        <v>488</v>
      </c>
      <c r="Q55" s="3"/>
      <c r="R55" s="31">
        <f t="shared" si="10"/>
        <v>488</v>
      </c>
      <c r="S55" s="5">
        <f t="shared" si="6"/>
        <v>4387</v>
      </c>
      <c r="T55" s="6"/>
      <c r="U55" s="25"/>
      <c r="V55" s="25"/>
    </row>
    <row r="56" spans="1:22">
      <c r="A56" s="3">
        <f>SUBTOTAL(3,$B$6:B56)</f>
        <v>51</v>
      </c>
      <c r="B56" s="4">
        <v>44256</v>
      </c>
      <c r="C56" s="3">
        <f t="shared" si="26"/>
        <v>67000</v>
      </c>
      <c r="D56" s="5">
        <f>ROUND(C56*17/100,0)</f>
        <v>11390</v>
      </c>
      <c r="E56" s="3">
        <f>ROUND((C56*8/100),0)</f>
        <v>5360</v>
      </c>
      <c r="F56" s="3">
        <f t="shared" si="1"/>
        <v>83750</v>
      </c>
      <c r="G56" s="3">
        <f t="shared" si="27"/>
        <v>63100</v>
      </c>
      <c r="H56" s="5">
        <f>ROUND(G56*17/100,0)</f>
        <v>10727</v>
      </c>
      <c r="I56" s="3">
        <f>ROUND((G56*8/100),0)</f>
        <v>5048</v>
      </c>
      <c r="J56" s="3">
        <f t="shared" si="3"/>
        <v>78875</v>
      </c>
      <c r="K56" s="3">
        <f t="shared" si="28"/>
        <v>3900</v>
      </c>
      <c r="L56" s="5">
        <f t="shared" si="28"/>
        <v>663</v>
      </c>
      <c r="M56" s="3">
        <f t="shared" si="28"/>
        <v>312</v>
      </c>
      <c r="N56" s="3">
        <f t="shared" si="5"/>
        <v>4875</v>
      </c>
      <c r="O56" s="3"/>
      <c r="P56" s="3">
        <f t="shared" si="9"/>
        <v>488</v>
      </c>
      <c r="Q56" s="3"/>
      <c r="R56" s="31">
        <f t="shared" si="10"/>
        <v>488</v>
      </c>
      <c r="S56" s="5">
        <f t="shared" si="6"/>
        <v>4387</v>
      </c>
      <c r="T56" s="6"/>
      <c r="U56" s="25"/>
      <c r="V56" s="25"/>
    </row>
    <row r="57" spans="1:22">
      <c r="A57" s="3">
        <f>SUBTOTAL(3,$B$6:B57)</f>
        <v>52</v>
      </c>
      <c r="B57" s="4">
        <v>44287</v>
      </c>
      <c r="C57" s="3">
        <f t="shared" si="26"/>
        <v>67000</v>
      </c>
      <c r="D57" s="5">
        <f>ROUND(C57*17/100,0)</f>
        <v>11390</v>
      </c>
      <c r="E57" s="3">
        <f>ROUND((C57*8/100),0)</f>
        <v>5360</v>
      </c>
      <c r="F57" s="3">
        <f t="shared" si="1"/>
        <v>83750</v>
      </c>
      <c r="G57" s="3">
        <f t="shared" si="27"/>
        <v>63100</v>
      </c>
      <c r="H57" s="5">
        <f>ROUND(G57*17/100,0)</f>
        <v>10727</v>
      </c>
      <c r="I57" s="3">
        <f>ROUND((G57*8/100),0)</f>
        <v>5048</v>
      </c>
      <c r="J57" s="3">
        <f t="shared" si="3"/>
        <v>78875</v>
      </c>
      <c r="K57" s="3">
        <f t="shared" si="28"/>
        <v>3900</v>
      </c>
      <c r="L57" s="5">
        <f t="shared" si="28"/>
        <v>663</v>
      </c>
      <c r="M57" s="3">
        <f t="shared" si="28"/>
        <v>312</v>
      </c>
      <c r="N57" s="3">
        <f t="shared" si="5"/>
        <v>4875</v>
      </c>
      <c r="O57" s="3"/>
      <c r="P57" s="3">
        <f t="shared" si="9"/>
        <v>488</v>
      </c>
      <c r="Q57" s="3"/>
      <c r="R57" s="31">
        <f t="shared" si="10"/>
        <v>488</v>
      </c>
      <c r="S57" s="5">
        <f t="shared" si="6"/>
        <v>4387</v>
      </c>
      <c r="T57" s="6"/>
      <c r="U57" s="25"/>
      <c r="V57" s="25"/>
    </row>
    <row r="58" spans="1:22">
      <c r="A58" s="3">
        <f>SUBTOTAL(3,$B$6:B58)</f>
        <v>53</v>
      </c>
      <c r="B58" s="4">
        <v>44317</v>
      </c>
      <c r="C58" s="3">
        <f t="shared" si="26"/>
        <v>67000</v>
      </c>
      <c r="D58" s="5">
        <f>ROUND(C58*17/100,0)</f>
        <v>11390</v>
      </c>
      <c r="E58" s="3">
        <f>ROUND((C58*8/100),0)</f>
        <v>5360</v>
      </c>
      <c r="F58" s="3">
        <f t="shared" si="1"/>
        <v>83750</v>
      </c>
      <c r="G58" s="3">
        <f t="shared" si="27"/>
        <v>63100</v>
      </c>
      <c r="H58" s="5">
        <f>ROUND(G58*17/100,0)</f>
        <v>10727</v>
      </c>
      <c r="I58" s="3">
        <f>ROUND((G58*8/100),0)</f>
        <v>5048</v>
      </c>
      <c r="J58" s="3">
        <f t="shared" si="3"/>
        <v>78875</v>
      </c>
      <c r="K58" s="3">
        <f t="shared" si="28"/>
        <v>3900</v>
      </c>
      <c r="L58" s="5">
        <f t="shared" si="28"/>
        <v>663</v>
      </c>
      <c r="M58" s="3">
        <f t="shared" si="28"/>
        <v>312</v>
      </c>
      <c r="N58" s="3">
        <f t="shared" si="5"/>
        <v>4875</v>
      </c>
      <c r="O58" s="3"/>
      <c r="P58" s="3">
        <f t="shared" si="9"/>
        <v>488</v>
      </c>
      <c r="Q58" s="3"/>
      <c r="R58" s="31">
        <f t="shared" si="10"/>
        <v>488</v>
      </c>
      <c r="S58" s="5">
        <f t="shared" si="6"/>
        <v>4387</v>
      </c>
      <c r="T58" s="6"/>
      <c r="U58" s="25"/>
      <c r="V58" s="25"/>
    </row>
    <row r="59" spans="1:22">
      <c r="A59" s="3">
        <f>SUBTOTAL(3,$B$6:B59)</f>
        <v>54</v>
      </c>
      <c r="B59" s="4">
        <v>44348</v>
      </c>
      <c r="C59" s="3">
        <f t="shared" si="26"/>
        <v>67000</v>
      </c>
      <c r="D59" s="5">
        <f>ROUND(C59*17/100,0)</f>
        <v>11390</v>
      </c>
      <c r="E59" s="3">
        <f>ROUND((C59*8/100),0)</f>
        <v>5360</v>
      </c>
      <c r="F59" s="3">
        <f t="shared" si="1"/>
        <v>83750</v>
      </c>
      <c r="G59" s="3">
        <f t="shared" si="27"/>
        <v>63100</v>
      </c>
      <c r="H59" s="5">
        <f>ROUND(G59*17/100,0)</f>
        <v>10727</v>
      </c>
      <c r="I59" s="3">
        <f>ROUND((G59*8/100),0)</f>
        <v>5048</v>
      </c>
      <c r="J59" s="3">
        <f t="shared" si="3"/>
        <v>78875</v>
      </c>
      <c r="K59" s="3">
        <f t="shared" si="28"/>
        <v>3900</v>
      </c>
      <c r="L59" s="5">
        <f t="shared" si="28"/>
        <v>663</v>
      </c>
      <c r="M59" s="3">
        <f t="shared" si="28"/>
        <v>312</v>
      </c>
      <c r="N59" s="3">
        <f t="shared" si="5"/>
        <v>4875</v>
      </c>
      <c r="O59" s="3"/>
      <c r="P59" s="3">
        <f t="shared" si="9"/>
        <v>488</v>
      </c>
      <c r="Q59" s="3"/>
      <c r="R59" s="31">
        <f t="shared" si="10"/>
        <v>488</v>
      </c>
      <c r="S59" s="5">
        <f t="shared" si="6"/>
        <v>4387</v>
      </c>
      <c r="T59" s="6"/>
      <c r="U59" s="25"/>
      <c r="V59" s="25"/>
    </row>
    <row r="60" spans="1:22">
      <c r="A60" s="3">
        <f>SUBTOTAL(3,$B$6:B60)</f>
        <v>55</v>
      </c>
      <c r="B60" s="4">
        <v>44378</v>
      </c>
      <c r="C60" s="3">
        <f>ROUND(C59*103%,-2)</f>
        <v>69000</v>
      </c>
      <c r="D60" s="5">
        <f>ROUND(C60*31/100,0)</f>
        <v>21390</v>
      </c>
      <c r="E60" s="3">
        <f>ROUND((C60*9/100),0)</f>
        <v>6210</v>
      </c>
      <c r="F60" s="3">
        <f t="shared" si="1"/>
        <v>96600</v>
      </c>
      <c r="G60" s="3">
        <f>ROUND(G59*103%,-2)</f>
        <v>65000</v>
      </c>
      <c r="H60" s="5">
        <f>ROUND(G60*31/100,0)</f>
        <v>20150</v>
      </c>
      <c r="I60" s="3">
        <f>ROUND((G60*9/100),0)</f>
        <v>5850</v>
      </c>
      <c r="J60" s="3">
        <f t="shared" si="3"/>
        <v>91000</v>
      </c>
      <c r="K60" s="3">
        <f t="shared" si="28"/>
        <v>4000</v>
      </c>
      <c r="L60" s="5">
        <f t="shared" si="28"/>
        <v>1240</v>
      </c>
      <c r="M60" s="3">
        <f t="shared" si="28"/>
        <v>360</v>
      </c>
      <c r="N60" s="3">
        <f t="shared" si="5"/>
        <v>5600</v>
      </c>
      <c r="O60" s="3">
        <f>ROUND((C60*3/100),0)</f>
        <v>2070</v>
      </c>
      <c r="P60" s="3">
        <f t="shared" si="9"/>
        <v>560</v>
      </c>
      <c r="Q60" s="3"/>
      <c r="R60" s="31">
        <f t="shared" si="10"/>
        <v>2630</v>
      </c>
      <c r="S60" s="5">
        <f t="shared" si="6"/>
        <v>2970</v>
      </c>
      <c r="T60" s="6"/>
      <c r="U60" s="25"/>
      <c r="V60" s="25"/>
    </row>
    <row r="61" spans="1:22">
      <c r="A61" s="3">
        <f>SUBTOTAL(3,$B$6:B61)</f>
        <v>56</v>
      </c>
      <c r="B61" s="4">
        <v>44409</v>
      </c>
      <c r="C61" s="3">
        <f t="shared" si="26"/>
        <v>69000</v>
      </c>
      <c r="D61" s="5">
        <f t="shared" ref="D61:D65" si="29">ROUND(C61*31/100,0)</f>
        <v>21390</v>
      </c>
      <c r="E61" s="3">
        <f t="shared" ref="E61:E67" si="30">ROUND((C61*9/100),0)</f>
        <v>6210</v>
      </c>
      <c r="F61" s="3">
        <f t="shared" si="1"/>
        <v>96600</v>
      </c>
      <c r="G61" s="3">
        <f t="shared" si="27"/>
        <v>65000</v>
      </c>
      <c r="H61" s="5">
        <f t="shared" ref="H61:H65" si="31">ROUND(G61*31/100,0)</f>
        <v>20150</v>
      </c>
      <c r="I61" s="3">
        <f t="shared" ref="I61:I67" si="32">ROUND((G61*9/100),0)</f>
        <v>5850</v>
      </c>
      <c r="J61" s="3">
        <f t="shared" si="3"/>
        <v>91000</v>
      </c>
      <c r="K61" s="3">
        <f t="shared" si="28"/>
        <v>4000</v>
      </c>
      <c r="L61" s="5">
        <f t="shared" si="28"/>
        <v>1240</v>
      </c>
      <c r="M61" s="3">
        <f t="shared" si="28"/>
        <v>360</v>
      </c>
      <c r="N61" s="3">
        <f t="shared" si="5"/>
        <v>5600</v>
      </c>
      <c r="O61" s="3">
        <f t="shared" ref="O61:O62" si="33">ROUND((C61*3/100),0)</f>
        <v>2070</v>
      </c>
      <c r="P61" s="3">
        <f t="shared" si="9"/>
        <v>560</v>
      </c>
      <c r="Q61" s="3"/>
      <c r="R61" s="31">
        <f t="shared" si="10"/>
        <v>2630</v>
      </c>
      <c r="S61" s="5">
        <f t="shared" si="6"/>
        <v>2970</v>
      </c>
      <c r="T61" s="6"/>
      <c r="U61" s="25"/>
      <c r="V61" s="25"/>
    </row>
    <row r="62" spans="1:22">
      <c r="A62" s="3">
        <f>SUBTOTAL(3,$B$6:B62)</f>
        <v>57</v>
      </c>
      <c r="B62" s="4">
        <v>44440</v>
      </c>
      <c r="C62" s="3">
        <f t="shared" si="26"/>
        <v>69000</v>
      </c>
      <c r="D62" s="5">
        <f t="shared" si="29"/>
        <v>21390</v>
      </c>
      <c r="E62" s="3">
        <f t="shared" si="30"/>
        <v>6210</v>
      </c>
      <c r="F62" s="3">
        <f t="shared" si="1"/>
        <v>96600</v>
      </c>
      <c r="G62" s="3">
        <f t="shared" si="27"/>
        <v>65000</v>
      </c>
      <c r="H62" s="5">
        <f t="shared" si="31"/>
        <v>20150</v>
      </c>
      <c r="I62" s="3">
        <f t="shared" si="32"/>
        <v>5850</v>
      </c>
      <c r="J62" s="3">
        <f t="shared" si="3"/>
        <v>91000</v>
      </c>
      <c r="K62" s="3">
        <f t="shared" si="28"/>
        <v>4000</v>
      </c>
      <c r="L62" s="5">
        <f t="shared" si="28"/>
        <v>1240</v>
      </c>
      <c r="M62" s="3">
        <f t="shared" si="28"/>
        <v>360</v>
      </c>
      <c r="N62" s="3">
        <f t="shared" si="5"/>
        <v>5600</v>
      </c>
      <c r="O62" s="3">
        <f t="shared" si="33"/>
        <v>2070</v>
      </c>
      <c r="P62" s="3">
        <f t="shared" si="9"/>
        <v>560</v>
      </c>
      <c r="Q62" s="3"/>
      <c r="R62" s="31">
        <f t="shared" si="10"/>
        <v>2630</v>
      </c>
      <c r="S62" s="5">
        <f t="shared" si="6"/>
        <v>2970</v>
      </c>
      <c r="T62" s="6"/>
      <c r="U62" s="25"/>
      <c r="V62" s="25"/>
    </row>
    <row r="63" spans="1:22">
      <c r="A63" s="3">
        <f>SUBTOTAL(3,$B$6:B63)</f>
        <v>58</v>
      </c>
      <c r="B63" s="4">
        <v>44470</v>
      </c>
      <c r="C63" s="3">
        <f t="shared" si="26"/>
        <v>69000</v>
      </c>
      <c r="D63" s="5">
        <f t="shared" si="29"/>
        <v>21390</v>
      </c>
      <c r="E63" s="3">
        <f t="shared" si="30"/>
        <v>6210</v>
      </c>
      <c r="F63" s="3">
        <f t="shared" si="1"/>
        <v>96600</v>
      </c>
      <c r="G63" s="3">
        <f t="shared" si="27"/>
        <v>65000</v>
      </c>
      <c r="H63" s="5">
        <f t="shared" si="31"/>
        <v>20150</v>
      </c>
      <c r="I63" s="3">
        <f t="shared" si="32"/>
        <v>5850</v>
      </c>
      <c r="J63" s="3">
        <f t="shared" si="3"/>
        <v>91000</v>
      </c>
      <c r="K63" s="3">
        <f t="shared" ref="K63:M67" si="34">C63-G63</f>
        <v>4000</v>
      </c>
      <c r="L63" s="5">
        <f t="shared" si="34"/>
        <v>1240</v>
      </c>
      <c r="M63" s="3">
        <f t="shared" si="34"/>
        <v>360</v>
      </c>
      <c r="N63" s="3">
        <f t="shared" si="5"/>
        <v>5600</v>
      </c>
      <c r="O63" s="3"/>
      <c r="P63" s="3">
        <f t="shared" si="9"/>
        <v>560</v>
      </c>
      <c r="Q63" s="3"/>
      <c r="R63" s="31">
        <f t="shared" si="10"/>
        <v>560</v>
      </c>
      <c r="S63" s="5">
        <f t="shared" si="6"/>
        <v>5040</v>
      </c>
      <c r="T63" s="6"/>
      <c r="U63" s="25"/>
      <c r="V63" s="25"/>
    </row>
    <row r="64" spans="1:22">
      <c r="A64" s="3">
        <f>SUBTOTAL(3,$B$6:B64)</f>
        <v>59</v>
      </c>
      <c r="B64" s="4">
        <v>44501</v>
      </c>
      <c r="C64" s="3">
        <f t="shared" si="26"/>
        <v>69000</v>
      </c>
      <c r="D64" s="5">
        <f t="shared" si="29"/>
        <v>21390</v>
      </c>
      <c r="E64" s="3">
        <f t="shared" si="30"/>
        <v>6210</v>
      </c>
      <c r="F64" s="3">
        <f t="shared" si="1"/>
        <v>96600</v>
      </c>
      <c r="G64" s="3">
        <f t="shared" si="27"/>
        <v>65000</v>
      </c>
      <c r="H64" s="5">
        <f t="shared" si="31"/>
        <v>20150</v>
      </c>
      <c r="I64" s="3">
        <f t="shared" si="32"/>
        <v>5850</v>
      </c>
      <c r="J64" s="3">
        <f t="shared" si="3"/>
        <v>91000</v>
      </c>
      <c r="K64" s="3">
        <f t="shared" si="34"/>
        <v>4000</v>
      </c>
      <c r="L64" s="5">
        <f t="shared" si="34"/>
        <v>1240</v>
      </c>
      <c r="M64" s="3">
        <f t="shared" si="34"/>
        <v>360</v>
      </c>
      <c r="N64" s="3">
        <f t="shared" si="5"/>
        <v>5600</v>
      </c>
      <c r="O64" s="3"/>
      <c r="P64" s="3">
        <f t="shared" si="9"/>
        <v>560</v>
      </c>
      <c r="Q64" s="3"/>
      <c r="R64" s="31">
        <f t="shared" si="10"/>
        <v>560</v>
      </c>
      <c r="S64" s="5">
        <f t="shared" si="6"/>
        <v>5040</v>
      </c>
      <c r="T64" s="6"/>
      <c r="U64" s="25"/>
      <c r="V64" s="25"/>
    </row>
    <row r="65" spans="1:22">
      <c r="A65" s="3">
        <f>SUBTOTAL(3,$B$6:B65)</f>
        <v>60</v>
      </c>
      <c r="B65" s="4">
        <v>44531</v>
      </c>
      <c r="C65" s="3">
        <f t="shared" si="26"/>
        <v>69000</v>
      </c>
      <c r="D65" s="5">
        <f t="shared" si="29"/>
        <v>21390</v>
      </c>
      <c r="E65" s="3">
        <f t="shared" si="30"/>
        <v>6210</v>
      </c>
      <c r="F65" s="3">
        <f t="shared" si="1"/>
        <v>96600</v>
      </c>
      <c r="G65" s="3">
        <f t="shared" si="27"/>
        <v>65000</v>
      </c>
      <c r="H65" s="5">
        <f t="shared" si="31"/>
        <v>20150</v>
      </c>
      <c r="I65" s="3">
        <f t="shared" si="32"/>
        <v>5850</v>
      </c>
      <c r="J65" s="3">
        <f t="shared" si="3"/>
        <v>91000</v>
      </c>
      <c r="K65" s="3">
        <f t="shared" si="34"/>
        <v>4000</v>
      </c>
      <c r="L65" s="5">
        <f t="shared" si="34"/>
        <v>1240</v>
      </c>
      <c r="M65" s="3">
        <f t="shared" si="34"/>
        <v>360</v>
      </c>
      <c r="N65" s="3">
        <f t="shared" si="5"/>
        <v>5600</v>
      </c>
      <c r="O65" s="3"/>
      <c r="P65" s="3">
        <f t="shared" si="9"/>
        <v>560</v>
      </c>
      <c r="Q65" s="3"/>
      <c r="R65" s="31">
        <f t="shared" si="10"/>
        <v>560</v>
      </c>
      <c r="S65" s="5">
        <f t="shared" si="6"/>
        <v>5040</v>
      </c>
      <c r="T65" s="6"/>
      <c r="U65" s="25"/>
      <c r="V65" s="25"/>
    </row>
    <row r="66" spans="1:22">
      <c r="A66" s="3">
        <f>SUBTOTAL(3,$B$6:B66)</f>
        <v>61</v>
      </c>
      <c r="B66" s="4">
        <v>44562</v>
      </c>
      <c r="C66" s="3">
        <f t="shared" si="26"/>
        <v>69000</v>
      </c>
      <c r="D66" s="5">
        <f>ROUND(C66*34/100,0)</f>
        <v>23460</v>
      </c>
      <c r="E66" s="3">
        <f t="shared" si="30"/>
        <v>6210</v>
      </c>
      <c r="F66" s="3">
        <f t="shared" si="1"/>
        <v>98670</v>
      </c>
      <c r="G66" s="3">
        <f t="shared" si="27"/>
        <v>65000</v>
      </c>
      <c r="H66" s="5">
        <f>ROUND(G66*34/100,0)</f>
        <v>22100</v>
      </c>
      <c r="I66" s="3">
        <f t="shared" si="32"/>
        <v>5850</v>
      </c>
      <c r="J66" s="3">
        <f t="shared" si="3"/>
        <v>92950</v>
      </c>
      <c r="K66" s="3">
        <f t="shared" si="34"/>
        <v>4000</v>
      </c>
      <c r="L66" s="5">
        <f t="shared" si="34"/>
        <v>1360</v>
      </c>
      <c r="M66" s="3">
        <f t="shared" si="34"/>
        <v>360</v>
      </c>
      <c r="N66" s="3">
        <f t="shared" si="5"/>
        <v>5720</v>
      </c>
      <c r="O66" s="3">
        <f>ROUND((C66*3/100),0)</f>
        <v>2070</v>
      </c>
      <c r="P66" s="3">
        <f t="shared" si="9"/>
        <v>572</v>
      </c>
      <c r="Q66" s="3"/>
      <c r="R66" s="31">
        <f t="shared" si="10"/>
        <v>2642</v>
      </c>
      <c r="S66" s="5">
        <f t="shared" si="6"/>
        <v>3078</v>
      </c>
      <c r="T66" s="6"/>
      <c r="U66" s="25"/>
      <c r="V66" s="25"/>
    </row>
    <row r="67" spans="1:22">
      <c r="A67" s="3">
        <f>SUBTOTAL(3,$B$6:B67)</f>
        <v>62</v>
      </c>
      <c r="B67" s="4">
        <v>44593</v>
      </c>
      <c r="C67" s="3">
        <f t="shared" si="26"/>
        <v>69000</v>
      </c>
      <c r="D67" s="5">
        <f t="shared" ref="D67:D71" si="35">ROUND(C67*34/100,0)</f>
        <v>23460</v>
      </c>
      <c r="E67" s="3">
        <f t="shared" si="30"/>
        <v>6210</v>
      </c>
      <c r="F67" s="3">
        <f t="shared" si="1"/>
        <v>98670</v>
      </c>
      <c r="G67" s="3">
        <f t="shared" si="27"/>
        <v>65000</v>
      </c>
      <c r="H67" s="5">
        <f t="shared" ref="H67:H71" si="36">ROUND(G67*34/100,0)</f>
        <v>22100</v>
      </c>
      <c r="I67" s="3">
        <f t="shared" si="32"/>
        <v>5850</v>
      </c>
      <c r="J67" s="3">
        <f t="shared" si="3"/>
        <v>92950</v>
      </c>
      <c r="K67" s="3">
        <f t="shared" si="34"/>
        <v>4000</v>
      </c>
      <c r="L67" s="5">
        <f t="shared" si="34"/>
        <v>1360</v>
      </c>
      <c r="M67" s="3">
        <f t="shared" si="34"/>
        <v>360</v>
      </c>
      <c r="N67" s="3">
        <f t="shared" si="5"/>
        <v>5720</v>
      </c>
      <c r="O67" s="3">
        <f>ROUND((C67*3/100),0)</f>
        <v>2070</v>
      </c>
      <c r="P67" s="3">
        <f t="shared" si="9"/>
        <v>572</v>
      </c>
      <c r="Q67" s="3"/>
      <c r="R67" s="31">
        <f t="shared" si="10"/>
        <v>2642</v>
      </c>
      <c r="S67" s="5">
        <f t="shared" si="6"/>
        <v>3078</v>
      </c>
      <c r="T67" s="6"/>
      <c r="U67" s="25"/>
      <c r="V67" s="25"/>
    </row>
    <row r="68" spans="1:22">
      <c r="A68" s="3">
        <f>SUBTOTAL(3,$B$6:B68)</f>
        <v>63</v>
      </c>
      <c r="B68" s="4">
        <v>44621</v>
      </c>
      <c r="C68" s="3">
        <f t="shared" si="26"/>
        <v>69000</v>
      </c>
      <c r="D68" s="5">
        <f t="shared" si="35"/>
        <v>23460</v>
      </c>
      <c r="E68" s="3">
        <f t="shared" ref="E68:E77" si="37">ROUND((C68*9/100),0)</f>
        <v>6210</v>
      </c>
      <c r="F68" s="3">
        <f t="shared" ref="F68:F77" si="38">SUM(C68:E68)</f>
        <v>98670</v>
      </c>
      <c r="G68" s="3">
        <f t="shared" si="27"/>
        <v>65000</v>
      </c>
      <c r="H68" s="5">
        <f t="shared" si="36"/>
        <v>22100</v>
      </c>
      <c r="I68" s="3">
        <f t="shared" ref="I68:I77" si="39">ROUND((G68*9/100),0)</f>
        <v>5850</v>
      </c>
      <c r="J68" s="3">
        <f t="shared" ref="J68:J77" si="40">SUM(G68:I68)</f>
        <v>92950</v>
      </c>
      <c r="K68" s="3">
        <f t="shared" ref="K68:K77" si="41">C68-G68</f>
        <v>4000</v>
      </c>
      <c r="L68" s="5">
        <f t="shared" ref="L68:L77" si="42">D68-H68</f>
        <v>1360</v>
      </c>
      <c r="M68" s="3">
        <f t="shared" ref="M68:M77" si="43">E68-I68</f>
        <v>360</v>
      </c>
      <c r="N68" s="3">
        <f t="shared" ref="N68:N77" si="44">SUM(K68:M68)</f>
        <v>5720</v>
      </c>
      <c r="O68" s="3">
        <f t="shared" ref="O68" si="45">ROUND((C68*3/100),0)</f>
        <v>2070</v>
      </c>
      <c r="P68" s="3">
        <f t="shared" si="9"/>
        <v>572</v>
      </c>
      <c r="Q68" s="3"/>
      <c r="R68" s="31">
        <f t="shared" si="10"/>
        <v>2642</v>
      </c>
      <c r="S68" s="5">
        <f t="shared" ref="S68:S77" si="46">N68-R68</f>
        <v>3078</v>
      </c>
      <c r="T68" s="6"/>
      <c r="U68" s="25"/>
      <c r="V68" s="25"/>
    </row>
    <row r="69" spans="1:22">
      <c r="A69" s="3">
        <f>SUBTOTAL(3,$B$6:B69)</f>
        <v>64</v>
      </c>
      <c r="B69" s="4">
        <v>44652</v>
      </c>
      <c r="C69" s="3">
        <f t="shared" si="26"/>
        <v>69000</v>
      </c>
      <c r="D69" s="5">
        <f t="shared" si="35"/>
        <v>23460</v>
      </c>
      <c r="E69" s="3">
        <f t="shared" si="37"/>
        <v>6210</v>
      </c>
      <c r="F69" s="3">
        <f t="shared" si="38"/>
        <v>98670</v>
      </c>
      <c r="G69" s="3">
        <f t="shared" si="27"/>
        <v>65000</v>
      </c>
      <c r="H69" s="5">
        <f t="shared" si="36"/>
        <v>22100</v>
      </c>
      <c r="I69" s="3">
        <f t="shared" si="39"/>
        <v>5850</v>
      </c>
      <c r="J69" s="3">
        <f t="shared" si="40"/>
        <v>92950</v>
      </c>
      <c r="K69" s="3">
        <f t="shared" si="41"/>
        <v>4000</v>
      </c>
      <c r="L69" s="5">
        <f t="shared" si="42"/>
        <v>1360</v>
      </c>
      <c r="M69" s="3">
        <f t="shared" si="43"/>
        <v>360</v>
      </c>
      <c r="N69" s="3">
        <f t="shared" si="44"/>
        <v>5720</v>
      </c>
      <c r="O69" s="3"/>
      <c r="P69" s="3">
        <f t="shared" si="9"/>
        <v>572</v>
      </c>
      <c r="Q69" s="3"/>
      <c r="R69" s="31">
        <f t="shared" si="10"/>
        <v>572</v>
      </c>
      <c r="S69" s="5">
        <f t="shared" si="46"/>
        <v>5148</v>
      </c>
      <c r="T69" s="6"/>
      <c r="U69" s="25"/>
      <c r="V69" s="25"/>
    </row>
    <row r="70" spans="1:22">
      <c r="A70" s="3">
        <f>SUBTOTAL(3,$B$6:B70)</f>
        <v>65</v>
      </c>
      <c r="B70" s="4">
        <v>44682</v>
      </c>
      <c r="C70" s="3">
        <f t="shared" si="26"/>
        <v>69000</v>
      </c>
      <c r="D70" s="5">
        <f t="shared" si="35"/>
        <v>23460</v>
      </c>
      <c r="E70" s="3">
        <f t="shared" si="37"/>
        <v>6210</v>
      </c>
      <c r="F70" s="3">
        <f t="shared" si="38"/>
        <v>98670</v>
      </c>
      <c r="G70" s="3">
        <f t="shared" si="27"/>
        <v>65000</v>
      </c>
      <c r="H70" s="5">
        <f t="shared" si="36"/>
        <v>22100</v>
      </c>
      <c r="I70" s="3">
        <f t="shared" si="39"/>
        <v>5850</v>
      </c>
      <c r="J70" s="3">
        <f t="shared" si="40"/>
        <v>92950</v>
      </c>
      <c r="K70" s="3">
        <f t="shared" si="41"/>
        <v>4000</v>
      </c>
      <c r="L70" s="5">
        <f t="shared" si="42"/>
        <v>1360</v>
      </c>
      <c r="M70" s="3">
        <f t="shared" si="43"/>
        <v>360</v>
      </c>
      <c r="N70" s="3">
        <f t="shared" si="44"/>
        <v>5720</v>
      </c>
      <c r="O70" s="3"/>
      <c r="P70" s="3">
        <f t="shared" si="9"/>
        <v>572</v>
      </c>
      <c r="Q70" s="3"/>
      <c r="R70" s="31">
        <f t="shared" si="10"/>
        <v>572</v>
      </c>
      <c r="S70" s="5">
        <f t="shared" si="46"/>
        <v>5148</v>
      </c>
      <c r="T70" s="6"/>
      <c r="U70" s="25"/>
      <c r="V70" s="25"/>
    </row>
    <row r="71" spans="1:22">
      <c r="A71" s="3">
        <f>SUBTOTAL(3,$B$6:B71)</f>
        <v>66</v>
      </c>
      <c r="B71" s="4">
        <v>44713</v>
      </c>
      <c r="C71" s="3">
        <f t="shared" si="26"/>
        <v>69000</v>
      </c>
      <c r="D71" s="5">
        <f t="shared" si="35"/>
        <v>23460</v>
      </c>
      <c r="E71" s="3">
        <f t="shared" si="37"/>
        <v>6210</v>
      </c>
      <c r="F71" s="3">
        <f t="shared" si="38"/>
        <v>98670</v>
      </c>
      <c r="G71" s="3">
        <f t="shared" si="27"/>
        <v>65000</v>
      </c>
      <c r="H71" s="5">
        <f t="shared" si="36"/>
        <v>22100</v>
      </c>
      <c r="I71" s="3">
        <f t="shared" si="39"/>
        <v>5850</v>
      </c>
      <c r="J71" s="3">
        <f t="shared" si="40"/>
        <v>92950</v>
      </c>
      <c r="K71" s="3">
        <f t="shared" si="41"/>
        <v>4000</v>
      </c>
      <c r="L71" s="5">
        <f t="shared" si="42"/>
        <v>1360</v>
      </c>
      <c r="M71" s="3">
        <f t="shared" si="43"/>
        <v>360</v>
      </c>
      <c r="N71" s="3">
        <f t="shared" si="44"/>
        <v>5720</v>
      </c>
      <c r="O71" s="3"/>
      <c r="P71" s="3">
        <f t="shared" ref="P71:P77" si="47">ROUND(N71*10/100,0)</f>
        <v>572</v>
      </c>
      <c r="Q71" s="3"/>
      <c r="R71" s="31">
        <f t="shared" ref="R71:R77" si="48">SUM(O71:Q71)</f>
        <v>572</v>
      </c>
      <c r="S71" s="5">
        <f t="shared" si="46"/>
        <v>5148</v>
      </c>
      <c r="T71" s="6"/>
      <c r="U71" s="25"/>
      <c r="V71" s="25"/>
    </row>
    <row r="72" spans="1:22">
      <c r="A72" s="3">
        <f>SUBTOTAL(3,$B$6:B72)</f>
        <v>67</v>
      </c>
      <c r="B72" s="4">
        <v>44743</v>
      </c>
      <c r="C72" s="3">
        <f>ROUND(C71*103%,-2)</f>
        <v>71100</v>
      </c>
      <c r="D72" s="5">
        <f>ROUND(C72*38/100,0)</f>
        <v>27018</v>
      </c>
      <c r="E72" s="3">
        <f>ROUND((C72*9/100),0)</f>
        <v>6399</v>
      </c>
      <c r="F72" s="3">
        <f t="shared" si="38"/>
        <v>104517</v>
      </c>
      <c r="G72" s="3">
        <f>ROUND(G71*103%,-2)</f>
        <v>67000</v>
      </c>
      <c r="H72" s="5">
        <f>ROUND(G72*38/100,0)</f>
        <v>25460</v>
      </c>
      <c r="I72" s="3">
        <f>ROUND((G72*9/100),0)</f>
        <v>6030</v>
      </c>
      <c r="J72" s="3">
        <f t="shared" si="40"/>
        <v>98490</v>
      </c>
      <c r="K72" s="3">
        <f t="shared" si="41"/>
        <v>4100</v>
      </c>
      <c r="L72" s="5">
        <f t="shared" si="42"/>
        <v>1558</v>
      </c>
      <c r="M72" s="3">
        <f t="shared" si="43"/>
        <v>369</v>
      </c>
      <c r="N72" s="3">
        <f t="shared" si="44"/>
        <v>6027</v>
      </c>
      <c r="O72" s="3">
        <f>ROUND((C72*3/100),0)</f>
        <v>2133</v>
      </c>
      <c r="P72" s="3">
        <f t="shared" si="47"/>
        <v>603</v>
      </c>
      <c r="Q72" s="3"/>
      <c r="R72" s="31">
        <f t="shared" si="48"/>
        <v>2736</v>
      </c>
      <c r="S72" s="5">
        <f t="shared" si="46"/>
        <v>3291</v>
      </c>
      <c r="T72" s="6"/>
      <c r="U72" s="25"/>
      <c r="V72" s="25"/>
    </row>
    <row r="73" spans="1:22">
      <c r="A73" s="3">
        <f>SUBTOTAL(3,$B$6:B73)</f>
        <v>68</v>
      </c>
      <c r="B73" s="4">
        <v>44774</v>
      </c>
      <c r="C73" s="3">
        <f t="shared" si="26"/>
        <v>71100</v>
      </c>
      <c r="D73" s="5">
        <f t="shared" ref="D73:D77" si="49">ROUND(C73*38/100,0)</f>
        <v>27018</v>
      </c>
      <c r="E73" s="3">
        <f t="shared" si="37"/>
        <v>6399</v>
      </c>
      <c r="F73" s="3">
        <f t="shared" si="38"/>
        <v>104517</v>
      </c>
      <c r="G73" s="3">
        <f t="shared" si="27"/>
        <v>67000</v>
      </c>
      <c r="H73" s="5">
        <f t="shared" ref="H73:H77" si="50">ROUND(G73*38/100,0)</f>
        <v>25460</v>
      </c>
      <c r="I73" s="3">
        <f t="shared" si="39"/>
        <v>6030</v>
      </c>
      <c r="J73" s="3">
        <f t="shared" si="40"/>
        <v>98490</v>
      </c>
      <c r="K73" s="3">
        <f t="shared" si="41"/>
        <v>4100</v>
      </c>
      <c r="L73" s="5">
        <f t="shared" si="42"/>
        <v>1558</v>
      </c>
      <c r="M73" s="3">
        <f t="shared" si="43"/>
        <v>369</v>
      </c>
      <c r="N73" s="3">
        <f t="shared" si="44"/>
        <v>6027</v>
      </c>
      <c r="O73" s="3">
        <f t="shared" ref="O73:O74" si="51">ROUND((C73*3/100),0)</f>
        <v>2133</v>
      </c>
      <c r="P73" s="3">
        <f t="shared" si="47"/>
        <v>603</v>
      </c>
      <c r="Q73" s="3"/>
      <c r="R73" s="31">
        <f t="shared" si="48"/>
        <v>2736</v>
      </c>
      <c r="S73" s="5">
        <f t="shared" si="46"/>
        <v>3291</v>
      </c>
      <c r="T73" s="6"/>
      <c r="U73" s="25"/>
      <c r="V73" s="25"/>
    </row>
    <row r="74" spans="1:22">
      <c r="A74" s="3">
        <f>SUBTOTAL(3,$B$6:B74)</f>
        <v>69</v>
      </c>
      <c r="B74" s="4">
        <v>44805</v>
      </c>
      <c r="C74" s="3">
        <f t="shared" si="26"/>
        <v>71100</v>
      </c>
      <c r="D74" s="5">
        <f t="shared" si="49"/>
        <v>27018</v>
      </c>
      <c r="E74" s="3">
        <f t="shared" si="37"/>
        <v>6399</v>
      </c>
      <c r="F74" s="3">
        <f t="shared" si="38"/>
        <v>104517</v>
      </c>
      <c r="G74" s="3">
        <f t="shared" si="27"/>
        <v>67000</v>
      </c>
      <c r="H74" s="5">
        <f t="shared" si="50"/>
        <v>25460</v>
      </c>
      <c r="I74" s="3">
        <f t="shared" si="39"/>
        <v>6030</v>
      </c>
      <c r="J74" s="3">
        <f t="shared" si="40"/>
        <v>98490</v>
      </c>
      <c r="K74" s="3">
        <f t="shared" si="41"/>
        <v>4100</v>
      </c>
      <c r="L74" s="5">
        <f t="shared" si="42"/>
        <v>1558</v>
      </c>
      <c r="M74" s="3">
        <f t="shared" si="43"/>
        <v>369</v>
      </c>
      <c r="N74" s="3">
        <f t="shared" si="44"/>
        <v>6027</v>
      </c>
      <c r="O74" s="3">
        <f t="shared" si="51"/>
        <v>2133</v>
      </c>
      <c r="P74" s="3">
        <f t="shared" si="47"/>
        <v>603</v>
      </c>
      <c r="Q74" s="3"/>
      <c r="R74" s="31">
        <f t="shared" si="48"/>
        <v>2736</v>
      </c>
      <c r="S74" s="5">
        <f t="shared" si="46"/>
        <v>3291</v>
      </c>
      <c r="T74" s="6"/>
      <c r="U74" s="25"/>
      <c r="V74" s="25"/>
    </row>
    <row r="75" spans="1:22">
      <c r="A75" s="3">
        <f>SUBTOTAL(3,$B$6:B75)</f>
        <v>70</v>
      </c>
      <c r="B75" s="4">
        <v>44835</v>
      </c>
      <c r="C75" s="3">
        <f t="shared" si="26"/>
        <v>71100</v>
      </c>
      <c r="D75" s="5">
        <f t="shared" si="49"/>
        <v>27018</v>
      </c>
      <c r="E75" s="3">
        <f t="shared" si="37"/>
        <v>6399</v>
      </c>
      <c r="F75" s="3">
        <f t="shared" si="38"/>
        <v>104517</v>
      </c>
      <c r="G75" s="3">
        <f t="shared" si="27"/>
        <v>67000</v>
      </c>
      <c r="H75" s="5">
        <f t="shared" si="50"/>
        <v>25460</v>
      </c>
      <c r="I75" s="3">
        <f t="shared" si="39"/>
        <v>6030</v>
      </c>
      <c r="J75" s="3">
        <f t="shared" si="40"/>
        <v>98490</v>
      </c>
      <c r="K75" s="3">
        <f t="shared" si="41"/>
        <v>4100</v>
      </c>
      <c r="L75" s="5">
        <f t="shared" si="42"/>
        <v>1558</v>
      </c>
      <c r="M75" s="3">
        <f t="shared" si="43"/>
        <v>369</v>
      </c>
      <c r="N75" s="3">
        <f t="shared" si="44"/>
        <v>6027</v>
      </c>
      <c r="O75" s="3"/>
      <c r="P75" s="3">
        <f t="shared" si="47"/>
        <v>603</v>
      </c>
      <c r="Q75" s="3"/>
      <c r="R75" s="31">
        <f t="shared" si="48"/>
        <v>603</v>
      </c>
      <c r="S75" s="5">
        <f t="shared" si="46"/>
        <v>5424</v>
      </c>
      <c r="T75" s="6"/>
      <c r="U75" s="25"/>
      <c r="V75" s="25"/>
    </row>
    <row r="76" spans="1:22">
      <c r="A76" s="3">
        <f>SUBTOTAL(3,$B$6:B76)</f>
        <v>71</v>
      </c>
      <c r="B76" s="4">
        <v>44866</v>
      </c>
      <c r="C76" s="3">
        <f t="shared" si="26"/>
        <v>71100</v>
      </c>
      <c r="D76" s="5">
        <f t="shared" si="49"/>
        <v>27018</v>
      </c>
      <c r="E76" s="3">
        <f t="shared" si="37"/>
        <v>6399</v>
      </c>
      <c r="F76" s="3">
        <f t="shared" si="38"/>
        <v>104517</v>
      </c>
      <c r="G76" s="3">
        <f t="shared" si="27"/>
        <v>67000</v>
      </c>
      <c r="H76" s="5">
        <f t="shared" si="50"/>
        <v>25460</v>
      </c>
      <c r="I76" s="3">
        <f t="shared" si="39"/>
        <v>6030</v>
      </c>
      <c r="J76" s="3">
        <f t="shared" si="40"/>
        <v>98490</v>
      </c>
      <c r="K76" s="3">
        <f t="shared" si="41"/>
        <v>4100</v>
      </c>
      <c r="L76" s="5">
        <f t="shared" si="42"/>
        <v>1558</v>
      </c>
      <c r="M76" s="3">
        <f t="shared" si="43"/>
        <v>369</v>
      </c>
      <c r="N76" s="3">
        <f t="shared" si="44"/>
        <v>6027</v>
      </c>
      <c r="O76" s="3"/>
      <c r="P76" s="3">
        <f t="shared" si="47"/>
        <v>603</v>
      </c>
      <c r="Q76" s="3"/>
      <c r="R76" s="31">
        <f t="shared" si="48"/>
        <v>603</v>
      </c>
      <c r="S76" s="5">
        <f t="shared" si="46"/>
        <v>5424</v>
      </c>
      <c r="T76" s="6"/>
      <c r="U76" s="25"/>
      <c r="V76" s="25"/>
    </row>
    <row r="77" spans="1:22">
      <c r="A77" s="3">
        <f>SUBTOTAL(3,$B$6:B77)</f>
        <v>72</v>
      </c>
      <c r="B77" s="4">
        <v>44896</v>
      </c>
      <c r="C77" s="3">
        <f t="shared" si="26"/>
        <v>71100</v>
      </c>
      <c r="D77" s="5">
        <f t="shared" si="49"/>
        <v>27018</v>
      </c>
      <c r="E77" s="3">
        <f t="shared" si="37"/>
        <v>6399</v>
      </c>
      <c r="F77" s="3">
        <f t="shared" si="38"/>
        <v>104517</v>
      </c>
      <c r="G77" s="3">
        <f t="shared" si="27"/>
        <v>67000</v>
      </c>
      <c r="H77" s="5">
        <f t="shared" si="50"/>
        <v>25460</v>
      </c>
      <c r="I77" s="3">
        <f t="shared" si="39"/>
        <v>6030</v>
      </c>
      <c r="J77" s="3">
        <f t="shared" si="40"/>
        <v>98490</v>
      </c>
      <c r="K77" s="3">
        <f t="shared" si="41"/>
        <v>4100</v>
      </c>
      <c r="L77" s="5">
        <f t="shared" si="42"/>
        <v>1558</v>
      </c>
      <c r="M77" s="3">
        <f t="shared" si="43"/>
        <v>369</v>
      </c>
      <c r="N77" s="3">
        <f t="shared" si="44"/>
        <v>6027</v>
      </c>
      <c r="O77" s="3"/>
      <c r="P77" s="3">
        <f t="shared" si="47"/>
        <v>603</v>
      </c>
      <c r="Q77" s="3"/>
      <c r="R77" s="31">
        <f t="shared" si="48"/>
        <v>603</v>
      </c>
      <c r="S77" s="5">
        <f t="shared" si="46"/>
        <v>5424</v>
      </c>
      <c r="T77" s="6"/>
      <c r="U77" s="25"/>
      <c r="V77" s="25"/>
    </row>
    <row r="78" spans="1:22" ht="48" customHeight="1">
      <c r="A78" s="84" t="s">
        <v>13</v>
      </c>
      <c r="B78" s="84"/>
      <c r="C78" s="7">
        <f>SUBTOTAL(9,C6:C77)</f>
        <v>4688400</v>
      </c>
      <c r="D78" s="7">
        <f t="shared" ref="D78:E78" si="52">SUBTOTAL(9,D6:D77)</f>
        <v>838410</v>
      </c>
      <c r="E78" s="7">
        <f t="shared" si="52"/>
        <v>387618</v>
      </c>
      <c r="F78" s="7">
        <f t="shared" ref="F78" si="53">SUBTOTAL(9,F6:F77)</f>
        <v>5914428</v>
      </c>
      <c r="G78" s="7">
        <f t="shared" ref="G78" si="54">SUBTOTAL(9,G6:G77)</f>
        <v>4419000</v>
      </c>
      <c r="H78" s="7">
        <f t="shared" ref="H78" si="55">SUBTOTAL(9,H6:H77)</f>
        <v>790086</v>
      </c>
      <c r="I78" s="7">
        <f t="shared" ref="I78" si="56">SUBTOTAL(9,I6:I77)</f>
        <v>365340</v>
      </c>
      <c r="J78" s="7">
        <f t="shared" ref="J78" si="57">SUBTOTAL(9,J6:J77)</f>
        <v>5574426</v>
      </c>
      <c r="K78" s="7">
        <f t="shared" ref="K78" si="58">SUBTOTAL(9,K6:K77)</f>
        <v>269400</v>
      </c>
      <c r="L78" s="7">
        <f t="shared" ref="L78" si="59">SUBTOTAL(9,L6:L77)</f>
        <v>48324</v>
      </c>
      <c r="M78" s="7">
        <f t="shared" ref="M78" si="60">SUBTOTAL(9,M6:M77)</f>
        <v>22278</v>
      </c>
      <c r="N78" s="7">
        <f t="shared" ref="N78" si="61">SUBTOTAL(9,N6:N77)</f>
        <v>340002</v>
      </c>
      <c r="O78" s="7">
        <f t="shared" ref="O78" si="62">SUBTOTAL(9,O6:O77)</f>
        <v>18819</v>
      </c>
      <c r="P78" s="7">
        <f t="shared" ref="P78" si="63">SUBTOTAL(9,P6:P77)</f>
        <v>34020</v>
      </c>
      <c r="Q78" s="7">
        <f t="shared" ref="Q78" si="64">SUBTOTAL(9,Q6:Q77)</f>
        <v>611</v>
      </c>
      <c r="R78" s="7">
        <f t="shared" ref="R78" si="65">SUBTOTAL(9,R6:R77)</f>
        <v>53450</v>
      </c>
      <c r="S78" s="7">
        <f t="shared" ref="S78" si="66">SUBTOTAL(9,S6:S77)</f>
        <v>286552</v>
      </c>
      <c r="T78" s="8"/>
      <c r="U78" s="26"/>
      <c r="V78" s="26"/>
    </row>
    <row r="79" spans="1:2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</sheetData>
  <autoFilter ref="B4:B78">
    <filterColumn colId="0"/>
  </autoFilter>
  <mergeCells count="15">
    <mergeCell ref="R4:R5"/>
    <mergeCell ref="S4:S5"/>
    <mergeCell ref="T4:T5"/>
    <mergeCell ref="A78:B78"/>
    <mergeCell ref="A1:T1"/>
    <mergeCell ref="A2:T2"/>
    <mergeCell ref="A3:T3"/>
    <mergeCell ref="A4:A5"/>
    <mergeCell ref="B4:B5"/>
    <mergeCell ref="C4:F4"/>
    <mergeCell ref="G4:J4"/>
    <mergeCell ref="K4:N4"/>
    <mergeCell ref="O4:O5"/>
    <mergeCell ref="P4:P5"/>
    <mergeCell ref="Q4:Q5"/>
  </mergeCells>
  <pageMargins left="0.51" right="0.43" top="0.32" bottom="0.75" header="0.3" footer="0.3"/>
  <pageSetup scale="69" orientation="landscape" verticalDpi="0" r:id="rId1"/>
  <headerFooter>
    <oddFooter>&amp;C&amp;"Arial Black,Regular"RAJTEACHERS.NET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Notice</vt:lpstr>
      <vt:lpstr>GPF</vt:lpstr>
      <vt:lpstr>NPS</vt:lpstr>
      <vt:lpstr>GPF!Criteria</vt:lpstr>
      <vt:lpstr>GPF!Print_Area</vt:lpstr>
      <vt:lpstr>NPS!Print_Area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2022-12-22T13:27:04Z</dcterms:modified>
</cp:coreProperties>
</file>