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755"/>
  </bookViews>
  <sheets>
    <sheet name="MASTER SHEET" sheetId="10" r:id="rId1"/>
    <sheet name="GA 55" sheetId="2" r:id="rId2"/>
    <sheet name="Other Deduction" sheetId="1" state="hidden" r:id="rId3"/>
    <sheet name="Old Tax Regime" sheetId="3" r:id="rId4"/>
    <sheet name="New Tax Regime" sheetId="11" r:id="rId5"/>
    <sheet name="Form 16" sheetId="12" r:id="rId6"/>
    <sheet name="HRA Receipt" sheetId="9" r:id="rId7"/>
  </sheets>
  <definedNames>
    <definedName name="_xlnm._FilterDatabase" localSheetId="1" hidden="1">'GA 55'!$A$5:$AD$31</definedName>
    <definedName name="_tds1" localSheetId="4">#REF!</definedName>
    <definedName name="_tds1">#REF!</definedName>
    <definedName name="_tds2" localSheetId="4">#REF!</definedName>
    <definedName name="_tds2">#REF!</definedName>
    <definedName name="AIR.Code001" localSheetId="4">#REF!</definedName>
    <definedName name="AIR.Code001">#REF!</definedName>
    <definedName name="AIR.Code002" localSheetId="4">#REF!</definedName>
    <definedName name="AIR.Code002">#REF!</definedName>
    <definedName name="AIR.Code003" localSheetId="4">#REF!</definedName>
    <definedName name="AIR.Code003">#REF!</definedName>
    <definedName name="AIR.Code004" localSheetId="4">#REF!</definedName>
    <definedName name="AIR.Code004">#REF!</definedName>
    <definedName name="AIR.Code005" localSheetId="4">#REF!</definedName>
    <definedName name="AIR.Code005">#REF!</definedName>
    <definedName name="AIR.Code006" localSheetId="4">#REF!</definedName>
    <definedName name="AIR.Code006">#REF!</definedName>
    <definedName name="AIR.Code007" localSheetId="4">#REF!</definedName>
    <definedName name="AIR.Code007">#REF!</definedName>
    <definedName name="AIR.Code008" localSheetId="4">#REF!</definedName>
    <definedName name="AIR.Code008">#REF!</definedName>
    <definedName name="AIR.TaxExmpIntInc" localSheetId="4">#REF!</definedName>
    <definedName name="AIR.TaxExmpIntInc">#REF!</definedName>
    <definedName name="All_India_Service" localSheetId="4">'GA 55'!#REF!</definedName>
    <definedName name="All_India_Service">'GA 55'!#REF!</definedName>
    <definedName name="Bank1" localSheetId="4">#REF!</definedName>
    <definedName name="Bank1">#REF!</definedName>
    <definedName name="Bank10" localSheetId="4">#REF!</definedName>
    <definedName name="Bank10">#REF!</definedName>
    <definedName name="Bank11" localSheetId="4">#REF!</definedName>
    <definedName name="Bank11">#REF!</definedName>
    <definedName name="Bank12" localSheetId="4">#REF!</definedName>
    <definedName name="Bank12">#REF!</definedName>
    <definedName name="Bank2" localSheetId="4">#REF!</definedName>
    <definedName name="Bank2">#REF!</definedName>
    <definedName name="Bank3" localSheetId="4">#REF!</definedName>
    <definedName name="Bank3">#REF!</definedName>
    <definedName name="Bank4" localSheetId="4">#REF!</definedName>
    <definedName name="Bank4">#REF!</definedName>
    <definedName name="Bank5" localSheetId="4">#REF!</definedName>
    <definedName name="Bank5">#REF!</definedName>
    <definedName name="Bank6" localSheetId="4">#REF!</definedName>
    <definedName name="Bank6">#REF!</definedName>
    <definedName name="Bank6PCAR" localSheetId="4">#REF!</definedName>
    <definedName name="Bank6PCAR">#REF!</definedName>
    <definedName name="Bank7" localSheetId="4">#REF!</definedName>
    <definedName name="Bank7">#REF!</definedName>
    <definedName name="Bank8" localSheetId="4">#REF!</definedName>
    <definedName name="Bank8">#REF!</definedName>
    <definedName name="Bank9" localSheetId="4">#REF!</definedName>
    <definedName name="Bank9">#REF!</definedName>
    <definedName name="BankAccNo" localSheetId="4">#REF!</definedName>
    <definedName name="BankAccNo">#REF!</definedName>
    <definedName name="BankArrear" localSheetId="4">#REF!</definedName>
    <definedName name="BankArrear">#REF!</definedName>
    <definedName name="BankArrear0" localSheetId="4">#REF!</definedName>
    <definedName name="BankArrear0">#REF!</definedName>
    <definedName name="BankArrear1" localSheetId="4">#REF!</definedName>
    <definedName name="BankArrear1">#REF!</definedName>
    <definedName name="BankArrear2" localSheetId="4">#REF!</definedName>
    <definedName name="BankArrear2">#REF!</definedName>
    <definedName name="BankArrear3" localSheetId="4">#REF!</definedName>
    <definedName name="BankArrear3">#REF!</definedName>
    <definedName name="BankBonus" localSheetId="4">#REF!</definedName>
    <definedName name="BankBonus">#REF!</definedName>
    <definedName name="BankDA10" localSheetId="4">#REF!</definedName>
    <definedName name="BankDA10">#REF!</definedName>
    <definedName name="BankDA5" localSheetId="4">#REF!</definedName>
    <definedName name="BankDA5">#REF!</definedName>
    <definedName name="BankDA6" localSheetId="4">#REF!</definedName>
    <definedName name="BankDA6">#REF!</definedName>
    <definedName name="BankDA8" localSheetId="4">#REF!</definedName>
    <definedName name="BankDA8">#REF!</definedName>
    <definedName name="BankPL" localSheetId="4">#REF!</definedName>
    <definedName name="BankPL">#REF!</definedName>
    <definedName name="cmb_IncD.BankAccountType" localSheetId="4">#REF!</definedName>
    <definedName name="cmb_IncD.BankAccountType">#REF!</definedName>
    <definedName name="cmb_IncD.EcsRequired" localSheetId="4">#REF!</definedName>
    <definedName name="cmb_IncD.EcsRequired">#REF!</definedName>
    <definedName name="cmb_TDSal.StateCode" localSheetId="4">#REF!</definedName>
    <definedName name="cmb_TDSal.StateCode">#REF!</definedName>
    <definedName name="cmb_TDSoth.StateCode" localSheetId="4">#REF!</definedName>
    <definedName name="cmb_TDSoth.StateCode">#REF!</definedName>
    <definedName name="i_general" localSheetId="4">#REF!</definedName>
    <definedName name="i_general">#REF!</definedName>
    <definedName name="i_general2" localSheetId="4">#REF!</definedName>
    <definedName name="i_general2">#REF!</definedName>
    <definedName name="i_tds" localSheetId="4">#REF!</definedName>
    <definedName name="i_tds">#REF!</definedName>
    <definedName name="IncD.AdvanceTax" localSheetId="4">#REF!</definedName>
    <definedName name="IncD.AdvanceTax">#REF!</definedName>
    <definedName name="IncD.AggregateIncome" localSheetId="4">#REF!</definedName>
    <definedName name="IncD.AggregateIncome">#REF!</definedName>
    <definedName name="IncD.BalTaxPayable" localSheetId="4">#REF!</definedName>
    <definedName name="IncD.BalTaxPayable">#REF!</definedName>
    <definedName name="IncD.BankAccountNumber" localSheetId="4">#REF!</definedName>
    <definedName name="IncD.BankAccountNumber">#REF!</definedName>
    <definedName name="IncD.BankAccountType" localSheetId="4">#REF!</definedName>
    <definedName name="IncD.BankAccountType">#REF!</definedName>
    <definedName name="IncD.EcsRequired" localSheetId="4">#REF!</definedName>
    <definedName name="IncD.EcsRequired">#REF!</definedName>
    <definedName name="IncD.EducationCess" localSheetId="4">#REF!</definedName>
    <definedName name="IncD.EducationCess">#REF!</definedName>
    <definedName name="IncD.FamPension" localSheetId="4">#REF!</definedName>
    <definedName name="IncD.FamPension">#REF!</definedName>
    <definedName name="IncD.GrossTaxLiability" localSheetId="4">#REF!</definedName>
    <definedName name="IncD.GrossTaxLiability">#REF!</definedName>
    <definedName name="IncD.GrossTotIncome" localSheetId="4">#REF!</definedName>
    <definedName name="IncD.GrossTotIncome">#REF!</definedName>
    <definedName name="IncD.IncomeFromOS" localSheetId="4">#REF!</definedName>
    <definedName name="IncD.IncomeFromOS">#REF!</definedName>
    <definedName name="IncD.IncomeFromSal" localSheetId="4">#REF!</definedName>
    <definedName name="IncD.IncomeFromSal">#REF!</definedName>
    <definedName name="IncD.IndInterest" localSheetId="4">#REF!</definedName>
    <definedName name="IncD.IndInterest">#REF!</definedName>
    <definedName name="IncD.IntrstPayUs234A" localSheetId="4">#REF!</definedName>
    <definedName name="IncD.IntrstPayUs234A">#REF!</definedName>
    <definedName name="IncD.IntrstPayUs234B" localSheetId="4">#REF!</definedName>
    <definedName name="IncD.IntrstPayUs234B">#REF!</definedName>
    <definedName name="IncD.IntrstPayUs234C" localSheetId="4">#REF!</definedName>
    <definedName name="IncD.IntrstPayUs234C">#REF!</definedName>
    <definedName name="IncD.MICRCode" localSheetId="4">#REF!</definedName>
    <definedName name="IncD.MICRCode">#REF!</definedName>
    <definedName name="IncD.NetAgriculturalIncome" localSheetId="4">#REF!</definedName>
    <definedName name="IncD.NetAgriculturalIncome">#REF!</definedName>
    <definedName name="IncD.NetTaxLiability" localSheetId="4">#REF!</definedName>
    <definedName name="IncD.NetTaxLiability">#REF!</definedName>
    <definedName name="IncD.RebateOnAgriInc" localSheetId="4">#REF!</definedName>
    <definedName name="IncD.RebateOnAgriInc">#REF!</definedName>
    <definedName name="IncD.RefundDue" localSheetId="4">#REF!</definedName>
    <definedName name="IncD.RefundDue">#REF!</definedName>
    <definedName name="IncD.Section80C" localSheetId="4">#REF!</definedName>
    <definedName name="IncD.Section80C">#REF!</definedName>
    <definedName name="IncD.Section80CCC" localSheetId="4">#REF!</definedName>
    <definedName name="IncD.Section80CCC">#REF!</definedName>
    <definedName name="IncD.Section80CCD" localSheetId="4">#REF!</definedName>
    <definedName name="IncD.Section80CCD">#REF!</definedName>
    <definedName name="IncD.Section80D" localSheetId="4">#REF!</definedName>
    <definedName name="IncD.Section80D">#REF!</definedName>
    <definedName name="IncD.Section80DD" localSheetId="4">#REF!</definedName>
    <definedName name="IncD.Section80DD">#REF!</definedName>
    <definedName name="IncD.Section80DDB" localSheetId="4">#REF!</definedName>
    <definedName name="IncD.Section80DDB">#REF!</definedName>
    <definedName name="IncD.Section80E" localSheetId="4">#REF!</definedName>
    <definedName name="IncD.Section80E">#REF!</definedName>
    <definedName name="IncD.Section80G" localSheetId="4">#REF!</definedName>
    <definedName name="IncD.Section80G">#REF!</definedName>
    <definedName name="IncD.Section80GG" localSheetId="4">#REF!</definedName>
    <definedName name="IncD.Section80GG">#REF!</definedName>
    <definedName name="IncD.Section80GGA" localSheetId="4">#REF!</definedName>
    <definedName name="IncD.Section80GGA">#REF!</definedName>
    <definedName name="IncD.Section80GGC" localSheetId="4">#REF!</definedName>
    <definedName name="IncD.Section80GGC">#REF!</definedName>
    <definedName name="IncD.Section80U" localSheetId="4">#REF!</definedName>
    <definedName name="IncD.Section80U">#REF!</definedName>
    <definedName name="IncD.Section89" localSheetId="4">#REF!</definedName>
    <definedName name="IncD.Section89">#REF!</definedName>
    <definedName name="IncD.Section90and91" localSheetId="4">#REF!</definedName>
    <definedName name="IncD.Section90and91">#REF!</definedName>
    <definedName name="IncD.SelfAssessmentTax" localSheetId="4">#REF!</definedName>
    <definedName name="IncD.SelfAssessmentTax">#REF!</definedName>
    <definedName name="IncD.SurchargeOnTaxPayable" localSheetId="4">#REF!</definedName>
    <definedName name="IncD.SurchargeOnTaxPayable">#REF!</definedName>
    <definedName name="IncD.TaxOnAggregateInc" localSheetId="4">#REF!</definedName>
    <definedName name="IncD.TaxOnAggregateInc">#REF!</definedName>
    <definedName name="IncD.TDS" localSheetId="4">#REF!</definedName>
    <definedName name="IncD.TDS">#REF!</definedName>
    <definedName name="IncD.TotalChapVIADeductions" localSheetId="4">#REF!</definedName>
    <definedName name="IncD.TotalChapVIADeductions">#REF!</definedName>
    <definedName name="IncD.TotalIncome" localSheetId="4">#REF!</definedName>
    <definedName name="IncD.TotalIncome">#REF!</definedName>
    <definedName name="IncD.TotalIntrstPay" localSheetId="4">#REF!</definedName>
    <definedName name="IncD.TotalIntrstPay">#REF!</definedName>
    <definedName name="IncD.TotalTaxesPaid" localSheetId="4">#REF!</definedName>
    <definedName name="IncD.TotalTaxesPaid">#REF!</definedName>
    <definedName name="IncD.TotalTaxPayable" localSheetId="4">#REF!</definedName>
    <definedName name="IncD.TotalTaxPayable">#REF!</definedName>
    <definedName name="IncD.TotTaxPlusIntrstPay" localSheetId="4">#REF!</definedName>
    <definedName name="IncD.TotTaxPlusIntrstPay">#REF!</definedName>
    <definedName name="IT.Amt" localSheetId="4">#REF!</definedName>
    <definedName name="IT.Amt">#REF!</definedName>
    <definedName name="IT.FormulaOFS" localSheetId="4">#REF!</definedName>
    <definedName name="IT.FormulaOFS">#REF!</definedName>
    <definedName name="L_1">'GA 55'!$AF$12:$AF$33</definedName>
    <definedName name="_xlnm.Print_Area" localSheetId="1">'GA 55'!$C$5:$AC$38</definedName>
    <definedName name="_xlnm.Print_Area" localSheetId="6">'HRA Receipt'!$A$1:$J$24</definedName>
    <definedName name="_xlnm.Print_Area" localSheetId="4">'New Tax Regime'!$B$1:$Q$68</definedName>
    <definedName name="_xlnm.Print_Area" localSheetId="3">'Old Tax Regime'!$B$1:$Q$65</definedName>
    <definedName name="Sex" localSheetId="4">'Other Deduction'!#REF!</definedName>
    <definedName name="Sex">'Other Deduction'!#REF!</definedName>
    <definedName name="sheet1.CityOrTownOrDistrict" localSheetId="4">#REF!</definedName>
    <definedName name="sheet1.CityOrTownOrDistrict">#REF!</definedName>
    <definedName name="sheet1.DOB" localSheetId="4">#REF!</definedName>
    <definedName name="sheet1.DOB">#REF!</definedName>
    <definedName name="sheet1.EmployerCategory1" localSheetId="4">#REF!</definedName>
    <definedName name="sheet1.EmployerCategory1">#REF!</definedName>
    <definedName name="sheet1.FirstName" localSheetId="4">#REF!</definedName>
    <definedName name="sheet1.FirstName">#REF!</definedName>
    <definedName name="sheet1.Gender1" localSheetId="4">#REF!</definedName>
    <definedName name="sheet1.Gender1">#REF!</definedName>
    <definedName name="sheet1.LocalityOrArea" localSheetId="4">#REF!</definedName>
    <definedName name="sheet1.LocalityOrArea">#REF!</definedName>
    <definedName name="sheet1.MiddleName" localSheetId="4">#REF!</definedName>
    <definedName name="sheet1.MiddleName">#REF!</definedName>
    <definedName name="sheet1.newstcode" localSheetId="4">#REF!</definedName>
    <definedName name="sheet1.newstcode">#REF!</definedName>
    <definedName name="sheet1.OrigRetFiledDate" localSheetId="4">#REF!</definedName>
    <definedName name="sheet1.OrigRetFiledDate">#REF!</definedName>
    <definedName name="sheet1.PAN" localSheetId="4">#REF!</definedName>
    <definedName name="sheet1.PAN">#REF!</definedName>
    <definedName name="sheet1.PhoneNo" localSheetId="4">#REF!</definedName>
    <definedName name="sheet1.PhoneNo">#REF!</definedName>
    <definedName name="sheet1.PinCode" localSheetId="4">#REF!</definedName>
    <definedName name="sheet1.PinCode">#REF!</definedName>
    <definedName name="sheet1.ReceiptNo" localSheetId="4">#REF!</definedName>
    <definedName name="sheet1.ReceiptNo">#REF!</definedName>
    <definedName name="sheet1.ResidenceName" localSheetId="4">#REF!</definedName>
    <definedName name="sheet1.ResidenceName">#REF!</definedName>
    <definedName name="sheet1.ResidenceNo" localSheetId="4">#REF!</definedName>
    <definedName name="sheet1.ResidenceNo">#REF!</definedName>
    <definedName name="sheet1.ResidentialStatus" localSheetId="4">#REF!</definedName>
    <definedName name="sheet1.ResidentialStatus">#REF!</definedName>
    <definedName name="sheet1.ResidentialStatus1" localSheetId="4">#REF!</definedName>
    <definedName name="sheet1.ResidentialStatus1">#REF!</definedName>
    <definedName name="sheet1.ReturnFileSec" localSheetId="4">#REF!</definedName>
    <definedName name="sheet1.ReturnFileSec">#REF!</definedName>
    <definedName name="sheet1.ReturnFileSec1" localSheetId="4">#REF!</definedName>
    <definedName name="sheet1.ReturnFileSec1">#REF!</definedName>
    <definedName name="sheet1.ReturnType" localSheetId="4">#REF!</definedName>
    <definedName name="sheet1.ReturnType">#REF!</definedName>
    <definedName name="sheet1.ReturnType1" localSheetId="4">#REF!</definedName>
    <definedName name="sheet1.ReturnType1">#REF!</definedName>
    <definedName name="sheet1.RoadOrStreet" localSheetId="4">#REF!</definedName>
    <definedName name="sheet1.RoadOrStreet">#REF!</definedName>
    <definedName name="sheet1.StateCode" localSheetId="4">#REF!</definedName>
    <definedName name="sheet1.StateCode">#REF!</definedName>
    <definedName name="sheet1.StateCode1" localSheetId="4">#REF!</definedName>
    <definedName name="sheet1.StateCode1">#REF!</definedName>
    <definedName name="sheet1.Status" localSheetId="4">#REF!</definedName>
    <definedName name="sheet1.Status">#REF!</definedName>
    <definedName name="sheet1.Status1" localSheetId="4">#REF!</definedName>
    <definedName name="sheet1.Status1">#REF!</definedName>
    <definedName name="sheet1.STDcode" localSheetId="4">#REF!</definedName>
    <definedName name="sheet1.STDcode">#REF!</definedName>
    <definedName name="sheet1.SurNameOrOrgName" localSheetId="4">#REF!</definedName>
    <definedName name="sheet1.SurNameOrOrgName">#REF!</definedName>
    <definedName name="sheet1.SwVersionNo" localSheetId="4">#REF!</definedName>
    <definedName name="sheet1.SwVersionNo">#REF!</definedName>
    <definedName name="TaxP.Amt" localSheetId="4">#REF!</definedName>
    <definedName name="TaxP.Amt">#REF!</definedName>
    <definedName name="TaxP.BSRCode" localSheetId="4">#REF!</definedName>
    <definedName name="TaxP.BSRCode">#REF!</definedName>
    <definedName name="TaxP.DateDep" localSheetId="4">#REF!</definedName>
    <definedName name="TaxP.DateDep">#REF!</definedName>
    <definedName name="TaxP.NameOfBank" localSheetId="4">#REF!</definedName>
    <definedName name="TaxP.NameOfBank">#REF!</definedName>
    <definedName name="TaxP.NameOfBranch" localSheetId="4">#REF!</definedName>
    <definedName name="TaxP.NameOfBranch">#REF!</definedName>
    <definedName name="TaxP.SrlNoOfChaln" localSheetId="4">#REF!</definedName>
    <definedName name="TaxP.SrlNoOfChaln">#REF!</definedName>
    <definedName name="TDS_Sum" localSheetId="4">#REF!</definedName>
    <definedName name="TDS_Sum">#REF!</definedName>
    <definedName name="TDS1.TotalTDSSal" localSheetId="4">#REF!</definedName>
    <definedName name="TDS1.TotalTDSSal">#REF!</definedName>
    <definedName name="TDS2_sum" localSheetId="4">#REF!</definedName>
    <definedName name="TDS2_sum">#REF!</definedName>
    <definedName name="TDSal.AddrDetail" localSheetId="4">#REF!</definedName>
    <definedName name="TDSal.AddrDetail">#REF!</definedName>
    <definedName name="TDSal.CityOrTownOrDistrict" localSheetId="4">#REF!</definedName>
    <definedName name="TDSal.CityOrTownOrDistrict">#REF!</definedName>
    <definedName name="TDSal.DeductUnderChapVIA" localSheetId="4">#REF!</definedName>
    <definedName name="TDSal.DeductUnderChapVIA">#REF!</definedName>
    <definedName name="TDSal.EmployerOrDeductorOrCollecterName" localSheetId="4">#REF!</definedName>
    <definedName name="TDSal.EmployerOrDeductorOrCollecterName">#REF!</definedName>
    <definedName name="TDSal.IncChrgSal" localSheetId="4">#REF!</definedName>
    <definedName name="TDSal.IncChrgSal">#REF!</definedName>
    <definedName name="TDSal.PinCode" localSheetId="4">#REF!</definedName>
    <definedName name="TDSal.PinCode">#REF!</definedName>
    <definedName name="TDSal.StateCode" localSheetId="4">#REF!</definedName>
    <definedName name="TDSal.StateCode">#REF!</definedName>
    <definedName name="TDSal.TAN" localSheetId="4">#REF!</definedName>
    <definedName name="TDSal.TAN">#REF!</definedName>
    <definedName name="TDSal.TaxPayIncluSurchEdnCes" localSheetId="4">#REF!</definedName>
    <definedName name="TDSal.TaxPayIncluSurchEdnCes">#REF!</definedName>
    <definedName name="TDSal.TaxPayRefund" localSheetId="4">#REF!</definedName>
    <definedName name="TDSal.TaxPayRefund">#REF!</definedName>
    <definedName name="TDSal.TotalTDSSal" localSheetId="4">#REF!</definedName>
    <definedName name="TDSal.TotalTDSSal">#REF!</definedName>
    <definedName name="TDSoth.AddrDetail" localSheetId="4">#REF!</definedName>
    <definedName name="TDSoth.AddrDetail">#REF!</definedName>
    <definedName name="TDSoth.AmtPaid" localSheetId="4">#REF!</definedName>
    <definedName name="TDSoth.AmtPaid">#REF!</definedName>
    <definedName name="TDSoth.CityOrTownOrDistrict" localSheetId="4">#REF!</definedName>
    <definedName name="TDSoth.CityOrTownOrDistrict">#REF!</definedName>
    <definedName name="TDSoth.ClaimOutOfTotTDSOnAmtPaid" localSheetId="4">#REF!</definedName>
    <definedName name="TDSoth.ClaimOutOfTotTDSOnAmtPaid">#REF!</definedName>
    <definedName name="TDSoth.DatePayCred" localSheetId="4">#REF!</definedName>
    <definedName name="TDSoth.DatePayCred">#REF!</definedName>
    <definedName name="TDSoth.EmployerOrDeductorOrCollecterName" localSheetId="4">#REF!</definedName>
    <definedName name="TDSoth.EmployerOrDeductorOrCollecterName">#REF!</definedName>
    <definedName name="TDSoth.PinCode" localSheetId="4">#REF!</definedName>
    <definedName name="TDSoth.PinCode">#REF!</definedName>
    <definedName name="TDSoth.StateCode" localSheetId="4">#REF!</definedName>
    <definedName name="TDSoth.StateCode">#REF!</definedName>
    <definedName name="TDSoth.TAN" localSheetId="4">#REF!</definedName>
    <definedName name="TDSoth.TAN">#REF!</definedName>
    <definedName name="TDSoth.TotTDSOnAmtPaid" localSheetId="4">#REF!</definedName>
    <definedName name="TDSoth.TotTDSOnAmtPaid">#REF!</definedName>
    <definedName name="tp" localSheetId="4">#REF!</definedName>
    <definedName name="tp">#REF!</definedName>
    <definedName name="Ver.AssesseeVerName" localSheetId="4">#REF!</definedName>
    <definedName name="Ver.AssesseeVerName">#REF!</definedName>
    <definedName name="Ver.Date" localSheetId="4">#REF!</definedName>
    <definedName name="Ver.Date">#REF!</definedName>
    <definedName name="Ver.FatherName" localSheetId="4">#REF!</definedName>
    <definedName name="Ver.FatherName">#REF!</definedName>
    <definedName name="Ver.IdentificationNoOfTRP" localSheetId="4">#REF!</definedName>
    <definedName name="Ver.IdentificationNoOfTRP">#REF!</definedName>
    <definedName name="Ver.NameOfTRP" localSheetId="4">#REF!</definedName>
    <definedName name="Ver.NameOfTRP">#REF!</definedName>
    <definedName name="Ver.Place" localSheetId="4">#REF!</definedName>
    <definedName name="Ver.Place">#REF!</definedName>
    <definedName name="Ver.ReImbFrmGov" localSheetId="4">#REF!</definedName>
    <definedName name="Ver.ReImbFrmGov">#REF!</definedName>
    <definedName name="Z_01E6FF9C_BB30_4C32_9D09_6DB93F11503E_.wvu.Cols" localSheetId="1" hidden="1">'GA 55'!$AD:$XFD</definedName>
    <definedName name="Z_01E6FF9C_BB30_4C32_9D09_6DB93F11503E_.wvu.Cols" localSheetId="4" hidden="1">'New Tax Regime'!$S:$XFD</definedName>
    <definedName name="Z_01E6FF9C_BB30_4C32_9D09_6DB93F11503E_.wvu.Cols" localSheetId="3" hidden="1">'Old Tax Regime'!$S:$XFD</definedName>
    <definedName name="Z_01E6FF9C_BB30_4C32_9D09_6DB93F11503E_.wvu.Cols" localSheetId="2" hidden="1">'Other Deduction'!$G:$XFD</definedName>
    <definedName name="Z_01E6FF9C_BB30_4C32_9D09_6DB93F11503E_.wvu.PrintArea" localSheetId="1" hidden="1">'GA 55'!$C$5:$AC$36</definedName>
    <definedName name="Z_01E6FF9C_BB30_4C32_9D09_6DB93F11503E_.wvu.PrintArea" localSheetId="4" hidden="1">'New Tax Regime'!$B$1:$Q$72</definedName>
    <definedName name="Z_01E6FF9C_BB30_4C32_9D09_6DB93F11503E_.wvu.PrintArea" localSheetId="3" hidden="1">'Old Tax Regime'!$B$1:$Q$69</definedName>
    <definedName name="Z_01E6FF9C_BB30_4C32_9D09_6DB93F11503E_.wvu.Rows" localSheetId="1" hidden="1">'GA 55'!$949:$1048576,'GA 55'!$37:$948</definedName>
    <definedName name="Z_01E6FF9C_BB30_4C32_9D09_6DB93F11503E_.wvu.Rows" localSheetId="4" hidden="1">'New Tax Regime'!$78:$1048576,'New Tax Regime'!$74:$77</definedName>
    <definedName name="Z_01E6FF9C_BB30_4C32_9D09_6DB93F11503E_.wvu.Rows" localSheetId="3" hidden="1">'Old Tax Regime'!$75:$1048576,'Old Tax Regime'!$71:$74</definedName>
    <definedName name="Z_01E6FF9C_BB30_4C32_9D09_6DB93F11503E_.wvu.Rows" localSheetId="2" hidden="1">'Other Deduction'!$560:$1048576,'Other Deduction'!$22:$559</definedName>
    <definedName name="Z_483AFC7C_A53B_4837_A853_31CBC6C9ED1B_.wvu.Cols" localSheetId="1" hidden="1">'GA 55'!$AD:$XFD</definedName>
    <definedName name="Z_483AFC7C_A53B_4837_A853_31CBC6C9ED1B_.wvu.Cols" localSheetId="4" hidden="1">'New Tax Regime'!$S:$XFD</definedName>
    <definedName name="Z_483AFC7C_A53B_4837_A853_31CBC6C9ED1B_.wvu.Cols" localSheetId="3" hidden="1">'Old Tax Regime'!$S:$XFD</definedName>
    <definedName name="Z_483AFC7C_A53B_4837_A853_31CBC6C9ED1B_.wvu.Cols" localSheetId="2" hidden="1">'Other Deduction'!$G:$XFD</definedName>
    <definedName name="Z_483AFC7C_A53B_4837_A853_31CBC6C9ED1B_.wvu.PrintArea" localSheetId="1" hidden="1">'GA 55'!$C$5:$AC$36</definedName>
    <definedName name="Z_483AFC7C_A53B_4837_A853_31CBC6C9ED1B_.wvu.PrintArea" localSheetId="4" hidden="1">'New Tax Regime'!$B$1:$Q$72</definedName>
    <definedName name="Z_483AFC7C_A53B_4837_A853_31CBC6C9ED1B_.wvu.PrintArea" localSheetId="3" hidden="1">'Old Tax Regime'!$B$1:$Q$69</definedName>
    <definedName name="Z_483AFC7C_A53B_4837_A853_31CBC6C9ED1B_.wvu.Rows" localSheetId="1" hidden="1">'GA 55'!$949:$1048576,'GA 55'!$37:$948</definedName>
    <definedName name="Z_483AFC7C_A53B_4837_A853_31CBC6C9ED1B_.wvu.Rows" localSheetId="4" hidden="1">'New Tax Regime'!$78:$1048576,'New Tax Regime'!$74:$77</definedName>
    <definedName name="Z_483AFC7C_A53B_4837_A853_31CBC6C9ED1B_.wvu.Rows" localSheetId="3" hidden="1">'Old Tax Regime'!$75:$1048576,'Old Tax Regime'!$71:$74</definedName>
    <definedName name="Z_483AFC7C_A53B_4837_A853_31CBC6C9ED1B_.wvu.Rows" localSheetId="2" hidden="1">'Other Deduction'!$560:$1048576,'Other Deduction'!$22:$559</definedName>
  </definedNames>
  <calcPr calcId="124519"/>
  <customWorkbookViews>
    <customWorkbookView name="x - Personal View" guid="{483AFC7C-A53B-4837-A853-31CBC6C9ED1B}" mergeInterval="0" personalView="1" maximized="1" xWindow="1" yWindow="1" windowWidth="800" windowHeight="382" activeSheetId="1"/>
    <customWorkbookView name="Kalu Ram Kumawat - Personal View" guid="{01E6FF9C-BB30-4C32-9D09-6DB93F11503E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AC8" i="2"/>
  <c r="Z8"/>
  <c r="U7"/>
  <c r="P3" i="11" s="1"/>
  <c r="X11" i="2"/>
  <c r="F3"/>
  <c r="V2"/>
  <c r="O2"/>
  <c r="I2"/>
  <c r="C2"/>
  <c r="O10" s="1"/>
  <c r="D3"/>
  <c r="T11" s="1"/>
  <c r="C3"/>
  <c r="Q11" s="1"/>
  <c r="D11"/>
  <c r="J5" i="9"/>
  <c r="B156" i="12"/>
  <c r="K116"/>
  <c r="I116"/>
  <c r="G116"/>
  <c r="A64"/>
  <c r="A147" s="1"/>
  <c r="H156" s="1"/>
  <c r="G63"/>
  <c r="G146" s="1"/>
  <c r="B63"/>
  <c r="B146" s="1"/>
  <c r="H155" s="1"/>
  <c r="A8"/>
  <c r="A7"/>
  <c r="D12"/>
  <c r="O65" i="11"/>
  <c r="Q62"/>
  <c r="Q44"/>
  <c r="O28"/>
  <c r="O27"/>
  <c r="I27"/>
  <c r="I26"/>
  <c r="O25"/>
  <c r="O24"/>
  <c r="I24"/>
  <c r="I23"/>
  <c r="O22"/>
  <c r="I22"/>
  <c r="O21"/>
  <c r="K13"/>
  <c r="M11"/>
  <c r="E13" s="1"/>
  <c r="M8"/>
  <c r="M7"/>
  <c r="XFD1"/>
  <c r="I26" i="3"/>
  <c r="O8" i="1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7"/>
  <c r="O6"/>
  <c r="XFD1" i="3"/>
  <c r="D7" i="2"/>
  <c r="E3" i="11" s="1"/>
  <c r="C5" i="2"/>
  <c r="B1" i="11" s="1"/>
  <c r="U31" i="2"/>
  <c r="Y31"/>
  <c r="Z31"/>
  <c r="AB7"/>
  <c r="O7"/>
  <c r="L3" i="11" s="1"/>
  <c r="R2" i="2"/>
  <c r="Q5" i="3" l="1"/>
  <c r="I93" i="12" s="1"/>
  <c r="Q16" i="3"/>
  <c r="O26" i="11"/>
  <c r="Q16"/>
  <c r="I11" i="2"/>
  <c r="I28" i="3"/>
  <c r="Q33" i="11"/>
  <c r="O26" i="3"/>
  <c r="Q33"/>
  <c r="H13"/>
  <c r="O23"/>
  <c r="G9" i="12"/>
  <c r="A9"/>
  <c r="G12"/>
  <c r="G8"/>
  <c r="G7"/>
  <c r="I28" i="11"/>
  <c r="O23"/>
  <c r="M13"/>
  <c r="Q14" s="1"/>
  <c r="S11" i="2"/>
  <c r="P10"/>
  <c r="I117" i="12" l="1"/>
  <c r="K117"/>
  <c r="G117"/>
  <c r="G125"/>
  <c r="I125"/>
  <c r="K125"/>
  <c r="AA30" i="2"/>
  <c r="N30"/>
  <c r="AA29"/>
  <c r="AB29" s="1"/>
  <c r="N29"/>
  <c r="AA28"/>
  <c r="N28"/>
  <c r="AA27"/>
  <c r="N27"/>
  <c r="D26"/>
  <c r="O26" s="1"/>
  <c r="AA26" s="1"/>
  <c r="AA25"/>
  <c r="Q12"/>
  <c r="AB28" l="1"/>
  <c r="AB30"/>
  <c r="AB27"/>
  <c r="N26"/>
  <c r="AB26" s="1"/>
  <c r="H23" l="1"/>
  <c r="D12"/>
  <c r="O11"/>
  <c r="I12" l="1"/>
  <c r="N23"/>
  <c r="O23"/>
  <c r="AA23" s="1"/>
  <c r="H12"/>
  <c r="O12"/>
  <c r="S12"/>
  <c r="AB23" l="1"/>
  <c r="X12" l="1"/>
  <c r="H18" i="12" l="1"/>
  <c r="X13" i="2"/>
  <c r="X14" s="1"/>
  <c r="D2" i="1"/>
  <c r="A2"/>
  <c r="F2"/>
  <c r="K18" i="12" l="1"/>
  <c r="X15" i="2"/>
  <c r="X16" s="1"/>
  <c r="X17" s="1"/>
  <c r="H11"/>
  <c r="F65" i="11" l="1"/>
  <c r="X18" i="2"/>
  <c r="X19" s="1"/>
  <c r="X20" s="1"/>
  <c r="H19" i="12"/>
  <c r="B1" i="3"/>
  <c r="P3"/>
  <c r="J8" i="9"/>
  <c r="L3" i="3"/>
  <c r="C16" i="9"/>
  <c r="C9"/>
  <c r="G8"/>
  <c r="X21" i="2" l="1"/>
  <c r="H20" i="12"/>
  <c r="K20" s="1"/>
  <c r="K19"/>
  <c r="J65" i="11"/>
  <c r="K20" i="2"/>
  <c r="M13"/>
  <c r="X22" l="1"/>
  <c r="M65" i="11" s="1"/>
  <c r="L65"/>
  <c r="Q59" i="3"/>
  <c r="O25"/>
  <c r="O24"/>
  <c r="O21"/>
  <c r="M8"/>
  <c r="J13" i="2"/>
  <c r="K118" i="12" l="1"/>
  <c r="I118"/>
  <c r="G118"/>
  <c r="H21"/>
  <c r="K21" s="1"/>
  <c r="K22" s="1"/>
  <c r="X31" i="2"/>
  <c r="P65" i="11"/>
  <c r="O62" i="3"/>
  <c r="O28"/>
  <c r="K12" i="2"/>
  <c r="H22" i="12" l="1"/>
  <c r="K14" i="2"/>
  <c r="K15"/>
  <c r="K16" s="1"/>
  <c r="K17" s="1"/>
  <c r="K18" s="1"/>
  <c r="K19" s="1"/>
  <c r="K21" s="1"/>
  <c r="K22" s="1"/>
  <c r="O27" i="3"/>
  <c r="I24"/>
  <c r="W12" i="2"/>
  <c r="V12"/>
  <c r="K31" l="1"/>
  <c r="W13" l="1"/>
  <c r="V13"/>
  <c r="T12"/>
  <c r="R12"/>
  <c r="P12"/>
  <c r="M7" i="3"/>
  <c r="O22"/>
  <c r="I27"/>
  <c r="I23"/>
  <c r="I22"/>
  <c r="K13"/>
  <c r="M11"/>
  <c r="E13" s="1"/>
  <c r="E3"/>
  <c r="J14" i="2"/>
  <c r="J15" s="1"/>
  <c r="J16" s="1"/>
  <c r="J17" s="1"/>
  <c r="J18" s="1"/>
  <c r="J19" s="1"/>
  <c r="J20" s="1"/>
  <c r="J21" s="1"/>
  <c r="J22" s="1"/>
  <c r="J12"/>
  <c r="L12"/>
  <c r="G12"/>
  <c r="F12"/>
  <c r="E12"/>
  <c r="E13"/>
  <c r="E14"/>
  <c r="E15"/>
  <c r="E16"/>
  <c r="E17"/>
  <c r="E18"/>
  <c r="E19"/>
  <c r="E20"/>
  <c r="E21"/>
  <c r="P31" l="1"/>
  <c r="E31"/>
  <c r="J31"/>
  <c r="F31"/>
  <c r="W31"/>
  <c r="G31"/>
  <c r="R31"/>
  <c r="G13"/>
  <c r="G14" s="1"/>
  <c r="G15" s="1"/>
  <c r="G16" s="1"/>
  <c r="G17" s="1"/>
  <c r="G18" s="1"/>
  <c r="G19" s="1"/>
  <c r="G20" s="1"/>
  <c r="G21" s="1"/>
  <c r="G22" s="1"/>
  <c r="R13"/>
  <c r="R14" s="1"/>
  <c r="R15" s="1"/>
  <c r="R16" s="1"/>
  <c r="R17" s="1"/>
  <c r="R18" s="1"/>
  <c r="R19" s="1"/>
  <c r="R20" s="1"/>
  <c r="R21" s="1"/>
  <c r="R22" s="1"/>
  <c r="Q13"/>
  <c r="F13"/>
  <c r="F14" s="1"/>
  <c r="F15" s="1"/>
  <c r="F16" s="1"/>
  <c r="F17" s="1"/>
  <c r="F18" s="1"/>
  <c r="F19" s="1"/>
  <c r="F20" s="1"/>
  <c r="F21" s="1"/>
  <c r="F22" s="1"/>
  <c r="L13"/>
  <c r="L15" s="1"/>
  <c r="L16" s="1"/>
  <c r="L17" s="1"/>
  <c r="L18" s="1"/>
  <c r="L19" s="1"/>
  <c r="L20" s="1"/>
  <c r="L21" s="1"/>
  <c r="L22" s="1"/>
  <c r="P13"/>
  <c r="P14" s="1"/>
  <c r="P15" s="1"/>
  <c r="P16" s="1"/>
  <c r="P17" s="1"/>
  <c r="P18" s="1"/>
  <c r="P19" s="1"/>
  <c r="P20" s="1"/>
  <c r="P21" s="1"/>
  <c r="P22" s="1"/>
  <c r="T13"/>
  <c r="T14" s="1"/>
  <c r="T15" s="1"/>
  <c r="T16" s="1"/>
  <c r="T17" s="1"/>
  <c r="T18" s="1"/>
  <c r="T19" s="1"/>
  <c r="T20" s="1"/>
  <c r="T21" s="1"/>
  <c r="T22" s="1"/>
  <c r="D13"/>
  <c r="W14"/>
  <c r="W15" s="1"/>
  <c r="W16" s="1"/>
  <c r="W17" s="1"/>
  <c r="W18" s="1"/>
  <c r="W19" s="1"/>
  <c r="W20" s="1"/>
  <c r="W21" s="1"/>
  <c r="W22" s="1"/>
  <c r="V14"/>
  <c r="V15" s="1"/>
  <c r="V16" s="1"/>
  <c r="V17" s="1"/>
  <c r="V18" s="1"/>
  <c r="V19" s="1"/>
  <c r="V20" s="1"/>
  <c r="V21" s="1"/>
  <c r="V22" s="1"/>
  <c r="N11"/>
  <c r="M14"/>
  <c r="L31" l="1"/>
  <c r="I13"/>
  <c r="T31"/>
  <c r="I21" i="3" s="1"/>
  <c r="V31" i="2"/>
  <c r="S13"/>
  <c r="O13"/>
  <c r="H13"/>
  <c r="M15"/>
  <c r="M16" s="1"/>
  <c r="M17" s="1"/>
  <c r="M18" s="1"/>
  <c r="M19" s="1"/>
  <c r="M20" s="1"/>
  <c r="M21" s="1"/>
  <c r="M22" s="1"/>
  <c r="Q14"/>
  <c r="Q15" s="1"/>
  <c r="Q16" s="1"/>
  <c r="Q17" s="1"/>
  <c r="Q18" s="1"/>
  <c r="Q19" s="1"/>
  <c r="Q20" s="1"/>
  <c r="Q21" s="1"/>
  <c r="Q22" s="1"/>
  <c r="Q31" s="1"/>
  <c r="AA11"/>
  <c r="D14"/>
  <c r="I14" s="1"/>
  <c r="N12"/>
  <c r="I20" i="3" l="1"/>
  <c r="I20" i="11"/>
  <c r="I21"/>
  <c r="M31" i="2"/>
  <c r="O14"/>
  <c r="H14"/>
  <c r="S14"/>
  <c r="AA12"/>
  <c r="AB12" s="1"/>
  <c r="D15"/>
  <c r="I15" s="1"/>
  <c r="N13"/>
  <c r="F18" i="12" s="1"/>
  <c r="M13" i="3"/>
  <c r="Q14" s="1"/>
  <c r="G114" i="12" l="1"/>
  <c r="I114"/>
  <c r="K114"/>
  <c r="G115"/>
  <c r="I115"/>
  <c r="K115"/>
  <c r="H24" i="2"/>
  <c r="O15"/>
  <c r="H15"/>
  <c r="S15"/>
  <c r="N14"/>
  <c r="D16"/>
  <c r="I16" s="1"/>
  <c r="N24" l="1"/>
  <c r="O24"/>
  <c r="H16"/>
  <c r="S16"/>
  <c r="O16"/>
  <c r="AA13"/>
  <c r="N15"/>
  <c r="D17"/>
  <c r="D25" s="1"/>
  <c r="AA24" l="1"/>
  <c r="I17"/>
  <c r="S17"/>
  <c r="O17"/>
  <c r="H17"/>
  <c r="AB13"/>
  <c r="AA14"/>
  <c r="AB14" s="1"/>
  <c r="N16"/>
  <c r="F19" i="12" s="1"/>
  <c r="D18" i="2"/>
  <c r="I18" s="1"/>
  <c r="H25" l="1"/>
  <c r="AB24"/>
  <c r="H18"/>
  <c r="S18"/>
  <c r="O18"/>
  <c r="AA15"/>
  <c r="AB15" s="1"/>
  <c r="AA16"/>
  <c r="AB16" s="1"/>
  <c r="N17"/>
  <c r="D19"/>
  <c r="I19" s="1"/>
  <c r="N25" l="1"/>
  <c r="O19"/>
  <c r="H19"/>
  <c r="S19"/>
  <c r="F62" i="3"/>
  <c r="N18" i="2"/>
  <c r="AB11"/>
  <c r="D20"/>
  <c r="I20" s="1"/>
  <c r="AB25" l="1"/>
  <c r="O20"/>
  <c r="H20"/>
  <c r="S20"/>
  <c r="AA17"/>
  <c r="N19"/>
  <c r="F20" i="12" s="1"/>
  <c r="D21" i="2"/>
  <c r="I21" s="1"/>
  <c r="AB17" l="1"/>
  <c r="S21"/>
  <c r="O21"/>
  <c r="H21"/>
  <c r="AA18"/>
  <c r="AB18" s="1"/>
  <c r="Q44" i="3"/>
  <c r="J62"/>
  <c r="N20" i="2"/>
  <c r="D22"/>
  <c r="I22" l="1"/>
  <c r="I31" s="1"/>
  <c r="D31"/>
  <c r="H22"/>
  <c r="H31" s="1"/>
  <c r="O22"/>
  <c r="O31" s="1"/>
  <c r="S22"/>
  <c r="S31" s="1"/>
  <c r="AA19"/>
  <c r="AB19" s="1"/>
  <c r="AA20"/>
  <c r="AB20" s="1"/>
  <c r="N21"/>
  <c r="I25" i="3" l="1"/>
  <c r="I25" i="11"/>
  <c r="O30" s="1"/>
  <c r="Q34" s="1"/>
  <c r="Q45" s="1"/>
  <c r="L62" i="3"/>
  <c r="AA21" i="2"/>
  <c r="AB21" s="1"/>
  <c r="F19" i="1"/>
  <c r="K113" i="12" l="1"/>
  <c r="G113"/>
  <c r="G121" s="1"/>
  <c r="I113"/>
  <c r="I121" s="1"/>
  <c r="K121" s="1"/>
  <c r="K132" s="1"/>
  <c r="M62" i="3"/>
  <c r="P62" s="1"/>
  <c r="AA22" i="2"/>
  <c r="AA31" s="1"/>
  <c r="N22"/>
  <c r="N31" l="1"/>
  <c r="Q4" i="11" s="1"/>
  <c r="Q6" s="1"/>
  <c r="M9" s="1"/>
  <c r="F21" i="12"/>
  <c r="F22" s="1"/>
  <c r="F8" i="1"/>
  <c r="O30" i="3"/>
  <c r="Q31" s="1"/>
  <c r="AB22" i="2"/>
  <c r="AB31" s="1"/>
  <c r="Q4" i="3" l="1"/>
  <c r="I85" i="12" s="1"/>
  <c r="J90" s="1"/>
  <c r="J95" s="1"/>
  <c r="L103" s="1"/>
  <c r="L108" s="1"/>
  <c r="K134" s="1"/>
  <c r="K135" s="1"/>
  <c r="Q10" i="11"/>
  <c r="Q15" s="1"/>
  <c r="Q17" s="1"/>
  <c r="Q46" s="1"/>
  <c r="Q47" s="1"/>
  <c r="F4" i="1"/>
  <c r="F17" s="1"/>
  <c r="Q54" i="11" l="1"/>
  <c r="Q53"/>
  <c r="Q51"/>
  <c r="Q56"/>
  <c r="Q55"/>
  <c r="Q52"/>
  <c r="C14" i="9"/>
  <c r="E11"/>
  <c r="Q6" i="3"/>
  <c r="M9" s="1"/>
  <c r="Q9" s="1"/>
  <c r="Q10" s="1"/>
  <c r="Q15" s="1"/>
  <c r="Q17" s="1"/>
  <c r="D20" i="1"/>
  <c r="F12"/>
  <c r="A20"/>
  <c r="Q34" i="3"/>
  <c r="Q45" s="1"/>
  <c r="Q57" i="11" l="1"/>
  <c r="Q58" s="1"/>
  <c r="Q46" i="3"/>
  <c r="Q47" l="1"/>
  <c r="Q53" s="1"/>
  <c r="Q59" i="11"/>
  <c r="Q60" s="1"/>
  <c r="Q61" s="1"/>
  <c r="Q63" s="1"/>
  <c r="B66" s="1"/>
  <c r="Q51" i="3" l="1"/>
  <c r="F6" i="1"/>
  <c r="Q52" i="3"/>
  <c r="Q66" i="11"/>
  <c r="Q54" i="3" l="1"/>
  <c r="K136" i="12" s="1"/>
  <c r="Q55" i="3" l="1"/>
  <c r="K137" i="12" s="1"/>
  <c r="Q56" i="3" l="1"/>
  <c r="K138" i="12" s="1"/>
  <c r="Q57" i="3" l="1"/>
  <c r="K139" i="12" s="1"/>
  <c r="Q58" i="3" l="1"/>
  <c r="K140" i="12" s="1"/>
  <c r="Q60" i="3" l="1"/>
  <c r="K142" i="12" s="1"/>
  <c r="Q63" i="3" l="1"/>
  <c r="D19" i="1" s="1"/>
  <c r="I64" i="12"/>
  <c r="B63" i="3"/>
  <c r="A19" i="1" s="1"/>
  <c r="K141" i="12"/>
  <c r="K144" l="1"/>
</calcChain>
</file>

<file path=xl/sharedStrings.xml><?xml version="1.0" encoding="utf-8"?>
<sst xmlns="http://schemas.openxmlformats.org/spreadsheetml/2006/main" count="714" uniqueCount="409">
  <si>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</si>
  <si>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</si>
  <si>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</si>
  <si>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</si>
  <si>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</si>
  <si>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</si>
  <si>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</si>
  <si>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</si>
  <si>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</si>
  <si>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</si>
  <si>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</si>
  <si>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>#-</t>
  </si>
  <si>
    <t xml:space="preserve">                                                           'ks"k ¼4&amp;5½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</si>
  <si>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</si>
  <si>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</si>
  <si>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</si>
  <si>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</si>
  <si>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</si>
  <si>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</si>
  <si>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</si>
  <si>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</si>
  <si>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</si>
  <si>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</si>
  <si>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</si>
  <si>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</si>
  <si>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Taxable Amt</t>
  </si>
  <si>
    <t>vU; vk;</t>
  </si>
  <si>
    <t>PAN :</t>
  </si>
  <si>
    <t xml:space="preserve"> in %</t>
  </si>
  <si>
    <t xml:space="preserve">                                                              'ks"k ¼2&amp;3½</t>
  </si>
  <si>
    <t>¼v½x`g lEifr ls vk;%¼1½ Loa; ds mi;ksx esa &amp;'kwU;</t>
  </si>
  <si>
    <t>¼2½ izkIr fdjk;k #-</t>
  </si>
  <si>
    <t xml:space="preserve">¼c½ ?kVk;sa </t>
  </si>
  <si>
    <t xml:space="preserve"> x`gdj </t>
  </si>
  <si>
    <t xml:space="preserve">                                                          'ks"k &amp;@$¼7¼v½ ,oa ;ksx 7¼c½ dk½  </t>
  </si>
  <si>
    <t>ldy vk;                                                            ;ksx ¼8$9½</t>
  </si>
  <si>
    <t>(i)</t>
  </si>
  <si>
    <t>(x)</t>
  </si>
  <si>
    <t>(ii)</t>
  </si>
  <si>
    <t>(xi)</t>
  </si>
  <si>
    <r>
      <t>isa'ku Iyku gsrq va'knku¼/kkjk 80</t>
    </r>
    <r>
      <rPr>
        <sz val="12"/>
        <rFont val="Arial"/>
        <family val="2"/>
      </rPr>
      <t>ccc</t>
    </r>
    <r>
      <rPr>
        <sz val="12"/>
        <rFont val="DevLys 010"/>
      </rPr>
      <t>½</t>
    </r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</si>
  <si>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</si>
  <si>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</si>
  <si>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</si>
  <si>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</si>
  <si>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</si>
  <si>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</si>
  <si>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</si>
  <si>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</si>
  <si>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</si>
  <si>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</si>
  <si>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</si>
  <si>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</si>
  <si>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</si>
  <si>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dqy ;ksx 12 ¼ 1 ls 6 rd ½</t>
  </si>
  <si>
    <t xml:space="preserve"> vk;dj dh x.kuk  mijksDr dkWye 15 ds vk/kkj ij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</si>
  <si>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</si>
  <si>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</si>
  <si>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</si>
  <si>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</si>
  <si>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</si>
  <si>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</si>
  <si>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</si>
  <si>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</si>
  <si>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 xml:space="preserve">                                                             dqy 'ks"k &amp;@$¼6,oa 7½</t>
  </si>
  <si>
    <r>
      <t xml:space="preserve">dj ;ksX; vk; </t>
    </r>
    <r>
      <rPr>
        <sz val="10"/>
        <rFont val="Arial"/>
        <family val="2"/>
      </rPr>
      <t>( 10 - 13 )</t>
    </r>
  </si>
  <si>
    <t>¼1½ ;ksx vk;dj</t>
  </si>
  <si>
    <r>
      <t xml:space="preserve">?kVkb;s  %&amp; jkgr /kkjk </t>
    </r>
    <r>
      <rPr>
        <sz val="10"/>
        <rFont val="Arial"/>
        <family val="2"/>
      </rPr>
      <t>89</t>
    </r>
    <r>
      <rPr>
        <sz val="12"/>
        <rFont val="DevLys 010"/>
      </rPr>
      <t xml:space="preserve"> ds rgr </t>
    </r>
  </si>
  <si>
    <t>Tax Deposited</t>
  </si>
  <si>
    <t>Surrender</t>
  </si>
  <si>
    <t>Bonus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</si>
  <si>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DevLys 010"/>
      </rPr>
      <t>½euksjatu Hkrk /kkjk 16 ¼</t>
    </r>
    <r>
      <rPr>
        <sz val="12"/>
        <rFont val="Arial"/>
        <family val="2"/>
      </rPr>
      <t>ii</t>
    </r>
    <r>
      <rPr>
        <sz val="12"/>
        <rFont val="DevLys 010"/>
      </rPr>
      <t>½ ds vUrxrZ ¼ vf/kdre lhek : 5000 ½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</si>
  <si>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DevLys 010"/>
      </rPr>
      <t>½ O;o;k; dj /kkjk 16 ¼</t>
    </r>
    <r>
      <rPr>
        <sz val="12"/>
        <rFont val="Arial"/>
        <family val="2"/>
      </rPr>
      <t>iii</t>
    </r>
    <r>
      <rPr>
        <sz val="12"/>
        <rFont val="DevLys 010"/>
      </rPr>
      <t xml:space="preserve">½ ds vUrxrZ </t>
    </r>
  </si>
  <si>
    <r>
      <t>jkT; chek ¼</t>
    </r>
    <r>
      <rPr>
        <sz val="12"/>
        <rFont val="Calibri"/>
        <family val="2"/>
        <scheme val="minor"/>
      </rPr>
      <t>SI)</t>
    </r>
  </si>
  <si>
    <r>
      <t>thou chek izhfe;e ¼</t>
    </r>
    <r>
      <rPr>
        <sz val="12"/>
        <rFont val="Calibri"/>
        <family val="2"/>
        <scheme val="minor"/>
      </rPr>
      <t>LIC)</t>
    </r>
  </si>
  <si>
    <r>
      <t>jk"Vªh; cpr i= ¼</t>
    </r>
    <r>
      <rPr>
        <sz val="12"/>
        <rFont val="Calibri"/>
        <family val="2"/>
        <scheme val="minor"/>
      </rPr>
      <t>NSC)</t>
    </r>
  </si>
  <si>
    <r>
      <t>yksd Hkfo"; fuf/k ¼</t>
    </r>
    <r>
      <rPr>
        <sz val="12"/>
        <rFont val="Calibri"/>
        <family val="2"/>
        <scheme val="minor"/>
      </rPr>
      <t>PPF)</t>
    </r>
  </si>
  <si>
    <r>
      <t>jk"Vªh; cpr Ldhe ¼</t>
    </r>
    <r>
      <rPr>
        <sz val="12"/>
        <rFont val="Calibri"/>
        <family val="2"/>
        <scheme val="minor"/>
      </rPr>
      <t>NSS)</t>
    </r>
  </si>
  <si>
    <r>
      <rPr>
        <sz val="10"/>
        <rFont val="Calibri"/>
        <family val="2"/>
        <scheme val="minor"/>
      </rPr>
      <t>10,00,000</t>
    </r>
    <r>
      <rPr>
        <sz val="10"/>
        <rFont val="DevLys 010"/>
      </rPr>
      <t xml:space="preserve"> ls vf/kd</t>
    </r>
  </si>
  <si>
    <r>
      <t xml:space="preserve">10,00,000 </t>
    </r>
    <r>
      <rPr>
        <sz val="12"/>
        <rFont val="DevLys 010"/>
      </rPr>
      <t>ls vf/kd</t>
    </r>
  </si>
  <si>
    <t>,d O;fDr dj nkrk</t>
  </si>
  <si>
    <r>
      <t xml:space="preserve">2,50,000 </t>
    </r>
    <r>
      <rPr>
        <sz val="12"/>
        <rFont val="DevLys 010"/>
      </rPr>
      <t>rd</t>
    </r>
  </si>
  <si>
    <r>
      <t xml:space="preserve">5,00,000 </t>
    </r>
    <r>
      <rPr>
        <sz val="12"/>
        <rFont val="DevLys 010"/>
      </rPr>
      <t>rd</t>
    </r>
  </si>
  <si>
    <t>dqy 'ks"k vk;dj</t>
  </si>
  <si>
    <t>Fixation Arrear</t>
  </si>
  <si>
    <r>
      <t xml:space="preserve"> fdjk;s dk </t>
    </r>
    <r>
      <rPr>
        <sz val="10"/>
        <rFont val="Calibri"/>
        <family val="2"/>
        <scheme val="minor"/>
      </rPr>
      <t>30%</t>
    </r>
  </si>
  <si>
    <r>
      <t xml:space="preserve">x`g _.k fdLr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HBA Premium)</t>
    </r>
  </si>
  <si>
    <t>Vh-Mh-,l-
:Ik;s</t>
  </si>
  <si>
    <t>Income Tax / TDS</t>
  </si>
  <si>
    <t>Leave  Pay</t>
  </si>
  <si>
    <t>HBA Interest</t>
  </si>
  <si>
    <t>HBA Premium</t>
  </si>
  <si>
    <t>Total
Deduction</t>
  </si>
  <si>
    <t>Gross  Salary</t>
  </si>
  <si>
    <t>Washing Allow.</t>
  </si>
  <si>
    <t>ofj"B ukxfjd ¼60 ls 80 o"kZ rd½</t>
  </si>
  <si>
    <r>
      <t xml:space="preserve">3,00,000 </t>
    </r>
    <r>
      <rPr>
        <sz val="12"/>
        <rFont val="DevLys 010"/>
      </rPr>
      <t>rd</t>
    </r>
  </si>
  <si>
    <t>3,00,001-5,00,000</t>
  </si>
  <si>
    <t>¼3½ 'ks"k vk;dj ¼1&amp;2½</t>
  </si>
  <si>
    <t xml:space="preserve">                                                             dqy vk;dj ¼3$4½</t>
  </si>
  <si>
    <t xml:space="preserve">                        vf/kdre dVkSrh dh jkf'k 1-50 yk[k #i, rd</t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</si>
  <si>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vf/kdre lhek 1]50]000@&amp; ¼/kkjk </t>
    </r>
    <r>
      <rPr>
        <sz val="10"/>
        <rFont val="Arial"/>
        <family val="2"/>
      </rPr>
      <t>80CCE</t>
    </r>
    <r>
      <rPr>
        <sz val="12"/>
        <rFont val="DevLys 010"/>
      </rPr>
      <t xml:space="preserve"> ½ ] ¼/kkjk </t>
    </r>
    <r>
      <rPr>
        <sz val="10"/>
        <rFont val="Arial"/>
        <family val="2"/>
      </rPr>
      <t>80CCD (2),</t>
    </r>
    <r>
      <rPr>
        <sz val="12"/>
        <rFont val="Arial"/>
        <family val="2"/>
      </rPr>
      <t xml:space="preserve"> </t>
    </r>
    <r>
      <rPr>
        <sz val="12"/>
        <rFont val="DevLys 010"/>
      </rPr>
      <t>ds vykok</t>
    </r>
  </si>
  <si>
    <t xml:space="preserve">V;w'ku Qhl </t>
  </si>
  <si>
    <r>
      <t xml:space="preserve">ih-,y-vkbZ-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PLI)</t>
    </r>
  </si>
  <si>
    <r>
      <t>LFkfxr okf"kZdh ¼</t>
    </r>
    <r>
      <rPr>
        <sz val="10"/>
        <rFont val="Calibri"/>
        <family val="2"/>
        <scheme val="minor"/>
      </rPr>
      <t>Defferred Annuty)</t>
    </r>
  </si>
  <si>
    <t>bfDoVh fyad lsfoax Ldhe</t>
  </si>
  <si>
    <r>
      <t xml:space="preserve">8- /kkjk </t>
    </r>
    <r>
      <rPr>
        <sz val="10"/>
        <rFont val="Calibri"/>
        <family val="2"/>
        <scheme val="minor"/>
      </rPr>
      <t>80 GGA</t>
    </r>
    <r>
      <rPr>
        <sz val="12"/>
        <rFont val="DevLys 010"/>
      </rPr>
      <t xml:space="preserve"> vuqeksfnr oSKkfud] lkekftd] xzkeh.k fodkl vkfn gsrq fn;k x;k nku</t>
    </r>
  </si>
  <si>
    <t>Rebate Under Section
80C, 80CCC, 80CCD(1)</t>
  </si>
  <si>
    <r>
      <t xml:space="preserve">ljdkjh isa'ku ;kstuk esa va'knku </t>
    </r>
    <r>
      <rPr>
        <sz val="11"/>
        <rFont val="Calibri"/>
        <family val="2"/>
      </rPr>
      <t>ECPF</t>
    </r>
    <r>
      <rPr>
        <sz val="11"/>
        <rFont val="DevLys 010"/>
      </rPr>
      <t xml:space="preserve">
vf/kdre osru dk 10</t>
    </r>
    <r>
      <rPr>
        <sz val="11"/>
        <rFont val="Arial"/>
        <family val="2"/>
      </rPr>
      <t>%</t>
    </r>
    <r>
      <rPr>
        <sz val="11"/>
        <rFont val="DevLys 010"/>
      </rPr>
      <t>¼/kkjk 80</t>
    </r>
    <r>
      <rPr>
        <sz val="11"/>
        <rFont val="Arial"/>
        <family val="2"/>
      </rPr>
      <t>ccd</t>
    </r>
    <r>
      <rPr>
        <sz val="11"/>
        <rFont val="DevLys 010"/>
      </rPr>
      <t>½</t>
    </r>
  </si>
  <si>
    <r>
      <t>lkewfgd chek izhfe;e ¼</t>
    </r>
    <r>
      <rPr>
        <sz val="12"/>
        <rFont val="Calibri"/>
        <family val="2"/>
        <scheme val="minor"/>
      </rPr>
      <t>G.Ins.)</t>
    </r>
  </si>
  <si>
    <t>80 o"kZ ;k vf/kd vk;q</t>
  </si>
  <si>
    <r>
      <t xml:space="preserve">dqy dVkSrh </t>
    </r>
    <r>
      <rPr>
        <b/>
        <sz val="10"/>
        <rFont val="Arial"/>
        <family val="2"/>
      </rPr>
      <t>( 11 + 12)</t>
    </r>
  </si>
  <si>
    <t>gLrk{kj dkfeZd</t>
  </si>
  <si>
    <r>
      <t>x`g fdjk;k] /kkjk 10¼13&amp;</t>
    </r>
    <r>
      <rPr>
        <sz val="9"/>
        <rFont val="Arial"/>
        <family val="2"/>
      </rPr>
      <t>A</t>
    </r>
    <r>
      <rPr>
        <sz val="12"/>
        <rFont val="DevLys 010"/>
      </rPr>
      <t>½ ds vUrxrZ ,oa /kkjk 10¼14½ds vUrxrZ vU; Hkrs tks dj eqDÙk gSA</t>
    </r>
  </si>
  <si>
    <r>
      <t>?kVkb;s dVkSSfr;k¡ %&amp; /kkjk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</si>
  <si>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t xml:space="preserve"> vU; dVkSfr;k¡</t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</si>
  <si>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</si>
  <si>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</si>
  <si>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</si>
  <si>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</si>
  <si>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</si>
  <si>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t>6- x`g _.k fdLr ewy ¼tks osru ls ugha dkVk x;k½</t>
  </si>
  <si>
    <t>7- x`g _.k fdLr C;kt ¼tks osru ls ugha dkVk x;k½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</si>
  <si>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</si>
  <si>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</si>
  <si>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</si>
  <si>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</si>
  <si>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</si>
  <si>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</si>
  <si>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</si>
  <si>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15- jk"Vªh; cpr Ldhe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</si>
  <si>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Arial"/>
        <family val="2"/>
      </rPr>
      <t xml:space="preserve"> </t>
    </r>
    <r>
      <rPr>
        <sz val="12"/>
        <rFont val="DevLys 010"/>
      </rPr>
      <t>mPp f'k{kk gsrq fy, _.k dk C;kt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</si>
  <si>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DevLys 010"/>
      </rPr>
      <t xml:space="preserve"> /kekZFkZ laLFkkvksa vkfn dks fn;s nku </t>
    </r>
    <r>
      <rPr>
        <sz val="11"/>
        <rFont val="DevLys 010"/>
      </rPr>
      <t>¼ d Js.kh esa 100 izfr'kr ,oa [k Js.kh esa 50 izfr'kr½</t>
    </r>
  </si>
  <si>
    <r>
      <t xml:space="preserve">6- /kkjk </t>
    </r>
    <r>
      <rPr>
        <sz val="10"/>
        <rFont val="Calibri"/>
        <family val="2"/>
        <scheme val="minor"/>
      </rPr>
      <t>80U</t>
    </r>
    <r>
      <rPr>
        <sz val="12"/>
        <rFont val="DevLys 010"/>
      </rPr>
      <t xml:space="preserve"> LFkkbZ :i ls 'kkjhfjd vleFkZrrk dh n'kk esa </t>
    </r>
    <r>
      <rPr>
        <sz val="10"/>
        <rFont val="DevLys 010"/>
      </rPr>
      <t>¼vf/kdre 75]000 rFkk  vf/kfu;e 1995ds vuqlkj 125]000½</t>
    </r>
  </si>
  <si>
    <t>Group Insurance  
Accidental</t>
  </si>
  <si>
    <t>ROP (If any, put the value in minus)</t>
  </si>
  <si>
    <t>Net Payment</t>
  </si>
  <si>
    <t>TAN:</t>
  </si>
  <si>
    <t>Other Allowance 1</t>
  </si>
  <si>
    <t>Other Allowance 2</t>
  </si>
  <si>
    <t>vU; tekjkf'k ¼/kkjk 80 lh ds vUrxZr½</t>
  </si>
  <si>
    <t>H.R.A.</t>
  </si>
  <si>
    <t>osru ds vfrfjDr dVkSfr;k¡] vk;@tek jkf'k ,oa NwV dk fooj.k</t>
  </si>
  <si>
    <t>HRA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</si>
  <si>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</si>
  <si>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19- vU; tek jkf'k ¼/kkjk 80 lh ds vUrxZr½</t>
  </si>
  <si>
    <t>(xviii)</t>
  </si>
  <si>
    <t>lqdU;k le`f) ;kstuk esa tek jkf'k</t>
  </si>
  <si>
    <r>
      <rPr>
        <b/>
        <sz val="12"/>
        <rFont val="DevLys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DevLys 010"/>
      </rPr>
      <t>ls</t>
    </r>
    <r>
      <rPr>
        <b/>
        <sz val="12"/>
        <rFont val="Times New Roman"/>
        <family val="1"/>
      </rPr>
      <t xml:space="preserve"> xviii )</t>
    </r>
  </si>
  <si>
    <t xml:space="preserve">;ksx dkWye 19 </t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</si>
  <si>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</si>
  <si>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>18- vU; vk; ¼,Q Mh ij C;kt] vU; C;kt ;k vU; L=ks+= ls vk; vkfn dk ;ksx½</t>
  </si>
  <si>
    <r>
      <t xml:space="preserve">28- /kkjk 80 </t>
    </r>
    <r>
      <rPr>
        <sz val="9"/>
        <rFont val="Times New Roman"/>
        <family val="1"/>
      </rPr>
      <t>GGA</t>
    </r>
    <r>
      <rPr>
        <sz val="12"/>
        <rFont val="DevLys 010"/>
      </rPr>
      <t xml:space="preserve"> - vuqeksfnr oSKkfud]lkekftd]xzkeh.k fodkl vkfn gsrq fn;k x;k nku</t>
    </r>
  </si>
  <si>
    <r>
      <t xml:space="preserve">32- osru fcy ds vykok tek djk;k x;k aavk;dj </t>
    </r>
    <r>
      <rPr>
        <sz val="10"/>
        <rFont val="Calibri"/>
        <family val="2"/>
        <scheme val="minor"/>
      </rPr>
      <t>(TDS)</t>
    </r>
  </si>
  <si>
    <r>
      <t>20- /kkjk 80</t>
    </r>
    <r>
      <rPr>
        <sz val="10"/>
        <rFont val="Calibri"/>
        <family val="2"/>
        <scheme val="minor"/>
      </rPr>
      <t xml:space="preserve">CCC - </t>
    </r>
    <r>
      <rPr>
        <sz val="12"/>
        <rFont val="DevLys 010"/>
      </rPr>
      <t>isa'ku Iyku gsrq va'knku ¼,u-ih-,l- ds avykok½</t>
    </r>
  </si>
  <si>
    <r>
      <t xml:space="preserve">21- /kkjk </t>
    </r>
    <r>
      <rPr>
        <sz val="10"/>
        <rFont val="Calibri"/>
        <family val="2"/>
        <scheme val="minor"/>
      </rPr>
      <t>80CCD(1B)</t>
    </r>
    <r>
      <rPr>
        <sz val="12"/>
        <rFont val="Calibri"/>
        <family val="2"/>
        <scheme val="minor"/>
      </rPr>
      <t xml:space="preserve"> -</t>
    </r>
    <r>
      <rPr>
        <sz val="12"/>
        <rFont val="DevLys 010"/>
      </rPr>
      <t>uohu isa'ku ;kstuk esa vfrfjDr va'knku ¼vf/kdre :- 50]000½</t>
    </r>
  </si>
  <si>
    <r>
      <t>22- /kkjk 80</t>
    </r>
    <r>
      <rPr>
        <sz val="10"/>
        <rFont val="Calibri"/>
        <family val="2"/>
        <scheme val="minor"/>
      </rPr>
      <t xml:space="preserve">D - </t>
    </r>
    <r>
      <rPr>
        <sz val="12"/>
        <rFont val="DevLys 010"/>
      </rPr>
      <t>fpfdRlk chek izhfe;e ¼lkekU; 25000] ofj"B ukxfjd 50000½</t>
    </r>
  </si>
  <si>
    <r>
      <t>23- /kkjk 80</t>
    </r>
    <r>
      <rPr>
        <sz val="10"/>
        <rFont val="Calibri"/>
        <family val="2"/>
        <scheme val="minor"/>
      </rPr>
      <t xml:space="preserve">DD - </t>
    </r>
    <r>
      <rPr>
        <sz val="12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 xml:space="preserve">80% </t>
    </r>
    <r>
      <rPr>
        <sz val="10"/>
        <rFont val="DevLys 010"/>
      </rPr>
      <t>fodykaxrk 125000½</t>
    </r>
  </si>
  <si>
    <r>
      <t>25- /kkjk 80</t>
    </r>
    <r>
      <rPr>
        <sz val="10"/>
        <rFont val="Calibri"/>
        <family val="2"/>
        <scheme val="minor"/>
      </rPr>
      <t xml:space="preserve">E - </t>
    </r>
    <r>
      <rPr>
        <sz val="12"/>
        <rFont val="DevLys 010"/>
      </rPr>
      <t xml:space="preserve">mPp f'k{kk gsrq fy, _.k dk C;kt ¼/kkjk </t>
    </r>
    <r>
      <rPr>
        <sz val="8"/>
        <rFont val="Arial"/>
        <family val="2"/>
      </rPr>
      <t>80E</t>
    </r>
    <r>
      <rPr>
        <sz val="12"/>
        <rFont val="DevLys 010"/>
      </rPr>
      <t>½</t>
    </r>
  </si>
  <si>
    <r>
      <t>26- /kkjk 80</t>
    </r>
    <r>
      <rPr>
        <sz val="10"/>
        <rFont val="Calibri"/>
        <family val="2"/>
        <scheme val="minor"/>
      </rPr>
      <t>G -</t>
    </r>
    <r>
      <rPr>
        <sz val="12"/>
        <rFont val="DevLys 010"/>
      </rPr>
      <t xml:space="preserve"> /kekZFkZ laLFkkvksa vkfn dks fn;s nku ¼d Js.kh 100</t>
    </r>
    <r>
      <rPr>
        <sz val="8"/>
        <rFont val="Arial"/>
        <family val="2"/>
      </rPr>
      <t>%</t>
    </r>
    <r>
      <rPr>
        <sz val="12"/>
        <rFont val="DevLys 010"/>
      </rPr>
      <t xml:space="preserve"> ,oa [k Js.kh 50</t>
    </r>
    <r>
      <rPr>
        <sz val="8"/>
        <rFont val="Arial"/>
        <family val="2"/>
      </rPr>
      <t>%</t>
    </r>
    <r>
      <rPr>
        <sz val="12"/>
        <rFont val="DevLys 010"/>
      </rPr>
      <t>½</t>
    </r>
  </si>
  <si>
    <r>
      <t>27- /kkjk 80</t>
    </r>
    <r>
      <rPr>
        <sz val="10"/>
        <rFont val="Calibri"/>
        <family val="2"/>
        <scheme val="minor"/>
      </rPr>
      <t xml:space="preserve">U - </t>
    </r>
    <r>
      <rPr>
        <sz val="12"/>
        <rFont val="DevLys 010"/>
      </rPr>
      <t xml:space="preserve">LFkkbZ 'kkjhfjd fodykaxrk ¼vf/kdre 75000] </t>
    </r>
    <r>
      <rPr>
        <sz val="9"/>
        <rFont val="Times New Roman"/>
        <family val="1"/>
      </rPr>
      <t>80%</t>
    </r>
    <r>
      <rPr>
        <sz val="12"/>
        <rFont val="DevLys 010"/>
      </rPr>
      <t xml:space="preserve"> fodykaxrk 125000½</t>
    </r>
  </si>
  <si>
    <t>29- bfDoVh fyad lsfoax Ldhe</t>
  </si>
  <si>
    <t>30- LFkfxr okf"kZdh</t>
  </si>
  <si>
    <t xml:space="preserve">31- jkgr /kkjk 89 ds rgr </t>
  </si>
  <si>
    <r>
      <t xml:space="preserve">¼4½ </t>
    </r>
    <r>
      <rPr>
        <sz val="12"/>
        <rFont val="DevLys 010"/>
      </rPr>
      <t xml:space="preserve">f'k{kk midj </t>
    </r>
    <r>
      <rPr>
        <sz val="11"/>
        <rFont val="Times New Roman"/>
        <family val="1"/>
      </rPr>
      <t>2</t>
    </r>
    <r>
      <rPr>
        <sz val="10"/>
        <rFont val="Arial"/>
        <family val="2"/>
      </rPr>
      <t>%</t>
    </r>
    <r>
      <rPr>
        <sz val="12"/>
        <rFont val="DevLys 010"/>
      </rPr>
      <t xml:space="preserve"> ,oa mPp f'k{kk ds fy, vf/kHkkj </t>
    </r>
    <r>
      <rPr>
        <sz val="12"/>
        <rFont val="Times New Roman"/>
        <family val="1"/>
      </rPr>
      <t>2</t>
    </r>
    <r>
      <rPr>
        <sz val="10"/>
        <rFont val="Arial"/>
        <family val="2"/>
      </rPr>
      <t>%  (</t>
    </r>
    <r>
      <rPr>
        <sz val="12"/>
        <rFont val="DevLys 010"/>
      </rPr>
      <t xml:space="preserve">;ksx </t>
    </r>
    <r>
      <rPr>
        <sz val="11"/>
        <rFont val="Times New Roman"/>
        <family val="1"/>
      </rPr>
      <t>4</t>
    </r>
    <r>
      <rPr>
        <sz val="10"/>
        <rFont val="Arial"/>
        <family val="2"/>
      </rPr>
      <t>%</t>
    </r>
    <r>
      <rPr>
        <sz val="12"/>
        <rFont val="Arial"/>
        <family val="2"/>
      </rPr>
      <t>)</t>
    </r>
  </si>
  <si>
    <t>Salary Arrear 1</t>
  </si>
  <si>
    <t>Salary Arrear 2</t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</si>
  <si>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Arial"/>
        <family val="2"/>
      </rPr>
      <t xml:space="preserve"> ,</t>
    </r>
    <r>
      <rPr>
        <sz val="12"/>
        <rFont val="DevLys 010"/>
      </rPr>
      <t xml:space="preserve">fpfdRlk chek izhfe;e </t>
    </r>
    <r>
      <rPr>
        <sz val="9"/>
        <rFont val="DevLys 010"/>
      </rPr>
      <t>¼Lo;a]ifr@iRuh o cPpksa ds fy, : 25000] ekrk&amp;firk ds fy, : 25000]lhfu;j flVhtu : 50000½</t>
    </r>
  </si>
  <si>
    <r>
      <t xml:space="preserve">2- /kkjk </t>
    </r>
    <r>
      <rPr>
        <sz val="10"/>
        <rFont val="Calibri"/>
        <family val="2"/>
        <scheme val="minor"/>
      </rPr>
      <t>80DD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fodykax vkfJrksa ds fpfdRlk mipkj </t>
    </r>
    <r>
      <rPr>
        <sz val="11"/>
        <rFont val="DevLys 010"/>
      </rPr>
      <t xml:space="preserve">¼vf/kdre 75]000 rFkk </t>
    </r>
    <r>
      <rPr>
        <sz val="10"/>
        <rFont val="Times New Roman"/>
        <family val="1"/>
      </rPr>
      <t>80%</t>
    </r>
    <r>
      <rPr>
        <sz val="11"/>
        <rFont val="Times New Roman"/>
        <family val="1"/>
      </rPr>
      <t xml:space="preserve"> </t>
    </r>
    <r>
      <rPr>
        <sz val="11"/>
        <rFont val="DevLys 010"/>
      </rPr>
      <t>;k vf/kd fodykaxrk 125]000½</t>
    </r>
  </si>
  <si>
    <r>
      <rPr>
        <sz val="12"/>
        <rFont val="DevLys 010"/>
      </rPr>
      <t>17</t>
    </r>
    <r>
      <rPr>
        <sz val="14"/>
        <rFont val="DevLys 010"/>
      </rPr>
      <t xml:space="preserve">- </t>
    </r>
    <r>
      <rPr>
        <sz val="12"/>
        <rFont val="DevLys 010"/>
      </rPr>
      <t xml:space="preserve">cpr [kkrs dh tek jkf'k ij izkIr C;kt </t>
    </r>
    <r>
      <rPr>
        <sz val="10"/>
        <rFont val="Times New Roman"/>
        <family val="1"/>
      </rPr>
      <t xml:space="preserve">(80 TTA/80 TTB) </t>
    </r>
    <r>
      <rPr>
        <sz val="12"/>
        <rFont val="DevLys 010"/>
      </rPr>
      <t>gsrq</t>
    </r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</si>
  <si>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DevLys 010"/>
      </rPr>
      <t xml:space="preserve"> cpr [kkrs ij vf/kdre C;kt :- 10]000 </t>
    </r>
    <r>
      <rPr>
        <sz val="10"/>
        <rFont val="Calibri"/>
        <family val="2"/>
        <scheme val="minor"/>
      </rPr>
      <t xml:space="preserve">194(IA) (80 TTB - </t>
    </r>
    <r>
      <rPr>
        <sz val="12"/>
        <rFont val="DevLys 010"/>
      </rPr>
      <t>aofj"B ukxfjd vf/kdre C;kt 50000:-½</t>
    </r>
  </si>
  <si>
    <r>
      <rPr>
        <b/>
        <sz val="12"/>
        <rFont val="DevLys 010"/>
      </rPr>
      <t>¼2½</t>
    </r>
    <r>
      <rPr>
        <sz val="12"/>
        <rFont val="DevLys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DevLys 010"/>
      </rPr>
      <t>½ ¼2-50 yk[k ls 5-00 yk[k rd dh dj ;ksX; vk; ij vk;dj dh NwV vf/kdre :- 12500 rd½</t>
    </r>
  </si>
  <si>
    <t>NAME :</t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</si>
  <si>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DevLys 010"/>
      </rPr>
      <t xml:space="preserve">½ LVs.MMZ fMMsD'ku </t>
    </r>
    <r>
      <rPr>
        <sz val="10"/>
        <rFont val="Times New Roman"/>
        <family val="1"/>
      </rPr>
      <t>(Standard Deduction)  5</t>
    </r>
    <r>
      <rPr>
        <sz val="12"/>
        <rFont val="DevLys 010"/>
      </rPr>
      <t>0]000 ¼vf/kdre½</t>
    </r>
  </si>
  <si>
    <t>BASIC+D.A.</t>
  </si>
  <si>
    <t>Bill No. &amp; T.V. No.</t>
  </si>
  <si>
    <r>
      <t xml:space="preserve">2,50,000 </t>
    </r>
    <r>
      <rPr>
        <sz val="11"/>
        <rFont val="DevLys 010"/>
      </rPr>
      <t>rd</t>
    </r>
  </si>
  <si>
    <t>5,00,001-7,50,000</t>
  </si>
  <si>
    <t>7,50,001-10,00,000</t>
  </si>
  <si>
    <t>10,00,001-12,50,000</t>
  </si>
  <si>
    <t>12,50,001-15,00.000</t>
  </si>
  <si>
    <r>
      <rPr>
        <sz val="11"/>
        <rFont val="Calibri"/>
        <family val="2"/>
        <scheme val="minor"/>
      </rPr>
      <t>15,00,001</t>
    </r>
    <r>
      <rPr>
        <sz val="11"/>
        <rFont val="DevLys 010"/>
      </rPr>
      <t xml:space="preserve"> ls vf/kd</t>
    </r>
  </si>
  <si>
    <r>
      <t>24- /kkjk 80</t>
    </r>
    <r>
      <rPr>
        <sz val="10"/>
        <rFont val="Calibri"/>
        <family val="2"/>
        <scheme val="minor"/>
      </rPr>
      <t xml:space="preserve">DDB - </t>
    </r>
    <r>
      <rPr>
        <sz val="12"/>
        <rFont val="DevLys 010"/>
      </rPr>
      <t>fof'k"V jksxksa ds mipkj gsrq dVkSrh</t>
    </r>
    <r>
      <rPr>
        <sz val="12"/>
        <rFont val="Arial"/>
        <family val="2"/>
      </rPr>
      <t xml:space="preserve"> </t>
    </r>
    <r>
      <rPr>
        <sz val="12"/>
        <rFont val="DevLys 010"/>
      </rPr>
      <t>¼lkekU; 40000] ofj"B ukxfjd 1 yk[k½</t>
    </r>
  </si>
  <si>
    <t>CM Corona Fund</t>
  </si>
  <si>
    <t>RAJTEACHERS.NET</t>
  </si>
  <si>
    <t>WWW.RAJTEACHERS.NET</t>
  </si>
  <si>
    <t>Hitkari Nidhi</t>
  </si>
  <si>
    <t>RECEIPT OF HOUSE RENT</t>
  </si>
  <si>
    <t>(Under section 1 (13-A) of Income Tax Act)</t>
  </si>
  <si>
    <t>Date :-</t>
  </si>
  <si>
    <t xml:space="preserve">The sum of </t>
  </si>
  <si>
    <t>(Signature of House Owner)</t>
  </si>
  <si>
    <t xml:space="preserve">I Owner </t>
  </si>
  <si>
    <t xml:space="preserve">Received with Thanks from Sri/Smt. </t>
  </si>
  <si>
    <t>Address-</t>
  </si>
  <si>
    <t>Rs.=</t>
  </si>
  <si>
    <t>Only</t>
  </si>
  <si>
    <t>Towards the House Rent @  Rs. =</t>
  </si>
  <si>
    <t>Per Month From :-</t>
  </si>
  <si>
    <t xml:space="preserve">Rs.  =  </t>
  </si>
  <si>
    <t>Date:-</t>
  </si>
  <si>
    <t>Name-</t>
  </si>
  <si>
    <t>In word Type Here</t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</si>
  <si>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>fof'k"V jksaxksa ds mipkj gsrq dVkSrh</t>
    </r>
    <r>
      <rPr>
        <sz val="13"/>
        <rFont val="DevLys 010"/>
      </rPr>
      <t xml:space="preserve"> </t>
    </r>
    <r>
      <rPr>
        <sz val="13"/>
        <rFont val="Kruti Dev 010"/>
      </rPr>
      <t>¼vf/kdre : 40]000] lhfu;j flVhtu gsrq : 100]000½</t>
    </r>
  </si>
  <si>
    <t>PAN:</t>
  </si>
  <si>
    <t>DESIGNATION</t>
  </si>
  <si>
    <t>vk; %  o"kZ&amp;2020&amp;21 esa izkIr dqy osru ¼ dj ;ksX; lqfo/kkvksa ds eqY; lfgr ½</t>
  </si>
  <si>
    <t>TAN NO.</t>
  </si>
  <si>
    <t>JDHBO1122F</t>
  </si>
  <si>
    <t xml:space="preserve">NAME OF EMPLOYEE             </t>
  </si>
  <si>
    <t>PAN NO.</t>
  </si>
  <si>
    <t>MARCH BASIC</t>
  </si>
  <si>
    <t>BONUS</t>
  </si>
  <si>
    <t>CHANDRA PRAKASH JAIN</t>
  </si>
  <si>
    <t>PRINCIPAL</t>
  </si>
  <si>
    <t>YES</t>
  </si>
  <si>
    <t>GPF</t>
  </si>
  <si>
    <t>YES/NO</t>
  </si>
  <si>
    <t>MONTH</t>
  </si>
  <si>
    <t>NO</t>
  </si>
  <si>
    <t>PARMANAND MEGHWAL</t>
  </si>
  <si>
    <t>GOVT SR. SECONDARY SCHOOL, DILOD HATHI ATRU, BARAN</t>
  </si>
  <si>
    <t>SR TEACHER</t>
  </si>
  <si>
    <t>AABBN5566H</t>
  </si>
  <si>
    <t>ALLOWANCES</t>
  </si>
  <si>
    <t>DEDUCTIONS</t>
  </si>
  <si>
    <t>Please Install - Devlys 10 &amp; Krutidev 10 Fonts</t>
  </si>
  <si>
    <t>GPF 2004</t>
  </si>
  <si>
    <t>Surrender Month</t>
  </si>
  <si>
    <t>Senior Citizen</t>
  </si>
  <si>
    <t>RPMF/RGHS</t>
  </si>
  <si>
    <t>DA Arrear 34%</t>
  </si>
  <si>
    <t>DA Arrear 38%</t>
  </si>
  <si>
    <t xml:space="preserve">Other </t>
  </si>
  <si>
    <t>CLICK HERE</t>
  </si>
  <si>
    <t>GPF / GPF 2004</t>
  </si>
  <si>
    <t xml:space="preserve">HRA </t>
  </si>
  <si>
    <t>SURRENDER  2022-23</t>
  </si>
  <si>
    <t>PLI</t>
  </si>
  <si>
    <t>HRA REBATE RS.</t>
  </si>
  <si>
    <t>S.N</t>
  </si>
  <si>
    <t>INCOME TAX CALCULATION (GA-55) 2022-23</t>
  </si>
  <si>
    <t>ACCOUNT NUMBER</t>
  </si>
  <si>
    <t>MOBILE</t>
  </si>
  <si>
    <t>ASQPM6322G</t>
  </si>
  <si>
    <t>ITAX</t>
  </si>
  <si>
    <r>
      <t>lkekU; izko/kk;h fuf/k ¼</t>
    </r>
    <r>
      <rPr>
        <sz val="12"/>
        <rFont val="Calibri"/>
        <family val="2"/>
        <scheme val="minor"/>
      </rPr>
      <t>GPF/GPF 2004)</t>
    </r>
  </si>
  <si>
    <t>HBA PRINCIPLE (YEARLY)</t>
  </si>
  <si>
    <t>HBA INTREST (YEARLY)</t>
  </si>
  <si>
    <t>NPS (80CCD(1B)</t>
  </si>
  <si>
    <t>TUTION FEES (YEARLY)</t>
  </si>
  <si>
    <t>LIC (MONTHLY)</t>
  </si>
  <si>
    <t>EXTRA LIC (YEARLY)</t>
  </si>
  <si>
    <r>
      <rPr>
        <sz val="10"/>
        <color theme="0"/>
        <rFont val="Arial"/>
        <family val="2"/>
      </rPr>
      <t>(B)</t>
    </r>
    <r>
      <rPr>
        <sz val="12"/>
        <color theme="0"/>
        <rFont val="Arial"/>
        <family val="2"/>
      </rPr>
      <t xml:space="preserve"> </t>
    </r>
    <r>
      <rPr>
        <sz val="12"/>
        <color theme="0"/>
        <rFont val="DevLys 010"/>
      </rPr>
      <t xml:space="preserve">?kVkb;s&amp; /kkjk </t>
    </r>
    <r>
      <rPr>
        <sz val="10"/>
        <color theme="0"/>
        <rFont val="Calibri"/>
        <family val="2"/>
        <scheme val="minor"/>
      </rPr>
      <t>80CCD(2)</t>
    </r>
    <r>
      <rPr>
        <sz val="12"/>
        <color theme="0"/>
        <rFont val="DevLys 010"/>
      </rPr>
      <t xml:space="preserve"> fu;ksDrk }kjk isa'ku va'knku dh jkf'k ¼vf/kdre osru dk 10</t>
    </r>
    <r>
      <rPr>
        <sz val="9"/>
        <color theme="0"/>
        <rFont val="Arial"/>
        <family val="2"/>
      </rPr>
      <t>%</t>
    </r>
    <r>
      <rPr>
        <sz val="12"/>
        <color theme="0"/>
        <rFont val="Arial"/>
        <family val="2"/>
      </rPr>
      <t xml:space="preserve">) </t>
    </r>
    <r>
      <rPr>
        <sz val="12"/>
        <color theme="0"/>
        <rFont val="DevLys 010"/>
      </rPr>
      <t>i`Fkd ls NwV</t>
    </r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</si>
  <si>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DevLys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DevLys 010"/>
      </rPr>
      <t>uohu isa'ku ;kstuk esa vfrfjDr va'knku ¼vf/kdre :- 50]000</t>
    </r>
    <r>
      <rPr>
        <sz val="12"/>
        <rFont val="Arial"/>
        <family val="2"/>
      </rPr>
      <t>)</t>
    </r>
  </si>
  <si>
    <r>
      <t xml:space="preserve">;ksx </t>
    </r>
    <r>
      <rPr>
        <sz val="10"/>
        <rFont val="Arial"/>
        <family val="2"/>
      </rPr>
      <t>11(A+B)</t>
    </r>
    <r>
      <rPr>
        <sz val="12"/>
        <rFont val="Arial"/>
        <family val="2"/>
      </rPr>
      <t xml:space="preserve">      </t>
    </r>
  </si>
  <si>
    <t>flrEcj 2022
rd  :i;s</t>
  </si>
  <si>
    <t>fnlEcj 2022
rd  :i;s</t>
  </si>
  <si>
    <t>tuojh 2023
rd :i;s</t>
  </si>
  <si>
    <t>Qjojh 2023
rd  :i;s</t>
  </si>
  <si>
    <t>vk;dj x.kuk izi= o"kZ 2022&amp;2023 ¼dj fu/kkZj.k o"kZ 2023&amp;2024½</t>
  </si>
  <si>
    <t>FORM NO.16</t>
  </si>
  <si>
    <t>[See rule 31 (1) (a)]</t>
  </si>
  <si>
    <t>Part A</t>
  </si>
  <si>
    <t>Certificate under section 203 of the Income Tax Act, 1961 for tax deducted</t>
  </si>
  <si>
    <t>at source from income chargeable under the head  “ Salaries “</t>
  </si>
  <si>
    <t>Name and address of the employer</t>
  </si>
  <si>
    <t>Name and Designation of the employee</t>
  </si>
  <si>
    <t>PAN of the Deducter</t>
  </si>
  <si>
    <t>TAN of the Deducter</t>
  </si>
  <si>
    <t>PAN of the Employee</t>
  </si>
  <si>
    <t>TDS Circle where annual</t>
  </si>
  <si>
    <t>PERIOD</t>
  </si>
  <si>
    <t>Assessment Year</t>
  </si>
  <si>
    <t>return / statement under</t>
  </si>
  <si>
    <t>FROM</t>
  </si>
  <si>
    <t>TO</t>
  </si>
  <si>
    <t>2023-24</t>
  </si>
  <si>
    <t>section 206 is to be filed</t>
  </si>
  <si>
    <t>01.04.2022</t>
  </si>
  <si>
    <t>31.03.2023</t>
  </si>
  <si>
    <t>Smmary of amount Paid/credited and tax Deducted at source thereon in respect of the Employee</t>
  </si>
  <si>
    <t>Quarter(s)</t>
  </si>
  <si>
    <t>Receipt Numbersof Original Quaterly Statements of TDS Under Sub-Section (3) of Section 200</t>
  </si>
  <si>
    <t>Amount Paid cridited</t>
  </si>
  <si>
    <t xml:space="preserve">      Amount of Tax Deducted     (Rs)</t>
  </si>
  <si>
    <t>Amount of Tax Deposited / Remitted                               (Rs)</t>
  </si>
  <si>
    <t>Quarter 1</t>
  </si>
  <si>
    <t>Quarter 2</t>
  </si>
  <si>
    <t>Quarter 3</t>
  </si>
  <si>
    <t>Quarter 4</t>
  </si>
  <si>
    <t>Total</t>
  </si>
  <si>
    <t>I.DETAILS TAX DEDUCTED AND DEPOSITED INTO CENTRAL GOVERNMENT ACCOUNT THROUGH BOOK ADJUSTMENT</t>
  </si>
  <si>
    <t>S.No</t>
  </si>
  <si>
    <t>Tax Deposited In Respect</t>
  </si>
  <si>
    <t>Book Identification Number (BIN)</t>
  </si>
  <si>
    <t>of the deducter</t>
  </si>
  <si>
    <t>Receipt Numbers of</t>
  </si>
  <si>
    <t>DDO Serial No in</t>
  </si>
  <si>
    <t>Date Of Transfer</t>
  </si>
  <si>
    <t>Status of Maching</t>
  </si>
  <si>
    <t>(Rs)</t>
  </si>
  <si>
    <t>Form No.24G</t>
  </si>
  <si>
    <t>with Form.No 24G</t>
  </si>
  <si>
    <t>(dd/mm/yyyy)</t>
  </si>
  <si>
    <t>Total (Rs)</t>
  </si>
  <si>
    <t>II.DETAILS TAX DEDUCTED AND DEPOSITED INTO CENTRAL GOVERNMENT ACCOUNT THROUGH BOOK CHALLANA</t>
  </si>
  <si>
    <t>Book Identification Number (CIN)</t>
  </si>
  <si>
    <t xml:space="preserve">BRS Code of  the </t>
  </si>
  <si>
    <t>Date on Which</t>
  </si>
  <si>
    <t>Challana Serial</t>
  </si>
  <si>
    <t>Bank Branch</t>
  </si>
  <si>
    <t>Number</t>
  </si>
  <si>
    <t>Verification</t>
  </si>
  <si>
    <t>I,</t>
  </si>
  <si>
    <t xml:space="preserve">Son/Doughter of </t>
  </si>
  <si>
    <t xml:space="preserve">  Working In the Capacity Of</t>
  </si>
  <si>
    <t>(Designation) do hereby certify that a sum  of Rs.</t>
  </si>
  <si>
    <t>(in words)</t>
  </si>
  <si>
    <t>has beeen deducted at source and paid to the credit of the Central Government.</t>
  </si>
  <si>
    <t xml:space="preserve"> I further certify that the information given  above is true and correct based on the book of accounts, documents and TDS Statements, TDS Deposited and other available records.</t>
  </si>
  <si>
    <t>Notes :</t>
  </si>
  <si>
    <t>1.  Government deductors to fill information in item I if tax is paid without production of an income-tax challan and in item II if tax .</t>
  </si>
  <si>
    <t xml:space="preserve">        is paid accompanied by an income-tax challan</t>
  </si>
  <si>
    <t>2.  Non-Government deductors to fill information in item II.</t>
  </si>
  <si>
    <t xml:space="preserve">3.  The deductor shall furnish the address of  the Commissioner of  Income-tax (TDS) having jurisdiction as regards TDS </t>
  </si>
  <si>
    <t xml:space="preserve">     statements of the assessee.</t>
  </si>
  <si>
    <t>4.  If an assessee is employed under one employer only during the year, certificate in Form No. 16 issued for the quarter ending on</t>
  </si>
  <si>
    <t xml:space="preserve">      31st March of the financial year shall contain the details of tax deducted and deposited for all the quarters of the financial year.</t>
  </si>
  <si>
    <t xml:space="preserve">5.  If  an  assessee  is  employed  under  more  than  one  employer  during  the  year,  each  of  the employers shall issue Part </t>
  </si>
  <si>
    <t xml:space="preserve">      A of the certificate in Form No. 16 pertaining to the period for which such assessee was employed with each of the employers.</t>
  </si>
  <si>
    <t xml:space="preserve">    Part B (Annexure) of the certificate in Form No.16 may be issued by each of the employers or the last employer at the</t>
  </si>
  <si>
    <t xml:space="preserve">    option of the assessee.</t>
  </si>
  <si>
    <t>6.  In items I and II, in column for tax deposited in respect of deductee, furnish total amount of TDS and education cess."</t>
  </si>
  <si>
    <t>Part B</t>
  </si>
  <si>
    <t>DETAILS OF SALARY PAID AND ANY OTHER INCOME AND TAX DEDUCTED</t>
  </si>
  <si>
    <t>1. Gross Salary *</t>
  </si>
  <si>
    <t>( a ) Salary as per provisions contained in section 17 (1)</t>
  </si>
  <si>
    <t>( b ) Value of perquisites under section 17 (2)</t>
  </si>
  <si>
    <t xml:space="preserve">        (as per Form No. 12 BA, wherever applicable)</t>
  </si>
  <si>
    <t>( c ) Profits in lieu of Salary under section 17 (3)</t>
  </si>
  <si>
    <t>( d ) Total</t>
  </si>
  <si>
    <t>2. Less : Allowance to the extent exempt under section 10</t>
  </si>
  <si>
    <t>a)HRA</t>
  </si>
  <si>
    <t>b)Other</t>
  </si>
  <si>
    <t>3. Balance (1-2)</t>
  </si>
  <si>
    <t xml:space="preserve">4. Deductions :          </t>
  </si>
  <si>
    <t>(a) Standard deduction</t>
  </si>
  <si>
    <t>Rs.</t>
  </si>
  <si>
    <t>(b) Entertainment allowance</t>
  </si>
  <si>
    <t>(c) Tax on Employment</t>
  </si>
  <si>
    <t>5. Aggregate of 4 (a to c)</t>
  </si>
  <si>
    <t>6. Income chargeable under the Head ‘Salaries’(3-5)</t>
  </si>
  <si>
    <t>7. Add. : Any other income reported by the employee</t>
  </si>
  <si>
    <t>Less:-  Loss From House Properties</t>
  </si>
  <si>
    <t>8. Gross total income  (6+7)</t>
  </si>
  <si>
    <t>Gross Amount</t>
  </si>
  <si>
    <t>Qualifying Amt.</t>
  </si>
  <si>
    <t>Deductible Amt.</t>
  </si>
  <si>
    <t xml:space="preserve">9. Deductions Under Chapter VIA    </t>
  </si>
  <si>
    <t>A.</t>
  </si>
  <si>
    <t>Sections 80C,80CC and 80CCD1</t>
  </si>
  <si>
    <t>(a)</t>
  </si>
  <si>
    <t>Section 80C</t>
  </si>
  <si>
    <t xml:space="preserve">GPF/NPS </t>
  </si>
  <si>
    <t>STATE INSURANCE</t>
  </si>
  <si>
    <t>Group Ins.</t>
  </si>
  <si>
    <t>House Loan Installment</t>
  </si>
  <si>
    <t>Others</t>
  </si>
  <si>
    <t>(b)</t>
  </si>
  <si>
    <t>Section 80CCC</t>
  </si>
  <si>
    <t>(c)</t>
  </si>
  <si>
    <t>Section 80CCD</t>
  </si>
  <si>
    <t xml:space="preserve">Aggregate amount deductible under the three sections </t>
  </si>
  <si>
    <t>i.e.80C, 80CCC and 80CCD</t>
  </si>
  <si>
    <t>(d)</t>
  </si>
  <si>
    <t>Section 80CCD2</t>
  </si>
  <si>
    <t>(e)</t>
  </si>
  <si>
    <t>Section 80CCD (1B)</t>
  </si>
  <si>
    <t>B.</t>
  </si>
  <si>
    <t>Other Sections ( e.g. 80E, 80G, 80TTA etc) Under Chapter VIA</t>
  </si>
  <si>
    <t>vU; dVkSfr;ka</t>
  </si>
  <si>
    <t>10. Aggregate of deductible amount under chapter VI-A</t>
  </si>
  <si>
    <t>11. Total Income (8-10 )</t>
  </si>
  <si>
    <t xml:space="preserve">12. Tax on Total Income </t>
  </si>
  <si>
    <t>13. Rebate U/S 87a</t>
  </si>
  <si>
    <t>14. Tax Payable on total income (12-13)</t>
  </si>
  <si>
    <t>15.Education &amp; Health Cess 4%</t>
  </si>
  <si>
    <t>16. Tax payable (14+15)</t>
  </si>
  <si>
    <t>17. Relife Under Section 89 (attach details)</t>
  </si>
  <si>
    <t>18. Tax payable (16-17)</t>
  </si>
  <si>
    <t>19.Tax Deducted at source U/S 192</t>
  </si>
  <si>
    <t>20. Tax payable / refundable (17-18)</t>
  </si>
  <si>
    <t xml:space="preserve">(Designation) do hereby certify that the information given  above is true  correct based on the </t>
  </si>
  <si>
    <t>book of accounts, documents and TDS Statements, TDS Deposited and other available records.</t>
  </si>
  <si>
    <t xml:space="preserve">                                    Signature &amp; Seal</t>
  </si>
  <si>
    <t>Place:</t>
  </si>
  <si>
    <t xml:space="preserve">Full Name  </t>
  </si>
  <si>
    <t>Date:</t>
  </si>
  <si>
    <t>Designation</t>
  </si>
  <si>
    <t>DDO NAME</t>
  </si>
  <si>
    <t>DDO FATHER'S NAME</t>
  </si>
  <si>
    <t xml:space="preserve">KISHAN GOPAL </t>
  </si>
  <si>
    <r>
      <t xml:space="preserve">vk;dj x.kuk l= 2022&amp;2023 ds fy;s fuEu izi= dks lko/kkuh iwoZd HkjsaA blds ckn </t>
    </r>
    <r>
      <rPr>
        <b/>
        <sz val="28"/>
        <color rgb="FFFF0000"/>
        <rFont val="Times New Roman"/>
        <family val="1"/>
      </rPr>
      <t>GA55</t>
    </r>
    <r>
      <rPr>
        <b/>
        <sz val="28"/>
        <color rgb="FFFF0000"/>
        <rFont val="Kruti Dev 010"/>
      </rPr>
      <t xml:space="preserve"> okyh 'khV esa </t>
    </r>
    <r>
      <rPr>
        <b/>
        <sz val="28"/>
        <color rgb="FFFF0000"/>
        <rFont val="Times New Roman"/>
        <family val="1"/>
      </rPr>
      <t>GPF, SI &amp; LIC, INCOME TAX</t>
    </r>
    <r>
      <rPr>
        <b/>
        <sz val="28"/>
        <color rgb="FFFF0000"/>
        <rFont val="Kruti Dev 010"/>
      </rPr>
      <t xml:space="preserve"> o vU; jkf'k;ka psd@la'kks/ku dj ysaA</t>
    </r>
  </si>
  <si>
    <t>April 2022 To March 2023</t>
  </si>
  <si>
    <t>ARVIND KUMAR MEGHWAL</t>
  </si>
  <si>
    <t>AVTPA4199C</t>
  </si>
  <si>
    <t>MOBILE NUMBER</t>
  </si>
  <si>
    <t>Other Income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</si>
</sst>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14009]dd\-mm\-yyyy;@"/>
  </numFmts>
  <fonts count="113">
    <font>
      <sz val="10"/>
      <name val="Arial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Arial"/>
      <family val="2"/>
    </font>
    <font>
      <sz val="11"/>
      <name val="DevLys 010"/>
    </font>
    <font>
      <sz val="11"/>
      <name val="Calibri"/>
      <family val="2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DevLys 010"/>
    </font>
    <font>
      <b/>
      <i/>
      <u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sz val="12"/>
      <name val="Arial"/>
      <family val="2"/>
    </font>
    <font>
      <sz val="9"/>
      <name val="DevLys 010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i/>
      <sz val="10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DevLys 010"/>
    </font>
    <font>
      <b/>
      <sz val="12"/>
      <color theme="1"/>
      <name val="Times New Roman"/>
      <family val="1"/>
    </font>
    <font>
      <b/>
      <sz val="20"/>
      <name val="DevLys 010"/>
    </font>
    <font>
      <sz val="22"/>
      <color rgb="FFFF0000"/>
      <name val="Arial"/>
      <family val="2"/>
    </font>
    <font>
      <b/>
      <sz val="36"/>
      <color theme="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b/>
      <sz val="9"/>
      <color theme="1"/>
      <name val="Times New Roman"/>
      <family val="1"/>
    </font>
    <font>
      <b/>
      <u/>
      <sz val="16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20"/>
      <name val="Times New Roman"/>
      <family val="1"/>
    </font>
    <font>
      <sz val="13"/>
      <name val="Kruti Dev 010"/>
    </font>
    <font>
      <b/>
      <sz val="26"/>
      <name val="Times New Roman"/>
      <family val="1"/>
    </font>
    <font>
      <b/>
      <sz val="26"/>
      <color theme="0"/>
      <name val="Times New Roman"/>
      <family val="1"/>
    </font>
    <font>
      <sz val="10"/>
      <name val="Arial"/>
    </font>
    <font>
      <b/>
      <sz val="24"/>
      <name val="Arial"/>
      <family val="2"/>
    </font>
    <font>
      <sz val="18"/>
      <name val="Arial"/>
      <family val="2"/>
    </font>
    <font>
      <b/>
      <sz val="22"/>
      <name val="Times New Roman"/>
      <family val="1"/>
    </font>
    <font>
      <b/>
      <sz val="28"/>
      <color theme="0"/>
      <name val="Algerian"/>
      <family val="5"/>
    </font>
    <font>
      <b/>
      <sz val="11"/>
      <name val="Arial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Arial"/>
      <family val="2"/>
    </font>
    <font>
      <b/>
      <sz val="36"/>
      <name val="Arial"/>
      <family val="2"/>
    </font>
    <font>
      <b/>
      <sz val="20"/>
      <color theme="0"/>
      <name val="Times New Roman"/>
      <family val="1"/>
    </font>
    <font>
      <b/>
      <sz val="24"/>
      <name val="Times New Roman"/>
      <family val="1"/>
    </font>
    <font>
      <b/>
      <sz val="28"/>
      <color theme="0"/>
      <name val="Arial Black"/>
      <family val="2"/>
    </font>
    <font>
      <b/>
      <sz val="18"/>
      <name val="Arial Black"/>
      <family val="2"/>
    </font>
    <font>
      <b/>
      <sz val="22"/>
      <color theme="1"/>
      <name val="Calibri"/>
      <family val="2"/>
      <scheme val="minor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DevLys 010"/>
    </font>
    <font>
      <sz val="10"/>
      <color theme="0"/>
      <name val="Calibri"/>
      <family val="2"/>
      <scheme val="minor"/>
    </font>
    <font>
      <sz val="9"/>
      <color theme="0"/>
      <name val="Arial"/>
      <family val="2"/>
    </font>
    <font>
      <b/>
      <i/>
      <sz val="10"/>
      <name val="Arial"/>
      <family val="2"/>
    </font>
    <font>
      <b/>
      <sz val="10"/>
      <name val="Time Roman"/>
    </font>
    <font>
      <b/>
      <sz val="12"/>
      <name val="Kruti Dev 010"/>
    </font>
    <font>
      <sz val="10"/>
      <name val="Tahoma"/>
      <family val="2"/>
    </font>
    <font>
      <b/>
      <sz val="26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8"/>
      <color rgb="FFFF0000"/>
      <name val="Kruti Dev 010"/>
    </font>
    <font>
      <b/>
      <sz val="28"/>
      <color rgb="FFFF0000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8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97">
    <xf numFmtId="0" fontId="0" fillId="0" borderId="0" xfId="0"/>
    <xf numFmtId="2" fontId="1" fillId="0" borderId="0" xfId="0" applyNumberFormat="1" applyFont="1" applyBorder="1" applyAlignment="1"/>
    <xf numFmtId="2" fontId="9" fillId="2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 textRotation="90"/>
    </xf>
    <xf numFmtId="0" fontId="3" fillId="0" borderId="0" xfId="0" applyFont="1"/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90"/>
    </xf>
    <xf numFmtId="0" fontId="28" fillId="0" borderId="0" xfId="37" applyFont="1"/>
    <xf numFmtId="0" fontId="1" fillId="0" borderId="0" xfId="37" applyFont="1"/>
    <xf numFmtId="0" fontId="27" fillId="0" borderId="0" xfId="37" applyFont="1" applyAlignment="1">
      <alignment horizontal="right"/>
    </xf>
    <xf numFmtId="0" fontId="28" fillId="0" borderId="0" xfId="37" applyFont="1" applyAlignment="1">
      <alignment horizontal="right"/>
    </xf>
    <xf numFmtId="0" fontId="0" fillId="0" borderId="0" xfId="0" applyAlignment="1">
      <alignment vertical="center"/>
    </xf>
    <xf numFmtId="0" fontId="41" fillId="0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center" vertical="center" textRotation="90"/>
    </xf>
    <xf numFmtId="0" fontId="29" fillId="0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5" fillId="26" borderId="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 vertical="center"/>
    </xf>
    <xf numFmtId="2" fontId="9" fillId="24" borderId="0" xfId="0" applyNumberFormat="1" applyFont="1" applyFill="1" applyBorder="1" applyAlignment="1">
      <alignment horizontal="left" indent="2"/>
    </xf>
    <xf numFmtId="0" fontId="29" fillId="26" borderId="0" xfId="0" applyNumberFormat="1" applyFont="1" applyFill="1" applyBorder="1" applyAlignment="1">
      <alignment vertical="top"/>
    </xf>
    <xf numFmtId="0" fontId="41" fillId="26" borderId="0" xfId="0" applyNumberFormat="1" applyFont="1" applyFill="1" applyBorder="1" applyAlignment="1">
      <alignment horizontal="center" textRotation="90" wrapText="1"/>
    </xf>
    <xf numFmtId="0" fontId="34" fillId="26" borderId="0" xfId="0" applyNumberFormat="1" applyFont="1" applyFill="1" applyBorder="1" applyAlignment="1">
      <alignment vertical="center"/>
    </xf>
    <xf numFmtId="0" fontId="41" fillId="26" borderId="0" xfId="0" applyNumberFormat="1" applyFont="1" applyFill="1" applyBorder="1" applyAlignment="1">
      <alignment horizontal="center" vertical="center" textRotation="90"/>
    </xf>
    <xf numFmtId="0" fontId="4" fillId="26" borderId="0" xfId="0" applyNumberFormat="1" applyFont="1" applyFill="1" applyBorder="1" applyAlignment="1">
      <alignment vertical="top" textRotation="90"/>
    </xf>
    <xf numFmtId="0" fontId="0" fillId="26" borderId="0" xfId="0" applyFill="1"/>
    <xf numFmtId="0" fontId="1" fillId="26" borderId="0" xfId="37" applyFont="1" applyFill="1"/>
    <xf numFmtId="0" fontId="28" fillId="26" borderId="0" xfId="37" applyFont="1" applyFill="1"/>
    <xf numFmtId="0" fontId="27" fillId="26" borderId="0" xfId="37" applyFont="1" applyFill="1" applyAlignment="1">
      <alignment horizontal="right"/>
    </xf>
    <xf numFmtId="0" fontId="28" fillId="26" borderId="0" xfId="37" applyFont="1" applyFill="1" applyAlignment="1">
      <alignment horizontal="right"/>
    </xf>
    <xf numFmtId="0" fontId="0" fillId="0" borderId="0" xfId="0" applyFill="1"/>
    <xf numFmtId="0" fontId="1" fillId="0" borderId="0" xfId="37" applyFont="1" applyFill="1" applyBorder="1"/>
    <xf numFmtId="0" fontId="1" fillId="0" borderId="0" xfId="37" applyFont="1" applyFill="1"/>
    <xf numFmtId="0" fontId="28" fillId="0" borderId="0" xfId="37" applyFont="1" applyFill="1" applyBorder="1"/>
    <xf numFmtId="0" fontId="28" fillId="0" borderId="0" xfId="37" applyFont="1" applyFill="1"/>
    <xf numFmtId="2" fontId="9" fillId="24" borderId="17" xfId="0" applyNumberFormat="1" applyFont="1" applyFill="1" applyBorder="1" applyAlignment="1">
      <alignment horizontal="left"/>
    </xf>
    <xf numFmtId="2" fontId="9" fillId="24" borderId="17" xfId="0" applyNumberFormat="1" applyFont="1" applyFill="1" applyBorder="1" applyAlignment="1">
      <alignment horizontal="left" indent="2"/>
    </xf>
    <xf numFmtId="2" fontId="33" fillId="0" borderId="21" xfId="37" applyNumberFormat="1" applyFont="1" applyBorder="1" applyAlignment="1" applyProtection="1">
      <alignment horizontal="right" vertical="center"/>
      <protection locked="0" hidden="1"/>
    </xf>
    <xf numFmtId="2" fontId="36" fillId="0" borderId="10" xfId="37" applyNumberFormat="1" applyFont="1" applyBorder="1" applyAlignment="1" applyProtection="1">
      <alignment horizontal="center" vertical="center"/>
      <protection hidden="1"/>
    </xf>
    <xf numFmtId="2" fontId="63" fillId="30" borderId="17" xfId="0" applyNumberFormat="1" applyFont="1" applyFill="1" applyBorder="1" applyAlignment="1">
      <alignment horizontal="center" vertical="center"/>
    </xf>
    <xf numFmtId="1" fontId="64" fillId="29" borderId="0" xfId="0" applyNumberFormat="1" applyFont="1" applyFill="1" applyBorder="1" applyAlignment="1">
      <alignment horizontal="center" vertical="center"/>
    </xf>
    <xf numFmtId="1" fontId="64" fillId="30" borderId="0" xfId="0" applyNumberFormat="1" applyFont="1" applyFill="1" applyBorder="1" applyAlignment="1">
      <alignment horizontal="center" vertical="center"/>
    </xf>
    <xf numFmtId="1" fontId="64" fillId="28" borderId="0" xfId="0" applyNumberFormat="1" applyFont="1" applyFill="1" applyBorder="1" applyAlignment="1">
      <alignment horizontal="center" vertical="center"/>
    </xf>
    <xf numFmtId="2" fontId="64" fillId="28" borderId="0" xfId="0" applyNumberFormat="1" applyFont="1" applyFill="1" applyBorder="1" applyAlignment="1">
      <alignment horizontal="center" vertical="center"/>
    </xf>
    <xf numFmtId="2" fontId="50" fillId="28" borderId="0" xfId="0" applyNumberFormat="1" applyFont="1" applyFill="1" applyBorder="1" applyAlignment="1">
      <alignment horizontal="left" indent="1"/>
    </xf>
    <xf numFmtId="2" fontId="32" fillId="28" borderId="0" xfId="0" applyNumberFormat="1" applyFont="1" applyFill="1" applyBorder="1" applyAlignment="1" applyProtection="1">
      <alignment horizontal="center"/>
      <protection locked="0"/>
    </xf>
    <xf numFmtId="2" fontId="32" fillId="28" borderId="0" xfId="0" applyNumberFormat="1" applyFont="1" applyFill="1" applyBorder="1" applyAlignment="1" applyProtection="1">
      <alignment horizontal="left"/>
    </xf>
    <xf numFmtId="2" fontId="49" fillId="28" borderId="0" xfId="0" applyNumberFormat="1" applyFont="1" applyFill="1" applyBorder="1" applyAlignment="1">
      <alignment horizontal="left" indent="1"/>
    </xf>
    <xf numFmtId="2" fontId="1" fillId="28" borderId="0" xfId="0" applyNumberFormat="1" applyFont="1" applyFill="1" applyBorder="1" applyAlignment="1">
      <alignment horizontal="left" indent="1"/>
    </xf>
    <xf numFmtId="2" fontId="1" fillId="28" borderId="0" xfId="0" applyNumberFormat="1" applyFont="1" applyFill="1" applyBorder="1" applyAlignment="1">
      <alignment horizontal="left" vertical="center" wrapText="1" indent="1"/>
    </xf>
    <xf numFmtId="2" fontId="50" fillId="32" borderId="0" xfId="0" applyNumberFormat="1" applyFont="1" applyFill="1" applyBorder="1" applyAlignment="1">
      <alignment horizontal="left" vertical="center" wrapText="1" indent="1"/>
    </xf>
    <xf numFmtId="2" fontId="32" fillId="32" borderId="0" xfId="0" applyNumberFormat="1" applyFont="1" applyFill="1" applyBorder="1" applyAlignment="1" applyProtection="1">
      <alignment horizontal="center" vertical="center"/>
      <protection locked="0"/>
    </xf>
    <xf numFmtId="2" fontId="32" fillId="32" borderId="0" xfId="0" applyNumberFormat="1" applyFont="1" applyFill="1" applyBorder="1" applyAlignment="1" applyProtection="1">
      <alignment horizontal="left"/>
    </xf>
    <xf numFmtId="2" fontId="1" fillId="32" borderId="0" xfId="0" applyNumberFormat="1" applyFont="1" applyFill="1" applyBorder="1" applyAlignment="1">
      <alignment horizontal="left" vertical="center" indent="1"/>
    </xf>
    <xf numFmtId="2" fontId="50" fillId="32" borderId="0" xfId="0" applyNumberFormat="1" applyFont="1" applyFill="1" applyBorder="1" applyAlignment="1">
      <alignment horizontal="left" vertical="center" indent="1"/>
    </xf>
    <xf numFmtId="2" fontId="50" fillId="32" borderId="0" xfId="0" applyNumberFormat="1" applyFont="1" applyFill="1" applyBorder="1" applyAlignment="1">
      <alignment horizontal="left" indent="1"/>
    </xf>
    <xf numFmtId="2" fontId="32" fillId="32" borderId="0" xfId="0" applyNumberFormat="1" applyFont="1" applyFill="1" applyBorder="1" applyAlignment="1" applyProtection="1">
      <alignment horizontal="center"/>
      <protection locked="0"/>
    </xf>
    <xf numFmtId="2" fontId="1" fillId="32" borderId="0" xfId="0" applyNumberFormat="1" applyFont="1" applyFill="1" applyBorder="1" applyAlignment="1">
      <alignment horizontal="left" indent="1"/>
    </xf>
    <xf numFmtId="2" fontId="66" fillId="33" borderId="17" xfId="0" applyNumberFormat="1" applyFont="1" applyFill="1" applyBorder="1" applyAlignment="1">
      <alignment horizontal="center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78" fillId="0" borderId="0" xfId="0" applyFont="1" applyBorder="1" applyAlignment="1">
      <alignment horizontal="center" vertical="center"/>
    </xf>
    <xf numFmtId="0" fontId="0" fillId="0" borderId="44" xfId="0" applyBorder="1"/>
    <xf numFmtId="0" fontId="0" fillId="0" borderId="37" xfId="0" applyBorder="1"/>
    <xf numFmtId="0" fontId="0" fillId="0" borderId="44" xfId="0" applyBorder="1" applyAlignment="1">
      <alignment vertical="center"/>
    </xf>
    <xf numFmtId="0" fontId="0" fillId="0" borderId="37" xfId="0" applyBorder="1" applyAlignment="1">
      <alignment vertical="center"/>
    </xf>
    <xf numFmtId="0" fontId="78" fillId="0" borderId="44" xfId="0" applyFont="1" applyBorder="1" applyAlignment="1">
      <alignment horizontal="center" vertical="center"/>
    </xf>
    <xf numFmtId="0" fontId="0" fillId="0" borderId="45" xfId="0" applyBorder="1"/>
    <xf numFmtId="0" fontId="0" fillId="0" borderId="46" xfId="0" applyBorder="1"/>
    <xf numFmtId="0" fontId="0" fillId="0" borderId="0" xfId="0" applyBorder="1" applyAlignment="1" applyProtection="1">
      <alignment horizontal="left" vertical="center"/>
      <protection locked="0" hidden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2" fontId="0" fillId="0" borderId="37" xfId="0" applyNumberFormat="1" applyBorder="1" applyAlignment="1">
      <alignment horizontal="left" vertical="center"/>
    </xf>
    <xf numFmtId="14" fontId="0" fillId="0" borderId="37" xfId="0" applyNumberFormat="1" applyBorder="1" applyAlignment="1" applyProtection="1">
      <alignment horizontal="left" vertical="center"/>
      <protection locked="0" hidden="1"/>
    </xf>
    <xf numFmtId="2" fontId="78" fillId="0" borderId="47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1" fillId="0" borderId="30" xfId="37" applyFont="1" applyBorder="1" applyAlignment="1" applyProtection="1">
      <alignment horizontal="center" vertical="center"/>
      <protection hidden="1"/>
    </xf>
    <xf numFmtId="0" fontId="1" fillId="0" borderId="32" xfId="37" applyFont="1" applyBorder="1" applyAlignment="1" applyProtection="1">
      <alignment horizontal="center" vertical="center"/>
      <protection hidden="1"/>
    </xf>
    <xf numFmtId="0" fontId="34" fillId="0" borderId="32" xfId="37" applyFont="1" applyBorder="1" applyAlignment="1" applyProtection="1">
      <alignment horizontal="right" vertical="center"/>
      <protection hidden="1"/>
    </xf>
    <xf numFmtId="0" fontId="1" fillId="0" borderId="22" xfId="37" applyFont="1" applyBorder="1" applyAlignment="1" applyProtection="1">
      <alignment horizontal="center" vertical="center"/>
      <protection hidden="1"/>
    </xf>
    <xf numFmtId="2" fontId="32" fillId="0" borderId="21" xfId="37" applyNumberFormat="1" applyFont="1" applyBorder="1" applyAlignment="1" applyProtection="1">
      <alignment horizontal="right" vertical="center"/>
      <protection hidden="1"/>
    </xf>
    <xf numFmtId="2" fontId="33" fillId="0" borderId="21" xfId="37" applyNumberFormat="1" applyFont="1" applyBorder="1" applyAlignment="1" applyProtection="1">
      <alignment horizontal="right" vertical="center"/>
      <protection hidden="1"/>
    </xf>
    <xf numFmtId="0" fontId="29" fillId="0" borderId="10" xfId="37" applyFont="1" applyBorder="1" applyAlignment="1" applyProtection="1">
      <alignment horizontal="center" vertical="center"/>
      <protection hidden="1"/>
    </xf>
    <xf numFmtId="2" fontId="36" fillId="25" borderId="10" xfId="37" applyNumberFormat="1" applyFont="1" applyFill="1" applyBorder="1" applyAlignment="1" applyProtection="1">
      <alignment horizontal="center" vertical="center"/>
      <protection hidden="1"/>
    </xf>
    <xf numFmtId="2" fontId="37" fillId="0" borderId="10" xfId="37" applyNumberFormat="1" applyFont="1" applyBorder="1" applyAlignment="1" applyProtection="1">
      <alignment horizontal="center" vertical="center"/>
      <protection hidden="1"/>
    </xf>
    <xf numFmtId="2" fontId="35" fillId="0" borderId="21" xfId="37" applyNumberFormat="1" applyFont="1" applyBorder="1" applyAlignment="1" applyProtection="1">
      <alignment horizontal="right" vertical="center"/>
      <protection hidden="1"/>
    </xf>
    <xf numFmtId="0" fontId="27" fillId="0" borderId="10" xfId="37" applyFont="1" applyBorder="1" applyAlignment="1" applyProtection="1">
      <alignment horizontal="right" vertical="center"/>
      <protection hidden="1"/>
    </xf>
    <xf numFmtId="0" fontId="2" fillId="0" borderId="21" xfId="37" applyFont="1" applyBorder="1" applyAlignment="1" applyProtection="1">
      <alignment vertical="center"/>
      <protection hidden="1"/>
    </xf>
    <xf numFmtId="2" fontId="33" fillId="0" borderId="21" xfId="37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3" fillId="0" borderId="10" xfId="37" applyFont="1" applyBorder="1" applyAlignment="1" applyProtection="1">
      <alignment horizontal="center" vertical="center"/>
      <protection hidden="1"/>
    </xf>
    <xf numFmtId="1" fontId="33" fillId="0" borderId="10" xfId="37" applyNumberFormat="1" applyFont="1" applyBorder="1" applyAlignment="1" applyProtection="1">
      <alignment horizontal="center" vertical="center" wrapText="1"/>
      <protection hidden="1"/>
    </xf>
    <xf numFmtId="0" fontId="1" fillId="0" borderId="28" xfId="37" applyFont="1" applyBorder="1" applyAlignment="1" applyProtection="1">
      <alignment horizontal="right" vertical="center"/>
      <protection hidden="1"/>
    </xf>
    <xf numFmtId="2" fontId="33" fillId="0" borderId="29" xfId="37" applyNumberFormat="1" applyFont="1" applyBorder="1" applyAlignment="1" applyProtection="1">
      <alignment horizontal="right" vertical="center"/>
      <protection hidden="1"/>
    </xf>
    <xf numFmtId="0" fontId="30" fillId="0" borderId="0" xfId="37" applyFont="1" applyBorder="1" applyAlignment="1" applyProtection="1">
      <alignment horizontal="right" vertical="center"/>
      <protection hidden="1"/>
    </xf>
    <xf numFmtId="0" fontId="1" fillId="0" borderId="0" xfId="37" applyFont="1" applyBorder="1" applyAlignment="1" applyProtection="1">
      <alignment horizontal="right" vertical="center"/>
      <protection hidden="1"/>
    </xf>
    <xf numFmtId="2" fontId="33" fillId="0" borderId="0" xfId="37" applyNumberFormat="1" applyFont="1" applyBorder="1" applyAlignment="1" applyProtection="1">
      <alignment horizontal="right" vertical="center"/>
      <protection hidden="1"/>
    </xf>
    <xf numFmtId="0" fontId="1" fillId="0" borderId="0" xfId="37" applyFont="1" applyBorder="1" applyProtection="1">
      <protection hidden="1"/>
    </xf>
    <xf numFmtId="0" fontId="28" fillId="0" borderId="0" xfId="37" applyFont="1" applyBorder="1" applyProtection="1">
      <protection hidden="1"/>
    </xf>
    <xf numFmtId="0" fontId="45" fillId="0" borderId="0" xfId="37" applyFont="1" applyBorder="1" applyAlignment="1" applyProtection="1">
      <alignment horizontal="center" vertical="center"/>
      <protection hidden="1"/>
    </xf>
    <xf numFmtId="0" fontId="27" fillId="0" borderId="0" xfId="37" applyFont="1" applyBorder="1" applyAlignment="1" applyProtection="1">
      <alignment horizontal="right"/>
      <protection hidden="1"/>
    </xf>
    <xf numFmtId="0" fontId="28" fillId="0" borderId="0" xfId="37" applyFont="1" applyBorder="1" applyAlignment="1" applyProtection="1">
      <alignment horizontal="right"/>
      <protection hidden="1"/>
    </xf>
    <xf numFmtId="0" fontId="28" fillId="0" borderId="0" xfId="37" applyFont="1" applyProtection="1">
      <protection hidden="1"/>
    </xf>
    <xf numFmtId="0" fontId="0" fillId="0" borderId="0" xfId="0" applyFill="1" applyProtection="1">
      <protection hidden="1"/>
    </xf>
    <xf numFmtId="0" fontId="1" fillId="0" borderId="0" xfId="37" applyFont="1" applyFill="1" applyBorder="1" applyProtection="1">
      <protection hidden="1"/>
    </xf>
    <xf numFmtId="0" fontId="1" fillId="0" borderId="0" xfId="37" applyFont="1" applyFill="1" applyProtection="1">
      <protection hidden="1"/>
    </xf>
    <xf numFmtId="9" fontId="34" fillId="0" borderId="10" xfId="37" applyNumberFormat="1" applyFont="1" applyBorder="1" applyAlignment="1" applyProtection="1">
      <alignment horizontal="center" vertical="center"/>
      <protection hidden="1"/>
    </xf>
    <xf numFmtId="0" fontId="34" fillId="0" borderId="10" xfId="37" applyFont="1" applyBorder="1" applyAlignment="1" applyProtection="1">
      <alignment horizontal="center" vertical="center"/>
      <protection hidden="1"/>
    </xf>
    <xf numFmtId="0" fontId="1" fillId="0" borderId="10" xfId="37" applyFont="1" applyBorder="1" applyAlignment="1" applyProtection="1">
      <alignment horizontal="right" vertical="center"/>
      <protection hidden="1"/>
    </xf>
    <xf numFmtId="0" fontId="2" fillId="0" borderId="10" xfId="37" applyFont="1" applyBorder="1" applyAlignment="1" applyProtection="1">
      <alignment horizontal="center" vertical="center" wrapText="1"/>
      <protection hidden="1"/>
    </xf>
    <xf numFmtId="0" fontId="33" fillId="0" borderId="10" xfId="0" applyNumberFormat="1" applyFont="1" applyBorder="1" applyAlignment="1" applyProtection="1">
      <alignment horizontal="center" vertical="center"/>
      <protection locked="0" hidden="1"/>
    </xf>
    <xf numFmtId="0" fontId="32" fillId="0" borderId="10" xfId="0" applyNumberFormat="1" applyFont="1" applyBorder="1" applyAlignment="1" applyProtection="1">
      <alignment horizontal="center" vertical="center"/>
      <protection hidden="1"/>
    </xf>
    <xf numFmtId="2" fontId="33" fillId="0" borderId="10" xfId="0" applyNumberFormat="1" applyFont="1" applyBorder="1" applyAlignment="1" applyProtection="1">
      <alignment horizontal="center" vertical="center"/>
      <protection hidden="1"/>
    </xf>
    <xf numFmtId="2" fontId="32" fillId="0" borderId="10" xfId="0" applyNumberFormat="1" applyFont="1" applyBorder="1" applyAlignment="1" applyProtection="1">
      <alignment horizontal="center" vertical="center"/>
      <protection hidden="1"/>
    </xf>
    <xf numFmtId="2" fontId="33" fillId="0" borderId="10" xfId="0" applyNumberFormat="1" applyFont="1" applyBorder="1" applyAlignment="1" applyProtection="1">
      <alignment horizontal="center" vertical="center"/>
      <protection locked="0" hidden="1"/>
    </xf>
    <xf numFmtId="0" fontId="5" fillId="0" borderId="10" xfId="0" applyNumberFormat="1" applyFont="1" applyFill="1" applyBorder="1" applyAlignment="1">
      <alignment vertical="top"/>
    </xf>
    <xf numFmtId="0" fontId="5" fillId="0" borderId="15" xfId="0" applyNumberFormat="1" applyFont="1" applyFill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62" fillId="27" borderId="11" xfId="0" applyNumberFormat="1" applyFont="1" applyFill="1" applyBorder="1" applyAlignment="1">
      <alignment horizontal="center" vertical="center"/>
    </xf>
    <xf numFmtId="2" fontId="62" fillId="27" borderId="11" xfId="0" applyNumberFormat="1" applyFont="1" applyFill="1" applyBorder="1" applyAlignment="1">
      <alignment vertical="center"/>
    </xf>
    <xf numFmtId="2" fontId="62" fillId="27" borderId="11" xfId="0" applyNumberFormat="1" applyFont="1" applyFill="1" applyBorder="1" applyAlignment="1">
      <alignment horizontal="left" vertical="center"/>
    </xf>
    <xf numFmtId="0" fontId="1" fillId="0" borderId="10" xfId="37" applyFont="1" applyBorder="1" applyAlignment="1" applyProtection="1">
      <alignment horizontal="right" vertical="center"/>
      <protection hidden="1"/>
    </xf>
    <xf numFmtId="0" fontId="2" fillId="0" borderId="10" xfId="37" applyFont="1" applyBorder="1" applyAlignment="1" applyProtection="1">
      <alignment horizontal="center" vertical="center" wrapText="1"/>
      <protection hidden="1"/>
    </xf>
    <xf numFmtId="0" fontId="44" fillId="34" borderId="10" xfId="0" applyNumberFormat="1" applyFont="1" applyFill="1" applyBorder="1" applyAlignment="1" applyProtection="1">
      <alignment horizontal="center" textRotation="90" wrapText="1"/>
      <protection hidden="1"/>
    </xf>
    <xf numFmtId="0" fontId="47" fillId="34" borderId="10" xfId="0" applyNumberFormat="1" applyFont="1" applyFill="1" applyBorder="1" applyAlignment="1" applyProtection="1">
      <alignment horizontal="center" textRotation="90" wrapText="1"/>
      <protection hidden="1"/>
    </xf>
    <xf numFmtId="0" fontId="91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92" fillId="31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34" fillId="34" borderId="21" xfId="0" applyNumberFormat="1" applyFont="1" applyFill="1" applyBorder="1" applyAlignment="1" applyProtection="1">
      <alignment horizontal="center" vertical="center"/>
      <protection locked="0" hidden="1"/>
    </xf>
    <xf numFmtId="0" fontId="5" fillId="36" borderId="13" xfId="0" applyNumberFormat="1" applyFont="1" applyFill="1" applyBorder="1" applyAlignment="1">
      <alignment vertical="top"/>
    </xf>
    <xf numFmtId="0" fontId="5" fillId="36" borderId="14" xfId="0" applyNumberFormat="1" applyFont="1" applyFill="1" applyBorder="1" applyAlignment="1">
      <alignment vertical="top"/>
    </xf>
    <xf numFmtId="0" fontId="5" fillId="31" borderId="13" xfId="0" applyNumberFormat="1" applyFont="1" applyFill="1" applyBorder="1" applyAlignment="1">
      <alignment vertical="top"/>
    </xf>
    <xf numFmtId="0" fontId="93" fillId="32" borderId="10" xfId="0" applyFont="1" applyFill="1" applyBorder="1" applyAlignment="1" applyProtection="1">
      <alignment horizontal="center" vertical="center" wrapText="1"/>
      <protection locked="0"/>
    </xf>
    <xf numFmtId="9" fontId="87" fillId="0" borderId="0" xfId="0" applyNumberFormat="1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62" fillId="41" borderId="10" xfId="0" applyFont="1" applyFill="1" applyBorder="1" applyAlignment="1" applyProtection="1">
      <alignment horizontal="center" vertical="center" wrapText="1"/>
      <protection hidden="1"/>
    </xf>
    <xf numFmtId="0" fontId="93" fillId="32" borderId="10" xfId="0" applyFont="1" applyFill="1" applyBorder="1" applyAlignment="1" applyProtection="1">
      <alignment horizontal="left" vertical="center" wrapText="1"/>
      <protection locked="0"/>
    </xf>
    <xf numFmtId="9" fontId="93" fillId="32" borderId="10" xfId="46" applyFont="1" applyFill="1" applyBorder="1" applyAlignment="1" applyProtection="1">
      <alignment horizontal="center" vertical="center" wrapText="1"/>
      <protection locked="0"/>
    </xf>
    <xf numFmtId="9" fontId="73" fillId="31" borderId="12" xfId="0" applyNumberFormat="1" applyFont="1" applyFill="1" applyBorder="1" applyAlignment="1" applyProtection="1">
      <alignment vertical="center" wrapText="1"/>
      <protection hidden="1"/>
    </xf>
    <xf numFmtId="0" fontId="72" fillId="34" borderId="10" xfId="0" applyFont="1" applyFill="1" applyBorder="1" applyAlignment="1" applyProtection="1">
      <alignment horizontal="center" vertical="center"/>
      <protection hidden="1"/>
    </xf>
    <xf numFmtId="17" fontId="43" fillId="34" borderId="22" xfId="0" applyNumberFormat="1" applyFont="1" applyFill="1" applyBorder="1" applyAlignment="1" applyProtection="1">
      <alignment horizontal="center" vertical="center"/>
      <protection locked="0"/>
    </xf>
    <xf numFmtId="0" fontId="43" fillId="34" borderId="10" xfId="0" applyNumberFormat="1" applyFont="1" applyFill="1" applyBorder="1" applyAlignment="1" applyProtection="1">
      <alignment horizontal="center" vertical="center"/>
      <protection locked="0" hidden="1"/>
    </xf>
    <xf numFmtId="0" fontId="54" fillId="34" borderId="10" xfId="0" applyNumberFormat="1" applyFont="1" applyFill="1" applyBorder="1" applyAlignment="1" applyProtection="1">
      <alignment horizontal="center" vertical="center"/>
      <protection hidden="1"/>
    </xf>
    <xf numFmtId="0" fontId="43" fillId="34" borderId="10" xfId="0" applyNumberFormat="1" applyFont="1" applyFill="1" applyBorder="1" applyAlignment="1" applyProtection="1">
      <alignment horizontal="center" vertical="center"/>
      <protection locked="0"/>
    </xf>
    <xf numFmtId="1" fontId="43" fillId="34" borderId="10" xfId="0" applyNumberFormat="1" applyFont="1" applyFill="1" applyBorder="1" applyAlignment="1" applyProtection="1">
      <alignment horizontal="center" vertical="center"/>
      <protection hidden="1"/>
    </xf>
    <xf numFmtId="1" fontId="54" fillId="34" borderId="10" xfId="0" applyNumberFormat="1" applyFont="1" applyFill="1" applyBorder="1" applyAlignment="1" applyProtection="1">
      <alignment horizontal="center" vertical="center"/>
      <protection hidden="1"/>
    </xf>
    <xf numFmtId="17" fontId="43" fillId="34" borderId="22" xfId="0" applyNumberFormat="1" applyFont="1" applyFill="1" applyBorder="1" applyAlignment="1" applyProtection="1">
      <alignment horizontal="center" vertical="center"/>
    </xf>
    <xf numFmtId="0" fontId="54" fillId="0" borderId="10" xfId="0" applyNumberFormat="1" applyFont="1" applyBorder="1" applyAlignment="1" applyProtection="1">
      <alignment horizontal="center" vertical="center" textRotation="90"/>
      <protection hidden="1"/>
    </xf>
    <xf numFmtId="2" fontId="36" fillId="0" borderId="10" xfId="37" applyNumberFormat="1" applyFont="1" applyBorder="1" applyAlignment="1" applyProtection="1">
      <alignment horizontal="center" vertical="center"/>
      <protection locked="0" hidden="1"/>
    </xf>
    <xf numFmtId="2" fontId="36" fillId="25" borderId="10" xfId="37" applyNumberFormat="1" applyFont="1" applyFill="1" applyBorder="1" applyAlignment="1" applyProtection="1">
      <alignment horizontal="center" vertical="center"/>
      <protection locked="0" hidden="1"/>
    </xf>
    <xf numFmtId="0" fontId="33" fillId="0" borderId="21" xfId="37" applyFont="1" applyBorder="1" applyAlignment="1" applyProtection="1">
      <alignment vertical="center"/>
      <protection hidden="1"/>
    </xf>
    <xf numFmtId="9" fontId="84" fillId="40" borderId="18" xfId="46" applyFont="1" applyFill="1" applyBorder="1" applyAlignment="1" applyProtection="1">
      <alignment horizontal="center" vertical="center" wrapText="1"/>
      <protection locked="0" hidden="1"/>
    </xf>
    <xf numFmtId="0" fontId="93" fillId="32" borderId="12" xfId="0" applyFont="1" applyFill="1" applyBorder="1" applyAlignment="1" applyProtection="1">
      <alignment horizontal="center" vertical="center"/>
      <protection locked="0"/>
    </xf>
    <xf numFmtId="0" fontId="87" fillId="32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87" fillId="0" borderId="10" xfId="0" applyFont="1" applyBorder="1" applyAlignment="1">
      <alignment horizontal="center" vertical="center"/>
    </xf>
    <xf numFmtId="0" fontId="0" fillId="39" borderId="0" xfId="0" applyFill="1"/>
    <xf numFmtId="1" fontId="4" fillId="34" borderId="18" xfId="0" applyNumberFormat="1" applyFont="1" applyFill="1" applyBorder="1" applyProtection="1">
      <protection hidden="1"/>
    </xf>
    <xf numFmtId="1" fontId="5" fillId="34" borderId="17" xfId="0" applyNumberFormat="1" applyFont="1" applyFill="1" applyBorder="1" applyProtection="1">
      <protection hidden="1"/>
    </xf>
    <xf numFmtId="1" fontId="5" fillId="34" borderId="51" xfId="0" applyNumberFormat="1" applyFont="1" applyFill="1" applyBorder="1" applyProtection="1">
      <protection hidden="1"/>
    </xf>
    <xf numFmtId="1" fontId="4" fillId="34" borderId="36" xfId="0" applyNumberFormat="1" applyFont="1" applyFill="1" applyBorder="1" applyProtection="1">
      <protection hidden="1"/>
    </xf>
    <xf numFmtId="1" fontId="5" fillId="34" borderId="0" xfId="0" applyNumberFormat="1" applyFont="1" applyFill="1" applyBorder="1" applyProtection="1">
      <protection hidden="1"/>
    </xf>
    <xf numFmtId="1" fontId="5" fillId="34" borderId="53" xfId="0" applyNumberFormat="1" applyFont="1" applyFill="1" applyBorder="1" applyProtection="1">
      <protection hidden="1"/>
    </xf>
    <xf numFmtId="1" fontId="4" fillId="34" borderId="10" xfId="0" applyNumberFormat="1" applyFont="1" applyFill="1" applyBorder="1" applyAlignment="1" applyProtection="1">
      <alignment horizontal="center"/>
      <protection hidden="1"/>
    </xf>
    <xf numFmtId="1" fontId="4" fillId="34" borderId="16" xfId="0" applyNumberFormat="1" applyFont="1" applyFill="1" applyBorder="1" applyProtection="1">
      <protection hidden="1"/>
    </xf>
    <xf numFmtId="1" fontId="5" fillId="34" borderId="11" xfId="0" applyNumberFormat="1" applyFont="1" applyFill="1" applyBorder="1" applyProtection="1">
      <protection hidden="1"/>
    </xf>
    <xf numFmtId="1" fontId="5" fillId="34" borderId="55" xfId="0" applyNumberFormat="1" applyFont="1" applyFill="1" applyBorder="1" applyProtection="1">
      <protection hidden="1"/>
    </xf>
    <xf numFmtId="1" fontId="5" fillId="34" borderId="15" xfId="0" applyNumberFormat="1" applyFont="1" applyFill="1" applyBorder="1" applyAlignment="1" applyProtection="1">
      <alignment horizontal="center"/>
      <protection hidden="1"/>
    </xf>
    <xf numFmtId="1" fontId="5" fillId="34" borderId="11" xfId="47" applyNumberFormat="1" applyFont="1" applyFill="1" applyBorder="1" applyAlignment="1" applyProtection="1">
      <protection hidden="1"/>
    </xf>
    <xf numFmtId="1" fontId="5" fillId="34" borderId="11" xfId="0" applyNumberFormat="1" applyFont="1" applyFill="1" applyBorder="1" applyAlignment="1" applyProtection="1">
      <alignment horizontal="center"/>
      <protection hidden="1"/>
    </xf>
    <xf numFmtId="1" fontId="5" fillId="34" borderId="20" xfId="0" applyNumberFormat="1" applyFont="1" applyFill="1" applyBorder="1" applyAlignment="1" applyProtection="1">
      <alignment horizontal="center"/>
      <protection hidden="1"/>
    </xf>
    <xf numFmtId="1" fontId="5" fillId="34" borderId="40" xfId="0" applyNumberFormat="1" applyFont="1" applyFill="1" applyBorder="1" applyAlignment="1" applyProtection="1">
      <alignment horizontal="center"/>
      <protection hidden="1"/>
    </xf>
    <xf numFmtId="1" fontId="4" fillId="34" borderId="48" xfId="0" applyNumberFormat="1" applyFont="1" applyFill="1" applyBorder="1" applyProtection="1">
      <protection hidden="1"/>
    </xf>
    <xf numFmtId="1" fontId="5" fillId="34" borderId="0" xfId="0" applyNumberFormat="1" applyFont="1" applyFill="1" applyBorder="1" applyAlignment="1" applyProtection="1">
      <alignment horizontal="center"/>
      <protection hidden="1"/>
    </xf>
    <xf numFmtId="1" fontId="4" fillId="34" borderId="15" xfId="0" applyNumberFormat="1" applyFont="1" applyFill="1" applyBorder="1" applyProtection="1">
      <protection hidden="1"/>
    </xf>
    <xf numFmtId="1" fontId="38" fillId="34" borderId="16" xfId="47" applyNumberFormat="1" applyFont="1" applyFill="1" applyBorder="1" applyAlignment="1" applyProtection="1">
      <protection hidden="1"/>
    </xf>
    <xf numFmtId="1" fontId="38" fillId="34" borderId="11" xfId="47" applyNumberFormat="1" applyFont="1" applyFill="1" applyBorder="1" applyAlignment="1" applyProtection="1">
      <protection hidden="1"/>
    </xf>
    <xf numFmtId="1" fontId="5" fillId="34" borderId="36" xfId="0" applyNumberFormat="1" applyFont="1" applyFill="1" applyBorder="1" applyAlignment="1" applyProtection="1">
      <alignment horizontal="center"/>
      <protection hidden="1"/>
    </xf>
    <xf numFmtId="1" fontId="5" fillId="34" borderId="35" xfId="0" applyNumberFormat="1" applyFont="1" applyFill="1" applyBorder="1" applyAlignment="1" applyProtection="1">
      <alignment horizontal="center"/>
      <protection hidden="1"/>
    </xf>
    <xf numFmtId="1" fontId="5" fillId="34" borderId="10" xfId="0" applyNumberFormat="1" applyFont="1" applyFill="1" applyBorder="1" applyAlignment="1" applyProtection="1">
      <alignment horizontal="center"/>
      <protection locked="0" hidden="1"/>
    </xf>
    <xf numFmtId="1" fontId="4" fillId="34" borderId="15" xfId="0" applyNumberFormat="1" applyFont="1" applyFill="1" applyBorder="1" applyAlignment="1" applyProtection="1">
      <alignment horizontal="center"/>
      <protection hidden="1"/>
    </xf>
    <xf numFmtId="1" fontId="5" fillId="34" borderId="12" xfId="47" applyNumberFormat="1" applyFont="1" applyFill="1" applyBorder="1" applyAlignment="1" applyProtection="1">
      <alignment horizontal="center"/>
      <protection locked="0" hidden="1"/>
    </xf>
    <xf numFmtId="1" fontId="5" fillId="34" borderId="14" xfId="47" applyNumberFormat="1" applyFont="1" applyFill="1" applyBorder="1" applyAlignment="1" applyProtection="1">
      <alignment horizontal="center"/>
      <protection locked="0" hidden="1"/>
    </xf>
    <xf numFmtId="1" fontId="5" fillId="34" borderId="12" xfId="0" applyNumberFormat="1" applyFont="1" applyFill="1" applyBorder="1" applyAlignment="1" applyProtection="1">
      <alignment horizontal="center"/>
      <protection locked="0" hidden="1"/>
    </xf>
    <xf numFmtId="1" fontId="5" fillId="34" borderId="14" xfId="0" applyNumberFormat="1" applyFont="1" applyFill="1" applyBorder="1" applyAlignment="1" applyProtection="1">
      <alignment horizontal="center"/>
      <protection locked="0" hidden="1"/>
    </xf>
    <xf numFmtId="1" fontId="5" fillId="34" borderId="16" xfId="0" applyNumberFormat="1" applyFont="1" applyFill="1" applyBorder="1" applyAlignment="1" applyProtection="1">
      <alignment horizontal="center"/>
      <protection locked="0" hidden="1"/>
    </xf>
    <xf numFmtId="1" fontId="5" fillId="34" borderId="20" xfId="0" applyNumberFormat="1" applyFont="1" applyFill="1" applyBorder="1" applyAlignment="1" applyProtection="1">
      <alignment horizontal="center"/>
      <protection locked="0" hidden="1"/>
    </xf>
    <xf numFmtId="1" fontId="5" fillId="34" borderId="18" xfId="0" applyNumberFormat="1" applyFont="1" applyFill="1" applyBorder="1" applyAlignment="1" applyProtection="1">
      <alignment horizontal="center"/>
      <protection locked="0" hidden="1"/>
    </xf>
    <xf numFmtId="1" fontId="5" fillId="34" borderId="19" xfId="0" applyNumberFormat="1" applyFont="1" applyFill="1" applyBorder="1" applyAlignment="1" applyProtection="1">
      <alignment horizontal="center"/>
      <protection locked="0" hidden="1"/>
    </xf>
    <xf numFmtId="1" fontId="5" fillId="34" borderId="13" xfId="0" applyNumberFormat="1" applyFont="1" applyFill="1" applyBorder="1" applyAlignment="1" applyProtection="1">
      <alignment horizontal="center"/>
      <protection hidden="1"/>
    </xf>
    <xf numFmtId="1" fontId="5" fillId="34" borderId="13" xfId="47" applyNumberFormat="1" applyFont="1" applyFill="1" applyBorder="1" applyAlignment="1" applyProtection="1">
      <alignment horizontal="center"/>
      <protection hidden="1"/>
    </xf>
    <xf numFmtId="1" fontId="5" fillId="34" borderId="12" xfId="47" quotePrefix="1" applyNumberFormat="1" applyFont="1" applyFill="1" applyBorder="1" applyAlignment="1" applyProtection="1">
      <alignment horizontal="center"/>
      <protection locked="0" hidden="1"/>
    </xf>
    <xf numFmtId="1" fontId="5" fillId="34" borderId="13" xfId="0" applyNumberFormat="1" applyFont="1" applyFill="1" applyBorder="1" applyAlignment="1" applyProtection="1">
      <alignment horizontal="center"/>
      <protection locked="0" hidden="1"/>
    </xf>
    <xf numFmtId="1" fontId="5" fillId="34" borderId="13" xfId="0" quotePrefix="1" applyNumberFormat="1" applyFont="1" applyFill="1" applyBorder="1" applyAlignment="1" applyProtection="1">
      <alignment horizontal="center"/>
      <protection locked="0" hidden="1"/>
    </xf>
    <xf numFmtId="1" fontId="4" fillId="34" borderId="10" xfId="0" applyNumberFormat="1" applyFont="1" applyFill="1" applyBorder="1" applyProtection="1">
      <protection hidden="1"/>
    </xf>
    <xf numFmtId="1" fontId="5" fillId="34" borderId="18" xfId="47" applyNumberFormat="1" applyFont="1" applyFill="1" applyBorder="1" applyAlignment="1" applyProtection="1">
      <alignment horizontal="right"/>
      <protection hidden="1"/>
    </xf>
    <xf numFmtId="1" fontId="5" fillId="34" borderId="17" xfId="0" applyNumberFormat="1" applyFont="1" applyFill="1" applyBorder="1" applyAlignment="1" applyProtection="1">
      <protection hidden="1"/>
    </xf>
    <xf numFmtId="1" fontId="0" fillId="34" borderId="17" xfId="0" applyNumberFormat="1" applyFill="1" applyBorder="1" applyAlignment="1" applyProtection="1">
      <protection hidden="1"/>
    </xf>
    <xf numFmtId="1" fontId="0" fillId="34" borderId="35" xfId="0" applyNumberFormat="1" applyFill="1" applyBorder="1" applyAlignment="1" applyProtection="1">
      <protection hidden="1"/>
    </xf>
    <xf numFmtId="1" fontId="5" fillId="34" borderId="0" xfId="0" applyNumberFormat="1" applyFont="1" applyFill="1" applyBorder="1" applyAlignment="1" applyProtection="1">
      <protection hidden="1"/>
    </xf>
    <xf numFmtId="1" fontId="0" fillId="34" borderId="0" xfId="0" applyNumberFormat="1" applyFill="1" applyBorder="1" applyAlignment="1" applyProtection="1">
      <protection hidden="1"/>
    </xf>
    <xf numFmtId="1" fontId="5" fillId="34" borderId="11" xfId="0" applyNumberFormat="1" applyFont="1" applyFill="1" applyBorder="1" applyAlignment="1" applyProtection="1">
      <alignment horizontal="center" vertical="center"/>
      <protection hidden="1"/>
    </xf>
    <xf numFmtId="1" fontId="5" fillId="34" borderId="20" xfId="0" applyNumberFormat="1" applyFont="1" applyFill="1" applyBorder="1" applyAlignment="1" applyProtection="1">
      <alignment horizontal="right"/>
      <protection locked="0" hidden="1"/>
    </xf>
    <xf numFmtId="1" fontId="8" fillId="34" borderId="0" xfId="47" applyNumberFormat="1" applyFont="1" applyFill="1" applyBorder="1" applyAlignment="1" applyProtection="1">
      <alignment vertical="center"/>
      <protection hidden="1"/>
    </xf>
    <xf numFmtId="1" fontId="5" fillId="34" borderId="0" xfId="47" applyNumberFormat="1" applyFont="1" applyFill="1" applyBorder="1" applyAlignment="1" applyProtection="1">
      <alignment horizontal="left" vertical="center"/>
      <protection hidden="1"/>
    </xf>
    <xf numFmtId="1" fontId="5" fillId="34" borderId="35" xfId="47" applyNumberFormat="1" applyFont="1" applyFill="1" applyBorder="1" applyAlignment="1" applyProtection="1">
      <alignment horizontal="left" vertical="center"/>
      <protection hidden="1"/>
    </xf>
    <xf numFmtId="1" fontId="5" fillId="34" borderId="17" xfId="47" applyNumberFormat="1" applyFont="1" applyFill="1" applyBorder="1" applyAlignment="1" applyProtection="1">
      <alignment horizontal="left" vertical="center" wrapText="1"/>
      <protection hidden="1"/>
    </xf>
    <xf numFmtId="1" fontId="5" fillId="34" borderId="19" xfId="47" applyNumberFormat="1" applyFont="1" applyFill="1" applyBorder="1" applyAlignment="1" applyProtection="1">
      <alignment horizontal="left" vertical="center" wrapText="1"/>
      <protection hidden="1"/>
    </xf>
    <xf numFmtId="1" fontId="5" fillId="34" borderId="0" xfId="47" applyNumberFormat="1" applyFont="1" applyFill="1" applyBorder="1" applyAlignment="1" applyProtection="1">
      <alignment horizontal="left" vertical="center" wrapText="1"/>
      <protection hidden="1"/>
    </xf>
    <xf numFmtId="1" fontId="5" fillId="34" borderId="35" xfId="47" applyNumberFormat="1" applyFont="1" applyFill="1" applyBorder="1" applyAlignment="1" applyProtection="1">
      <alignment horizontal="left" vertical="center" wrapText="1"/>
      <protection hidden="1"/>
    </xf>
    <xf numFmtId="1" fontId="5" fillId="34" borderId="35" xfId="0" applyNumberFormat="1" applyFont="1" applyFill="1" applyBorder="1" applyProtection="1">
      <protection hidden="1"/>
    </xf>
    <xf numFmtId="1" fontId="5" fillId="34" borderId="36" xfId="0" applyNumberFormat="1" applyFont="1" applyFill="1" applyBorder="1" applyProtection="1">
      <protection hidden="1"/>
    </xf>
    <xf numFmtId="1" fontId="4" fillId="34" borderId="16" xfId="47" applyNumberFormat="1" applyFont="1" applyFill="1" applyBorder="1" applyAlignment="1" applyProtection="1">
      <alignment horizontal="left" vertical="center" wrapText="1"/>
      <protection hidden="1"/>
    </xf>
    <xf numFmtId="1" fontId="5" fillId="34" borderId="11" xfId="47" applyNumberFormat="1" applyFont="1" applyFill="1" applyBorder="1" applyAlignment="1" applyProtection="1">
      <alignment horizontal="left" vertical="center" wrapText="1"/>
      <protection hidden="1"/>
    </xf>
    <xf numFmtId="1" fontId="5" fillId="34" borderId="20" xfId="47" applyNumberFormat="1" applyFont="1" applyFill="1" applyBorder="1" applyAlignment="1" applyProtection="1">
      <alignment horizontal="left" vertical="center" wrapText="1"/>
      <protection hidden="1"/>
    </xf>
    <xf numFmtId="1" fontId="4" fillId="34" borderId="36" xfId="47" applyNumberFormat="1" applyFont="1" applyFill="1" applyBorder="1" applyProtection="1">
      <protection hidden="1"/>
    </xf>
    <xf numFmtId="1" fontId="90" fillId="34" borderId="0" xfId="47" applyNumberFormat="1" applyFont="1" applyFill="1" applyBorder="1" applyProtection="1">
      <protection hidden="1"/>
    </xf>
    <xf numFmtId="1" fontId="5" fillId="34" borderId="0" xfId="47" applyNumberFormat="1" applyFont="1" applyFill="1" applyBorder="1" applyProtection="1">
      <protection hidden="1"/>
    </xf>
    <xf numFmtId="1" fontId="5" fillId="34" borderId="10" xfId="47" applyNumberFormat="1" applyFont="1" applyFill="1" applyBorder="1" applyProtection="1">
      <protection hidden="1"/>
    </xf>
    <xf numFmtId="1" fontId="5" fillId="34" borderId="36" xfId="47" applyNumberFormat="1" applyFont="1" applyFill="1" applyBorder="1" applyProtection="1">
      <protection hidden="1"/>
    </xf>
    <xf numFmtId="1" fontId="8" fillId="34" borderId="0" xfId="47" applyNumberFormat="1" applyFont="1" applyFill="1" applyBorder="1" applyProtection="1">
      <protection hidden="1"/>
    </xf>
    <xf numFmtId="1" fontId="5" fillId="34" borderId="35" xfId="47" applyNumberFormat="1" applyFont="1" applyFill="1" applyBorder="1" applyProtection="1">
      <protection hidden="1"/>
    </xf>
    <xf numFmtId="1" fontId="5" fillId="34" borderId="48" xfId="47" applyNumberFormat="1" applyFont="1" applyFill="1" applyBorder="1" applyProtection="1">
      <protection hidden="1"/>
    </xf>
    <xf numFmtId="1" fontId="5" fillId="34" borderId="0" xfId="47" applyNumberFormat="1" applyFont="1" applyFill="1" applyBorder="1" applyAlignment="1" applyProtection="1">
      <protection hidden="1"/>
    </xf>
    <xf numFmtId="1" fontId="5" fillId="34" borderId="0" xfId="47" quotePrefix="1" applyNumberFormat="1" applyFont="1" applyFill="1" applyBorder="1" applyProtection="1">
      <protection hidden="1"/>
    </xf>
    <xf numFmtId="1" fontId="5" fillId="34" borderId="35" xfId="47" quotePrefix="1" applyNumberFormat="1" applyFont="1" applyFill="1" applyBorder="1" applyProtection="1">
      <protection hidden="1"/>
    </xf>
    <xf numFmtId="1" fontId="5" fillId="34" borderId="16" xfId="47" applyNumberFormat="1" applyFont="1" applyFill="1" applyBorder="1" applyProtection="1">
      <protection hidden="1"/>
    </xf>
    <xf numFmtId="1" fontId="5" fillId="34" borderId="10" xfId="47" applyNumberFormat="1" applyFont="1" applyFill="1" applyBorder="1" applyAlignment="1" applyProtection="1">
      <alignment horizontal="center"/>
      <protection hidden="1"/>
    </xf>
    <xf numFmtId="1" fontId="4" fillId="34" borderId="18" xfId="47" applyNumberFormat="1" applyFont="1" applyFill="1" applyBorder="1" applyProtection="1">
      <protection hidden="1"/>
    </xf>
    <xf numFmtId="1" fontId="5" fillId="34" borderId="17" xfId="47" applyNumberFormat="1" applyFont="1" applyFill="1" applyBorder="1" applyProtection="1">
      <protection hidden="1"/>
    </xf>
    <xf numFmtId="1" fontId="4" fillId="34" borderId="36" xfId="47" applyNumberFormat="1" applyFont="1" applyFill="1" applyBorder="1" applyAlignment="1" applyProtection="1">
      <alignment horizontal="right"/>
      <protection hidden="1"/>
    </xf>
    <xf numFmtId="1" fontId="4" fillId="34" borderId="35" xfId="47" applyNumberFormat="1" applyFont="1" applyFill="1" applyBorder="1" applyProtection="1">
      <protection hidden="1"/>
    </xf>
    <xf numFmtId="1" fontId="5" fillId="34" borderId="36" xfId="47" applyNumberFormat="1" applyFont="1" applyFill="1" applyBorder="1" applyAlignment="1" applyProtection="1">
      <alignment horizontal="right"/>
      <protection hidden="1"/>
    </xf>
    <xf numFmtId="1" fontId="5" fillId="34" borderId="0" xfId="47" applyNumberFormat="1" applyFont="1" applyFill="1" applyBorder="1" applyProtection="1">
      <protection locked="0" hidden="1"/>
    </xf>
    <xf numFmtId="1" fontId="5" fillId="34" borderId="35" xfId="47" applyNumberFormat="1" applyFont="1" applyFill="1" applyBorder="1" applyProtection="1">
      <protection locked="0" hidden="1"/>
    </xf>
    <xf numFmtId="1" fontId="5" fillId="34" borderId="57" xfId="47" applyNumberFormat="1" applyFont="1" applyFill="1" applyBorder="1" applyAlignment="1" applyProtection="1">
      <alignment horizontal="left"/>
      <protection locked="0" hidden="1"/>
    </xf>
    <xf numFmtId="1" fontId="5" fillId="34" borderId="36" xfId="47" applyNumberFormat="1" applyFont="1" applyFill="1" applyBorder="1" applyAlignment="1" applyProtection="1">
      <alignment horizontal="center"/>
      <protection hidden="1"/>
    </xf>
    <xf numFmtId="1" fontId="5" fillId="34" borderId="35" xfId="47" applyNumberFormat="1" applyFont="1" applyFill="1" applyBorder="1" applyAlignment="1" applyProtection="1">
      <alignment horizontal="center"/>
      <protection hidden="1"/>
    </xf>
    <xf numFmtId="1" fontId="5" fillId="34" borderId="0" xfId="47" applyNumberFormat="1" applyFont="1" applyFill="1" applyBorder="1" applyAlignment="1" applyProtection="1">
      <alignment horizontal="center"/>
      <protection hidden="1"/>
    </xf>
    <xf numFmtId="1" fontId="5" fillId="34" borderId="16" xfId="47" applyNumberFormat="1" applyFont="1" applyFill="1" applyBorder="1" applyAlignment="1" applyProtection="1">
      <alignment horizontal="right"/>
      <protection hidden="1"/>
    </xf>
    <xf numFmtId="1" fontId="5" fillId="34" borderId="11" xfId="47" applyNumberFormat="1" applyFont="1" applyFill="1" applyBorder="1" applyProtection="1">
      <protection hidden="1"/>
    </xf>
    <xf numFmtId="1" fontId="5" fillId="34" borderId="20" xfId="47" applyNumberFormat="1" applyFont="1" applyFill="1" applyBorder="1" applyProtection="1">
      <protection hidden="1"/>
    </xf>
    <xf numFmtId="1" fontId="5" fillId="34" borderId="12" xfId="47" applyNumberFormat="1" applyFont="1" applyFill="1" applyBorder="1" applyAlignment="1" applyProtection="1">
      <alignment horizontal="right"/>
      <protection hidden="1"/>
    </xf>
    <xf numFmtId="1" fontId="5" fillId="34" borderId="13" xfId="47" applyNumberFormat="1" applyFont="1" applyFill="1" applyBorder="1" applyProtection="1">
      <protection hidden="1"/>
    </xf>
    <xf numFmtId="1" fontId="5" fillId="34" borderId="11" xfId="47" applyNumberFormat="1" applyFont="1" applyFill="1" applyBorder="1" applyAlignment="1" applyProtection="1">
      <alignment horizontal="center"/>
      <protection hidden="1"/>
    </xf>
    <xf numFmtId="1" fontId="4" fillId="34" borderId="18" xfId="47" applyNumberFormat="1" applyFont="1" applyFill="1" applyBorder="1" applyAlignment="1" applyProtection="1">
      <alignment horizontal="right"/>
      <protection hidden="1"/>
    </xf>
    <xf numFmtId="1" fontId="5" fillId="34" borderId="19" xfId="47" applyNumberFormat="1" applyFont="1" applyFill="1" applyBorder="1" applyAlignment="1" applyProtection="1">
      <alignment horizontal="center"/>
      <protection hidden="1"/>
    </xf>
    <xf numFmtId="1" fontId="4" fillId="34" borderId="36" xfId="47" applyNumberFormat="1" applyFont="1" applyFill="1" applyBorder="1" applyAlignment="1" applyProtection="1">
      <alignment vertical="center"/>
      <protection hidden="1"/>
    </xf>
    <xf numFmtId="1" fontId="4" fillId="34" borderId="0" xfId="47" applyNumberFormat="1" applyFont="1" applyFill="1" applyBorder="1" applyAlignment="1" applyProtection="1">
      <alignment vertical="center"/>
      <protection hidden="1"/>
    </xf>
    <xf numFmtId="1" fontId="30" fillId="34" borderId="36" xfId="47" applyNumberFormat="1" applyFont="1" applyFill="1" applyBorder="1" applyProtection="1">
      <protection hidden="1"/>
    </xf>
    <xf numFmtId="1" fontId="4" fillId="34" borderId="0" xfId="47" applyNumberFormat="1" applyFont="1" applyFill="1" applyBorder="1" applyProtection="1">
      <protection hidden="1"/>
    </xf>
    <xf numFmtId="1" fontId="105" fillId="34" borderId="36" xfId="47" applyNumberFormat="1" applyFont="1" applyFill="1" applyBorder="1" applyProtection="1">
      <protection hidden="1"/>
    </xf>
    <xf numFmtId="1" fontId="5" fillId="34" borderId="36" xfId="47" applyNumberFormat="1" applyFont="1" applyFill="1" applyBorder="1" applyAlignment="1" applyProtection="1">
      <protection hidden="1"/>
    </xf>
    <xf numFmtId="1" fontId="5" fillId="34" borderId="35" xfId="47" applyNumberFormat="1" applyFont="1" applyFill="1" applyBorder="1" applyAlignment="1" applyProtection="1">
      <protection hidden="1"/>
    </xf>
    <xf numFmtId="1" fontId="0" fillId="34" borderId="0" xfId="0" applyNumberFormat="1" applyFill="1" applyBorder="1" applyAlignment="1" applyProtection="1">
      <alignment horizontal="right"/>
      <protection hidden="1"/>
    </xf>
    <xf numFmtId="1" fontId="0" fillId="34" borderId="35" xfId="0" applyNumberFormat="1" applyFill="1" applyBorder="1" applyAlignment="1" applyProtection="1">
      <alignment horizontal="right"/>
      <protection hidden="1"/>
    </xf>
    <xf numFmtId="1" fontId="5" fillId="34" borderId="16" xfId="47" applyNumberFormat="1" applyFont="1" applyFill="1" applyBorder="1" applyAlignment="1" applyProtection="1">
      <alignment vertical="center" wrapText="1"/>
      <protection hidden="1"/>
    </xf>
    <xf numFmtId="1" fontId="5" fillId="34" borderId="11" xfId="47" applyNumberFormat="1" applyFont="1" applyFill="1" applyBorder="1" applyAlignment="1" applyProtection="1">
      <alignment vertical="center" wrapText="1"/>
      <protection hidden="1"/>
    </xf>
    <xf numFmtId="1" fontId="5" fillId="34" borderId="20" xfId="47" applyNumberFormat="1" applyFont="1" applyFill="1" applyBorder="1" applyAlignment="1" applyProtection="1">
      <alignment vertical="center" wrapText="1"/>
      <protection hidden="1"/>
    </xf>
    <xf numFmtId="1" fontId="5" fillId="34" borderId="0" xfId="47" applyNumberFormat="1" applyFont="1" applyFill="1" applyBorder="1" applyAlignment="1" applyProtection="1">
      <protection locked="0" hidden="1"/>
    </xf>
    <xf numFmtId="1" fontId="5" fillId="34" borderId="16" xfId="47" applyNumberFormat="1" applyFont="1" applyFill="1" applyBorder="1" applyProtection="1">
      <protection locked="0" hidden="1"/>
    </xf>
    <xf numFmtId="1" fontId="5" fillId="34" borderId="11" xfId="47" applyNumberFormat="1" applyFont="1" applyFill="1" applyBorder="1" applyProtection="1">
      <protection locked="0" hidden="1"/>
    </xf>
    <xf numFmtId="1" fontId="108" fillId="39" borderId="0" xfId="0" applyNumberFormat="1" applyFont="1" applyFill="1" applyProtection="1">
      <protection locked="0"/>
    </xf>
    <xf numFmtId="1" fontId="108" fillId="39" borderId="35" xfId="0" applyNumberFormat="1" applyFont="1" applyFill="1" applyBorder="1" applyProtection="1">
      <protection locked="0"/>
    </xf>
    <xf numFmtId="1" fontId="4" fillId="34" borderId="10" xfId="47" applyNumberFormat="1" applyFont="1" applyFill="1" applyBorder="1" applyAlignment="1" applyProtection="1">
      <alignment horizontal="center"/>
      <protection hidden="1"/>
    </xf>
    <xf numFmtId="1" fontId="5" fillId="34" borderId="36" xfId="47" applyNumberFormat="1" applyFont="1" applyFill="1" applyBorder="1" applyAlignment="1" applyProtection="1">
      <protection locked="0" hidden="1"/>
    </xf>
    <xf numFmtId="14" fontId="5" fillId="34" borderId="0" xfId="47" applyNumberFormat="1" applyFont="1" applyFill="1" applyBorder="1" applyAlignment="1" applyProtection="1">
      <protection locked="0" hidden="1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9" fontId="93" fillId="0" borderId="10" xfId="0" applyNumberFormat="1" applyFont="1" applyBorder="1" applyAlignment="1" applyProtection="1">
      <alignment horizontal="center" vertical="center"/>
      <protection locked="0"/>
    </xf>
    <xf numFmtId="0" fontId="87" fillId="0" borderId="0" xfId="0" applyFont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7" fillId="0" borderId="10" xfId="0" applyFont="1" applyBorder="1" applyAlignment="1" applyProtection="1">
      <alignment horizontal="center" vertical="center"/>
      <protection locked="0"/>
    </xf>
    <xf numFmtId="0" fontId="87" fillId="32" borderId="10" xfId="0" applyFont="1" applyFill="1" applyBorder="1" applyAlignment="1" applyProtection="1">
      <alignment horizontal="center" vertical="center" wrapText="1"/>
      <protection locked="0"/>
    </xf>
    <xf numFmtId="0" fontId="91" fillId="31" borderId="40" xfId="0" applyNumberFormat="1" applyFont="1" applyFill="1" applyBorder="1" applyAlignment="1" applyProtection="1">
      <alignment horizontal="center" vertical="center" wrapText="1"/>
      <protection hidden="1"/>
    </xf>
    <xf numFmtId="0" fontId="61" fillId="36" borderId="40" xfId="0" applyNumberFormat="1" applyFont="1" applyFill="1" applyBorder="1" applyAlignment="1" applyProtection="1">
      <alignment vertical="top"/>
      <protection hidden="1"/>
    </xf>
    <xf numFmtId="0" fontId="5" fillId="36" borderId="17" xfId="0" applyNumberFormat="1" applyFont="1" applyFill="1" applyBorder="1" applyAlignment="1">
      <alignment vertical="top"/>
    </xf>
    <xf numFmtId="0" fontId="5" fillId="36" borderId="19" xfId="0" applyNumberFormat="1" applyFont="1" applyFill="1" applyBorder="1" applyAlignment="1">
      <alignment vertical="top"/>
    </xf>
    <xf numFmtId="0" fontId="71" fillId="34" borderId="21" xfId="0" applyFont="1" applyFill="1" applyBorder="1" applyAlignment="1" applyProtection="1">
      <alignment horizontal="center" vertical="center"/>
      <protection hidden="1"/>
    </xf>
    <xf numFmtId="17" fontId="33" fillId="0" borderId="22" xfId="0" applyNumberFormat="1" applyFont="1" applyBorder="1" applyAlignment="1" applyProtection="1">
      <alignment horizontal="center" vertical="center"/>
    </xf>
    <xf numFmtId="0" fontId="33" fillId="0" borderId="21" xfId="0" applyNumberFormat="1" applyFont="1" applyBorder="1" applyAlignment="1" applyProtection="1">
      <alignment horizontal="center" vertical="center"/>
      <protection locked="0" hidden="1"/>
    </xf>
    <xf numFmtId="0" fontId="54" fillId="0" borderId="22" xfId="0" applyNumberFormat="1" applyFont="1" applyBorder="1" applyAlignment="1" applyProtection="1">
      <alignment horizontal="center" vertical="center" textRotation="90"/>
    </xf>
    <xf numFmtId="0" fontId="32" fillId="0" borderId="21" xfId="0" applyNumberFormat="1" applyFont="1" applyBorder="1" applyAlignment="1" applyProtection="1">
      <alignment horizontal="center" vertical="center" textRotation="90"/>
      <protection hidden="1"/>
    </xf>
    <xf numFmtId="0" fontId="4" fillId="0" borderId="44" xfId="0" applyNumberFormat="1" applyFont="1" applyBorder="1" applyAlignment="1">
      <alignment vertical="top" textRotation="90"/>
    </xf>
    <xf numFmtId="0" fontId="4" fillId="0" borderId="37" xfId="0" applyNumberFormat="1" applyFont="1" applyBorder="1" applyAlignment="1">
      <alignment vertical="top" textRotation="90"/>
    </xf>
    <xf numFmtId="0" fontId="5" fillId="0" borderId="44" xfId="0" applyNumberFormat="1" applyFont="1" applyBorder="1" applyAlignment="1">
      <alignment vertical="top"/>
    </xf>
    <xf numFmtId="0" fontId="5" fillId="0" borderId="37" xfId="0" applyNumberFormat="1" applyFont="1" applyBorder="1" applyAlignment="1">
      <alignment vertical="top"/>
    </xf>
    <xf numFmtId="0" fontId="5" fillId="0" borderId="44" xfId="0" applyNumberFormat="1" applyFont="1" applyFill="1" applyBorder="1" applyAlignment="1">
      <alignment vertical="top"/>
    </xf>
    <xf numFmtId="0" fontId="5" fillId="0" borderId="37" xfId="0" applyNumberFormat="1" applyFont="1" applyFill="1" applyBorder="1" applyAlignment="1">
      <alignment vertical="top"/>
    </xf>
    <xf numFmtId="1" fontId="9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93" fillId="32" borderId="12" xfId="0" applyFont="1" applyFill="1" applyBorder="1" applyAlignment="1" applyProtection="1">
      <alignment horizontal="center" vertical="center" wrapText="1"/>
      <protection locked="0"/>
    </xf>
    <xf numFmtId="0" fontId="33" fillId="0" borderId="10" xfId="0" applyNumberFormat="1" applyFont="1" applyBorder="1" applyAlignment="1" applyProtection="1">
      <alignment horizontal="center" vertical="center"/>
      <protection hidden="1"/>
    </xf>
    <xf numFmtId="0" fontId="89" fillId="42" borderId="13" xfId="0" applyFont="1" applyFill="1" applyBorder="1" applyAlignment="1" applyProtection="1">
      <alignment horizontal="center" vertical="center" wrapText="1"/>
      <protection hidden="1"/>
    </xf>
    <xf numFmtId="0" fontId="88" fillId="31" borderId="13" xfId="0" applyFont="1" applyFill="1" applyBorder="1" applyAlignment="1" applyProtection="1">
      <alignment horizontal="center" vertical="center" wrapText="1"/>
      <protection locked="0" hidden="1"/>
    </xf>
    <xf numFmtId="0" fontId="88" fillId="31" borderId="14" xfId="0" applyFont="1" applyFill="1" applyBorder="1" applyAlignment="1" applyProtection="1">
      <alignment horizontal="center" vertical="center" wrapText="1"/>
      <protection locked="0" hidden="1"/>
    </xf>
    <xf numFmtId="0" fontId="111" fillId="34" borderId="12" xfId="0" applyFont="1" applyFill="1" applyBorder="1" applyAlignment="1">
      <alignment horizontal="center" vertical="center" wrapText="1"/>
    </xf>
    <xf numFmtId="0" fontId="111" fillId="34" borderId="13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 applyProtection="1">
      <alignment horizontal="center" vertical="center" wrapText="1"/>
      <protection locked="0" hidden="1"/>
    </xf>
    <xf numFmtId="0" fontId="83" fillId="34" borderId="13" xfId="0" applyFont="1" applyFill="1" applyBorder="1" applyAlignment="1" applyProtection="1">
      <alignment horizontal="center" vertical="center" wrapText="1"/>
      <protection locked="0" hidden="1"/>
    </xf>
    <xf numFmtId="0" fontId="83" fillId="34" borderId="14" xfId="0" applyFont="1" applyFill="1" applyBorder="1" applyAlignment="1" applyProtection="1">
      <alignment horizontal="center" vertical="center" wrapText="1"/>
      <protection locked="0" hidden="1"/>
    </xf>
    <xf numFmtId="0" fontId="83" fillId="43" borderId="10" xfId="0" applyFont="1" applyFill="1" applyBorder="1" applyAlignment="1" applyProtection="1">
      <alignment horizontal="center" vertical="center" wrapText="1"/>
      <protection hidden="1"/>
    </xf>
    <xf numFmtId="0" fontId="96" fillId="34" borderId="10" xfId="0" applyFont="1" applyFill="1" applyBorder="1" applyAlignment="1" applyProtection="1">
      <alignment horizontal="center" vertical="center" wrapText="1"/>
      <protection locked="0" hidden="1"/>
    </xf>
    <xf numFmtId="0" fontId="96" fillId="34" borderId="17" xfId="0" applyFont="1" applyFill="1" applyBorder="1" applyAlignment="1" applyProtection="1">
      <alignment horizontal="center" vertical="center" wrapText="1"/>
      <protection locked="0" hidden="1"/>
    </xf>
    <xf numFmtId="0" fontId="96" fillId="43" borderId="18" xfId="0" applyFont="1" applyFill="1" applyBorder="1" applyAlignment="1" applyProtection="1">
      <alignment horizontal="center" vertical="center" wrapText="1"/>
      <protection hidden="1"/>
    </xf>
    <xf numFmtId="0" fontId="96" fillId="43" borderId="17" xfId="0" applyFont="1" applyFill="1" applyBorder="1" applyAlignment="1" applyProtection="1">
      <alignment horizontal="center" vertical="center" wrapText="1"/>
      <protection hidden="1"/>
    </xf>
    <xf numFmtId="0" fontId="84" fillId="38" borderId="13" xfId="0" applyFont="1" applyFill="1" applyBorder="1" applyAlignment="1" applyProtection="1">
      <alignment horizontal="center" vertical="center" wrapText="1"/>
      <protection hidden="1"/>
    </xf>
    <xf numFmtId="0" fontId="84" fillId="38" borderId="14" xfId="0" applyFont="1" applyFill="1" applyBorder="1" applyAlignment="1" applyProtection="1">
      <alignment horizontal="center" vertical="center" wrapText="1"/>
      <protection hidden="1"/>
    </xf>
    <xf numFmtId="0" fontId="97" fillId="35" borderId="16" xfId="0" applyFont="1" applyFill="1" applyBorder="1" applyAlignment="1" applyProtection="1">
      <alignment horizontal="center" vertical="center" wrapText="1"/>
      <protection locked="0" hidden="1"/>
    </xf>
    <xf numFmtId="0" fontId="97" fillId="35" borderId="11" xfId="0" applyFont="1" applyFill="1" applyBorder="1" applyAlignment="1" applyProtection="1">
      <alignment horizontal="center" vertical="center" wrapText="1"/>
      <protection locked="0" hidden="1"/>
    </xf>
    <xf numFmtId="0" fontId="62" fillId="41" borderId="40" xfId="0" applyFont="1" applyFill="1" applyBorder="1" applyAlignment="1" applyProtection="1">
      <alignment horizontal="center" vertical="center" textRotation="90" wrapText="1"/>
      <protection hidden="1"/>
    </xf>
    <xf numFmtId="0" fontId="62" fillId="41" borderId="15" xfId="0" applyFont="1" applyFill="1" applyBorder="1" applyAlignment="1" applyProtection="1">
      <alignment horizontal="center" vertical="center" textRotation="90" wrapText="1"/>
      <protection hidden="1"/>
    </xf>
    <xf numFmtId="0" fontId="62" fillId="41" borderId="18" xfId="0" applyFont="1" applyFill="1" applyBorder="1" applyAlignment="1" applyProtection="1">
      <alignment horizontal="center" vertical="center" wrapText="1"/>
      <protection hidden="1"/>
    </xf>
    <xf numFmtId="0" fontId="62" fillId="41" borderId="16" xfId="0" applyFont="1" applyFill="1" applyBorder="1" applyAlignment="1" applyProtection="1">
      <alignment horizontal="center" vertical="center" wrapText="1"/>
      <protection hidden="1"/>
    </xf>
    <xf numFmtId="0" fontId="62" fillId="37" borderId="12" xfId="0" applyFont="1" applyFill="1" applyBorder="1" applyAlignment="1" applyProtection="1">
      <alignment horizontal="center" vertical="center" wrapText="1"/>
      <protection hidden="1"/>
    </xf>
    <xf numFmtId="0" fontId="62" fillId="37" borderId="13" xfId="0" applyFont="1" applyFill="1" applyBorder="1" applyAlignment="1" applyProtection="1">
      <alignment horizontal="center" vertical="center" wrapText="1"/>
      <protection hidden="1"/>
    </xf>
    <xf numFmtId="0" fontId="62" fillId="37" borderId="14" xfId="0" applyFont="1" applyFill="1" applyBorder="1" applyAlignment="1" applyProtection="1">
      <alignment horizontal="center" vertical="center" wrapText="1"/>
      <protection hidden="1"/>
    </xf>
    <xf numFmtId="0" fontId="62" fillId="41" borderId="12" xfId="0" applyFont="1" applyFill="1" applyBorder="1" applyAlignment="1" applyProtection="1">
      <alignment horizontal="center" vertical="center" wrapText="1"/>
      <protection hidden="1"/>
    </xf>
    <xf numFmtId="0" fontId="62" fillId="41" borderId="14" xfId="0" applyFont="1" applyFill="1" applyBorder="1" applyAlignment="1" applyProtection="1">
      <alignment horizontal="center" vertical="center" wrapText="1"/>
      <protection hidden="1"/>
    </xf>
    <xf numFmtId="0" fontId="62" fillId="41" borderId="40" xfId="0" applyFont="1" applyFill="1" applyBorder="1" applyAlignment="1" applyProtection="1">
      <alignment horizontal="center" vertical="center" wrapText="1"/>
      <protection hidden="1"/>
    </xf>
    <xf numFmtId="0" fontId="62" fillId="41" borderId="15" xfId="0" applyFont="1" applyFill="1" applyBorder="1" applyAlignment="1" applyProtection="1">
      <alignment horizontal="center" vertical="center" wrapText="1"/>
      <protection hidden="1"/>
    </xf>
    <xf numFmtId="0" fontId="109" fillId="38" borderId="0" xfId="0" applyNumberFormat="1" applyFont="1" applyFill="1" applyBorder="1" applyAlignment="1">
      <alignment horizontal="center" vertical="center" textRotation="90"/>
    </xf>
    <xf numFmtId="0" fontId="110" fillId="38" borderId="0" xfId="0" applyNumberFormat="1" applyFont="1" applyFill="1" applyBorder="1" applyAlignment="1">
      <alignment horizontal="center" vertical="center" textRotation="90"/>
    </xf>
    <xf numFmtId="0" fontId="95" fillId="34" borderId="0" xfId="0" applyNumberFormat="1" applyFont="1" applyFill="1" applyBorder="1" applyAlignment="1">
      <alignment horizontal="center" textRotation="90"/>
    </xf>
    <xf numFmtId="0" fontId="70" fillId="31" borderId="18" xfId="0" applyNumberFormat="1" applyFont="1" applyFill="1" applyBorder="1" applyAlignment="1" applyProtection="1">
      <alignment horizontal="center" vertical="center"/>
      <protection hidden="1"/>
    </xf>
    <xf numFmtId="0" fontId="70" fillId="31" borderId="19" xfId="0" applyNumberFormat="1" applyFont="1" applyFill="1" applyBorder="1" applyAlignment="1" applyProtection="1">
      <alignment horizontal="center" vertical="center"/>
      <protection hidden="1"/>
    </xf>
    <xf numFmtId="0" fontId="86" fillId="0" borderId="22" xfId="0" applyFont="1" applyBorder="1" applyAlignment="1" applyProtection="1">
      <alignment horizontal="center" vertical="center"/>
      <protection hidden="1"/>
    </xf>
    <xf numFmtId="0" fontId="86" fillId="0" borderId="10" xfId="0" applyFont="1" applyBorder="1" applyAlignment="1" applyProtection="1">
      <alignment horizontal="center" vertical="center"/>
      <protection hidden="1"/>
    </xf>
    <xf numFmtId="0" fontId="86" fillId="0" borderId="21" xfId="0" applyFont="1" applyBorder="1" applyAlignment="1" applyProtection="1">
      <alignment horizontal="center" vertical="center"/>
      <protection hidden="1"/>
    </xf>
    <xf numFmtId="0" fontId="81" fillId="0" borderId="22" xfId="0" applyNumberFormat="1" applyFont="1" applyFill="1" applyBorder="1" applyAlignment="1" applyProtection="1">
      <alignment horizontal="center" vertical="center"/>
      <protection hidden="1"/>
    </xf>
    <xf numFmtId="0" fontId="81" fillId="0" borderId="10" xfId="0" applyNumberFormat="1" applyFont="1" applyFill="1" applyBorder="1" applyAlignment="1" applyProtection="1">
      <alignment horizontal="center" vertical="center"/>
      <protection hidden="1"/>
    </xf>
    <xf numFmtId="0" fontId="81" fillId="0" borderId="21" xfId="0" applyNumberFormat="1" applyFont="1" applyFill="1" applyBorder="1" applyAlignment="1" applyProtection="1">
      <alignment horizontal="center" vertical="center"/>
      <protection hidden="1"/>
    </xf>
    <xf numFmtId="0" fontId="72" fillId="34" borderId="10" xfId="0" applyFont="1" applyFill="1" applyBorder="1" applyAlignment="1" applyProtection="1">
      <alignment horizontal="center" vertical="center"/>
      <protection hidden="1"/>
    </xf>
    <xf numFmtId="1" fontId="71" fillId="34" borderId="10" xfId="0" applyNumberFormat="1" applyFont="1" applyFill="1" applyBorder="1" applyAlignment="1" applyProtection="1">
      <alignment horizontal="center" vertical="center"/>
      <protection hidden="1"/>
    </xf>
    <xf numFmtId="0" fontId="98" fillId="34" borderId="10" xfId="0" applyFont="1" applyFill="1" applyBorder="1" applyAlignment="1" applyProtection="1">
      <alignment horizontal="center" vertical="center"/>
      <protection hidden="1"/>
    </xf>
    <xf numFmtId="0" fontId="91" fillId="34" borderId="61" xfId="0" applyNumberFormat="1" applyFont="1" applyFill="1" applyBorder="1" applyAlignment="1" applyProtection="1">
      <alignment horizontal="center" vertical="center" wrapText="1"/>
      <protection hidden="1"/>
    </xf>
    <xf numFmtId="0" fontId="91" fillId="34" borderId="62" xfId="0" applyNumberFormat="1" applyFont="1" applyFill="1" applyBorder="1" applyAlignment="1" applyProtection="1">
      <alignment horizontal="center" vertical="center" wrapText="1"/>
      <protection hidden="1"/>
    </xf>
    <xf numFmtId="0" fontId="91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70" fillId="31" borderId="17" xfId="0" applyNumberFormat="1" applyFont="1" applyFill="1" applyBorder="1" applyAlignment="1" applyProtection="1">
      <alignment horizontal="center" vertical="center"/>
      <protection hidden="1"/>
    </xf>
    <xf numFmtId="0" fontId="94" fillId="27" borderId="0" xfId="0" applyNumberFormat="1" applyFont="1" applyFill="1" applyBorder="1" applyAlignment="1" applyProtection="1">
      <alignment horizontal="center" vertical="center"/>
      <protection locked="0"/>
    </xf>
    <xf numFmtId="0" fontId="99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92" fillId="36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92" fillId="36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91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91" fillId="36" borderId="13" xfId="0" applyNumberFormat="1" applyFont="1" applyFill="1" applyBorder="1" applyAlignment="1" applyProtection="1">
      <alignment horizontal="center" vertical="center" wrapText="1"/>
      <protection hidden="1"/>
    </xf>
    <xf numFmtId="0" fontId="92" fillId="31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92" fillId="31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91" fillId="36" borderId="14" xfId="0" applyNumberFormat="1" applyFont="1" applyFill="1" applyBorder="1" applyAlignment="1" applyProtection="1">
      <alignment horizontal="center" vertical="center" wrapText="1"/>
      <protection hidden="1"/>
    </xf>
    <xf numFmtId="9" fontId="92" fillId="31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71" fillId="34" borderId="10" xfId="0" applyFont="1" applyFill="1" applyBorder="1" applyAlignment="1" applyProtection="1">
      <alignment horizontal="center" vertical="center"/>
      <protection hidden="1"/>
    </xf>
    <xf numFmtId="0" fontId="61" fillId="36" borderId="63" xfId="0" applyNumberFormat="1" applyFont="1" applyFill="1" applyBorder="1" applyAlignment="1" applyProtection="1">
      <alignment horizontal="center" vertical="top"/>
      <protection hidden="1"/>
    </xf>
    <xf numFmtId="0" fontId="61" fillId="36" borderId="64" xfId="0" applyNumberFormat="1" applyFont="1" applyFill="1" applyBorder="1" applyAlignment="1" applyProtection="1">
      <alignment horizontal="center" vertical="top"/>
      <protection hidden="1"/>
    </xf>
    <xf numFmtId="0" fontId="56" fillId="0" borderId="45" xfId="0" applyNumberFormat="1" applyFont="1" applyFill="1" applyBorder="1" applyAlignment="1">
      <alignment horizontal="center" vertical="top"/>
    </xf>
    <xf numFmtId="0" fontId="56" fillId="0" borderId="46" xfId="0" applyNumberFormat="1" applyFont="1" applyFill="1" applyBorder="1" applyAlignment="1">
      <alignment horizontal="center" vertical="top"/>
    </xf>
    <xf numFmtId="0" fontId="56" fillId="0" borderId="58" xfId="0" applyNumberFormat="1" applyFont="1" applyFill="1" applyBorder="1" applyAlignment="1">
      <alignment horizontal="center" vertical="top"/>
    </xf>
    <xf numFmtId="0" fontId="72" fillId="34" borderId="10" xfId="0" applyNumberFormat="1" applyFont="1" applyFill="1" applyBorder="1" applyAlignment="1" applyProtection="1">
      <alignment horizontal="center" vertical="center"/>
      <protection hidden="1"/>
    </xf>
    <xf numFmtId="0" fontId="72" fillId="34" borderId="21" xfId="0" applyNumberFormat="1" applyFont="1" applyFill="1" applyBorder="1" applyAlignment="1" applyProtection="1">
      <alignment horizontal="center" vertical="center"/>
      <protection hidden="1"/>
    </xf>
    <xf numFmtId="0" fontId="47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44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44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72" fillId="34" borderId="22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72" fillId="34" borderId="10" xfId="0" applyNumberFormat="1" applyFont="1" applyFill="1" applyBorder="1" applyAlignment="1" applyProtection="1">
      <alignment horizontal="left" vertical="center" wrapText="1"/>
      <protection hidden="1"/>
    </xf>
    <xf numFmtId="0" fontId="80" fillId="34" borderId="10" xfId="0" applyFont="1" applyFill="1" applyBorder="1" applyAlignment="1" applyProtection="1">
      <alignment vertical="center"/>
      <protection hidden="1"/>
    </xf>
    <xf numFmtId="0" fontId="69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2" fontId="67" fillId="31" borderId="0" xfId="0" applyNumberFormat="1" applyFont="1" applyFill="1" applyBorder="1" applyAlignment="1">
      <alignment horizontal="center" vertical="center"/>
    </xf>
    <xf numFmtId="1" fontId="74" fillId="30" borderId="0" xfId="0" applyNumberFormat="1" applyFont="1" applyFill="1" applyBorder="1" applyAlignment="1">
      <alignment horizontal="center" vertical="center" wrapText="1"/>
    </xf>
    <xf numFmtId="1" fontId="65" fillId="29" borderId="0" xfId="0" applyNumberFormat="1" applyFont="1" applyFill="1" applyBorder="1" applyAlignment="1">
      <alignment horizontal="center" vertical="center" wrapText="1"/>
    </xf>
    <xf numFmtId="2" fontId="9" fillId="24" borderId="0" xfId="0" applyNumberFormat="1" applyFont="1" applyFill="1" applyBorder="1" applyAlignment="1">
      <alignment horizontal="right" indent="1"/>
    </xf>
    <xf numFmtId="2" fontId="9" fillId="24" borderId="17" xfId="0" applyNumberFormat="1" applyFont="1" applyFill="1" applyBorder="1" applyAlignment="1">
      <alignment horizontal="right" indent="1"/>
    </xf>
    <xf numFmtId="2" fontId="66" fillId="29" borderId="0" xfId="0" applyNumberFormat="1" applyFont="1" applyFill="1" applyBorder="1" applyAlignment="1">
      <alignment horizontal="center" vertical="center"/>
    </xf>
    <xf numFmtId="9" fontId="34" fillId="0" borderId="10" xfId="37" applyNumberFormat="1" applyFont="1" applyBorder="1" applyAlignment="1" applyProtection="1">
      <alignment horizontal="center" vertical="center"/>
      <protection hidden="1"/>
    </xf>
    <xf numFmtId="0" fontId="34" fillId="0" borderId="10" xfId="37" applyFont="1" applyBorder="1" applyAlignment="1" applyProtection="1">
      <alignment horizontal="center" vertical="center"/>
      <protection hidden="1"/>
    </xf>
    <xf numFmtId="0" fontId="1" fillId="0" borderId="10" xfId="37" applyFont="1" applyBorder="1" applyAlignment="1" applyProtection="1">
      <alignment horizontal="left" vertical="center"/>
      <protection hidden="1"/>
    </xf>
    <xf numFmtId="0" fontId="2" fillId="0" borderId="10" xfId="37" applyFont="1" applyBorder="1" applyAlignment="1" applyProtection="1">
      <alignment horizontal="left" vertical="center"/>
      <protection hidden="1"/>
    </xf>
    <xf numFmtId="0" fontId="34" fillId="0" borderId="12" xfId="37" applyFont="1" applyBorder="1" applyAlignment="1" applyProtection="1">
      <alignment horizontal="center" vertical="center"/>
      <protection hidden="1"/>
    </xf>
    <xf numFmtId="0" fontId="34" fillId="0" borderId="13" xfId="37" applyFont="1" applyBorder="1" applyAlignment="1" applyProtection="1">
      <alignment horizontal="center" vertical="center"/>
      <protection hidden="1"/>
    </xf>
    <xf numFmtId="0" fontId="34" fillId="0" borderId="14" xfId="37" applyFont="1" applyBorder="1" applyAlignment="1" applyProtection="1">
      <alignment horizontal="center" vertical="center"/>
      <protection hidden="1"/>
    </xf>
    <xf numFmtId="0" fontId="6" fillId="0" borderId="12" xfId="37" applyFont="1" applyBorder="1" applyAlignment="1" applyProtection="1">
      <alignment horizontal="left" vertical="center" wrapText="1"/>
      <protection hidden="1"/>
    </xf>
    <xf numFmtId="0" fontId="6" fillId="0" borderId="13" xfId="37" applyFont="1" applyBorder="1" applyAlignment="1" applyProtection="1">
      <alignment horizontal="left" vertical="center" wrapText="1"/>
      <protection hidden="1"/>
    </xf>
    <xf numFmtId="0" fontId="6" fillId="0" borderId="14" xfId="37" applyFont="1" applyBorder="1" applyAlignment="1" applyProtection="1">
      <alignment horizontal="left" vertical="center" wrapText="1"/>
      <protection hidden="1"/>
    </xf>
    <xf numFmtId="0" fontId="1" fillId="0" borderId="10" xfId="37" applyFont="1" applyBorder="1" applyAlignment="1" applyProtection="1">
      <alignment horizontal="right" vertical="center"/>
      <protection hidden="1"/>
    </xf>
    <xf numFmtId="0" fontId="1" fillId="0" borderId="12" xfId="37" applyFont="1" applyBorder="1" applyAlignment="1" applyProtection="1">
      <alignment horizontal="left" vertical="center"/>
      <protection hidden="1"/>
    </xf>
    <xf numFmtId="0" fontId="1" fillId="0" borderId="13" xfId="37" applyFont="1" applyBorder="1" applyAlignment="1" applyProtection="1">
      <alignment horizontal="left" vertical="center"/>
      <protection hidden="1"/>
    </xf>
    <xf numFmtId="0" fontId="1" fillId="0" borderId="14" xfId="37" applyFont="1" applyBorder="1" applyAlignment="1" applyProtection="1">
      <alignment horizontal="left" vertical="center"/>
      <protection hidden="1"/>
    </xf>
    <xf numFmtId="0" fontId="33" fillId="0" borderId="12" xfId="37" applyFont="1" applyBorder="1" applyAlignment="1" applyProtection="1">
      <alignment horizontal="left" vertical="center"/>
      <protection hidden="1"/>
    </xf>
    <xf numFmtId="0" fontId="33" fillId="0" borderId="13" xfId="37" applyFont="1" applyBorder="1" applyAlignment="1" applyProtection="1">
      <alignment horizontal="left" vertical="center"/>
      <protection hidden="1"/>
    </xf>
    <xf numFmtId="0" fontId="33" fillId="0" borderId="14" xfId="37" applyFont="1" applyBorder="1" applyAlignment="1" applyProtection="1">
      <alignment horizontal="left" vertical="center"/>
      <protection hidden="1"/>
    </xf>
    <xf numFmtId="0" fontId="1" fillId="0" borderId="12" xfId="37" applyFont="1" applyFill="1" applyBorder="1" applyAlignment="1" applyProtection="1">
      <alignment horizontal="center" vertical="center"/>
      <protection hidden="1"/>
    </xf>
    <xf numFmtId="0" fontId="1" fillId="0" borderId="13" xfId="37" applyFont="1" applyFill="1" applyBorder="1" applyAlignment="1" applyProtection="1">
      <alignment horizontal="center" vertical="center"/>
      <protection hidden="1"/>
    </xf>
    <xf numFmtId="0" fontId="1" fillId="0" borderId="14" xfId="37" applyFont="1" applyFill="1" applyBorder="1" applyAlignment="1" applyProtection="1">
      <alignment horizontal="center" vertical="center"/>
      <protection hidden="1"/>
    </xf>
    <xf numFmtId="0" fontId="1" fillId="0" borderId="23" xfId="37" applyFont="1" applyBorder="1" applyAlignment="1" applyProtection="1">
      <alignment horizontal="center" vertical="top"/>
      <protection hidden="1"/>
    </xf>
    <xf numFmtId="0" fontId="1" fillId="0" borderId="24" xfId="37" applyFont="1" applyBorder="1" applyAlignment="1" applyProtection="1">
      <alignment horizontal="center" vertical="top"/>
      <protection hidden="1"/>
    </xf>
    <xf numFmtId="0" fontId="1" fillId="0" borderId="25" xfId="37" applyFont="1" applyBorder="1" applyAlignment="1" applyProtection="1">
      <alignment horizontal="center" vertical="top"/>
      <protection hidden="1"/>
    </xf>
    <xf numFmtId="0" fontId="2" fillId="0" borderId="21" xfId="37" applyFont="1" applyBorder="1" applyAlignment="1" applyProtection="1">
      <alignment horizontal="left" vertical="center"/>
      <protection hidden="1"/>
    </xf>
    <xf numFmtId="0" fontId="1" fillId="0" borderId="12" xfId="37" applyFont="1" applyBorder="1" applyAlignment="1" applyProtection="1">
      <alignment horizontal="left" vertical="top"/>
      <protection hidden="1"/>
    </xf>
    <xf numFmtId="0" fontId="1" fillId="0" borderId="13" xfId="37" applyFont="1" applyBorder="1" applyAlignment="1" applyProtection="1">
      <alignment horizontal="left" vertical="top"/>
      <protection hidden="1"/>
    </xf>
    <xf numFmtId="0" fontId="1" fillId="0" borderId="14" xfId="37" applyFont="1" applyBorder="1" applyAlignment="1" applyProtection="1">
      <alignment horizontal="left" vertical="top"/>
      <protection hidden="1"/>
    </xf>
    <xf numFmtId="0" fontId="42" fillId="0" borderId="0" xfId="37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 applyProtection="1">
      <alignment horizontal="left" vertical="center"/>
      <protection hidden="1"/>
    </xf>
    <xf numFmtId="2" fontId="2" fillId="0" borderId="13" xfId="0" applyNumberFormat="1" applyFont="1" applyBorder="1" applyAlignment="1" applyProtection="1">
      <alignment horizontal="left" vertical="center"/>
      <protection hidden="1"/>
    </xf>
    <xf numFmtId="2" fontId="2" fillId="0" borderId="14" xfId="0" applyNumberFormat="1" applyFont="1" applyBorder="1" applyAlignment="1" applyProtection="1">
      <alignment horizontal="left" vertical="center"/>
      <protection hidden="1"/>
    </xf>
    <xf numFmtId="2" fontId="2" fillId="0" borderId="10" xfId="0" applyNumberFormat="1" applyFont="1" applyBorder="1" applyAlignment="1" applyProtection="1">
      <alignment horizontal="left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1" fillId="0" borderId="21" xfId="37" applyFont="1" applyBorder="1" applyAlignment="1" applyProtection="1">
      <alignment horizontal="left" vertical="center"/>
      <protection hidden="1"/>
    </xf>
    <xf numFmtId="0" fontId="27" fillId="0" borderId="10" xfId="37" applyFont="1" applyBorder="1" applyAlignment="1" applyProtection="1">
      <alignment horizontal="center" vertical="center"/>
      <protection hidden="1"/>
    </xf>
    <xf numFmtId="0" fontId="27" fillId="0" borderId="12" xfId="37" applyFont="1" applyBorder="1" applyAlignment="1" applyProtection="1">
      <alignment horizontal="center" vertical="center"/>
      <protection hidden="1"/>
    </xf>
    <xf numFmtId="0" fontId="27" fillId="0" borderId="13" xfId="37" applyFont="1" applyBorder="1" applyAlignment="1" applyProtection="1">
      <alignment horizontal="center" vertical="center"/>
      <protection hidden="1"/>
    </xf>
    <xf numFmtId="0" fontId="27" fillId="0" borderId="14" xfId="37" applyFont="1" applyBorder="1" applyAlignment="1" applyProtection="1">
      <alignment horizontal="center" vertical="center"/>
      <protection hidden="1"/>
    </xf>
    <xf numFmtId="0" fontId="5" fillId="0" borderId="12" xfId="37" applyFont="1" applyBorder="1" applyAlignment="1" applyProtection="1">
      <alignment horizontal="center" vertical="center"/>
      <protection hidden="1"/>
    </xf>
    <xf numFmtId="0" fontId="0" fillId="0" borderId="13" xfId="37" applyFont="1" applyBorder="1" applyAlignment="1" applyProtection="1">
      <alignment horizontal="center" vertical="center"/>
      <protection hidden="1"/>
    </xf>
    <xf numFmtId="0" fontId="0" fillId="0" borderId="14" xfId="37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left" vertical="center"/>
      <protection hidden="1"/>
    </xf>
    <xf numFmtId="2" fontId="1" fillId="0" borderId="13" xfId="0" applyNumberFormat="1" applyFont="1" applyBorder="1" applyAlignment="1" applyProtection="1">
      <alignment horizontal="left" vertical="center"/>
      <protection hidden="1"/>
    </xf>
    <xf numFmtId="2" fontId="1" fillId="0" borderId="14" xfId="0" applyNumberFormat="1" applyFont="1" applyBorder="1" applyAlignment="1" applyProtection="1">
      <alignment horizontal="left" vertical="center"/>
      <protection hidden="1"/>
    </xf>
    <xf numFmtId="0" fontId="55" fillId="0" borderId="0" xfId="37" applyFont="1" applyFill="1" applyAlignment="1" applyProtection="1">
      <alignment horizontal="center" vertical="top" wrapText="1"/>
      <protection hidden="1"/>
    </xf>
    <xf numFmtId="0" fontId="2" fillId="0" borderId="12" xfId="37" applyFont="1" applyBorder="1" applyAlignment="1" applyProtection="1">
      <alignment horizontal="center" vertical="center" wrapText="1"/>
      <protection hidden="1"/>
    </xf>
    <xf numFmtId="0" fontId="2" fillId="0" borderId="26" xfId="37" applyFont="1" applyBorder="1" applyAlignment="1" applyProtection="1">
      <alignment horizontal="center" vertical="center" wrapText="1"/>
      <protection hidden="1"/>
    </xf>
    <xf numFmtId="0" fontId="33" fillId="0" borderId="10" xfId="37" applyFont="1" applyBorder="1" applyAlignment="1" applyProtection="1">
      <alignment horizontal="center" vertical="center" wrapText="1"/>
      <protection hidden="1"/>
    </xf>
    <xf numFmtId="2" fontId="33" fillId="0" borderId="12" xfId="37" applyNumberFormat="1" applyFont="1" applyBorder="1" applyAlignment="1" applyProtection="1">
      <alignment horizontal="right" vertical="center" wrapText="1"/>
      <protection hidden="1"/>
    </xf>
    <xf numFmtId="2" fontId="33" fillId="0" borderId="26" xfId="37" applyNumberFormat="1" applyFont="1" applyBorder="1" applyAlignment="1" applyProtection="1">
      <alignment horizontal="right" vertical="center" wrapText="1"/>
      <protection hidden="1"/>
    </xf>
    <xf numFmtId="0" fontId="30" fillId="0" borderId="27" xfId="37" applyFont="1" applyBorder="1" applyAlignment="1" applyProtection="1">
      <alignment horizontal="right" vertical="center"/>
      <protection hidden="1"/>
    </xf>
    <xf numFmtId="0" fontId="30" fillId="0" borderId="28" xfId="37" applyFont="1" applyBorder="1" applyAlignment="1" applyProtection="1">
      <alignment horizontal="right" vertical="center"/>
      <protection hidden="1"/>
    </xf>
    <xf numFmtId="0" fontId="2" fillId="0" borderId="10" xfId="37" applyFont="1" applyBorder="1" applyAlignment="1" applyProtection="1">
      <alignment horizontal="center" vertical="center" wrapText="1"/>
      <protection hidden="1"/>
    </xf>
    <xf numFmtId="0" fontId="2" fillId="0" borderId="14" xfId="37" applyFont="1" applyBorder="1" applyAlignment="1" applyProtection="1">
      <alignment horizontal="center" vertical="center" wrapText="1"/>
      <protection hidden="1"/>
    </xf>
    <xf numFmtId="0" fontId="2" fillId="0" borderId="17" xfId="37" applyFont="1" applyBorder="1" applyAlignment="1" applyProtection="1">
      <alignment horizontal="center" vertical="center" wrapText="1"/>
      <protection hidden="1"/>
    </xf>
    <xf numFmtId="0" fontId="2" fillId="0" borderId="19" xfId="37" applyFont="1" applyBorder="1" applyAlignment="1" applyProtection="1">
      <alignment horizontal="center" vertical="center" wrapText="1"/>
      <protection hidden="1"/>
    </xf>
    <xf numFmtId="0" fontId="2" fillId="0" borderId="11" xfId="37" applyFont="1" applyBorder="1" applyAlignment="1" applyProtection="1">
      <alignment horizontal="center" vertical="center" wrapText="1"/>
      <protection hidden="1"/>
    </xf>
    <xf numFmtId="0" fontId="2" fillId="0" borderId="20" xfId="37" applyFont="1" applyBorder="1" applyAlignment="1" applyProtection="1">
      <alignment horizontal="center" vertical="center" wrapText="1"/>
      <protection hidden="1"/>
    </xf>
    <xf numFmtId="0" fontId="6" fillId="0" borderId="10" xfId="37" applyFont="1" applyBorder="1" applyAlignment="1" applyProtection="1">
      <alignment horizontal="left" vertical="center"/>
      <protection hidden="1"/>
    </xf>
    <xf numFmtId="0" fontId="6" fillId="0" borderId="21" xfId="37" applyFont="1" applyBorder="1" applyAlignment="1" applyProtection="1">
      <alignment horizontal="left" vertical="center"/>
      <protection hidden="1"/>
    </xf>
    <xf numFmtId="0" fontId="39" fillId="0" borderId="10" xfId="37" applyFont="1" applyFill="1" applyBorder="1" applyAlignment="1" applyProtection="1">
      <alignment horizontal="left" vertical="center" wrapText="1"/>
      <protection hidden="1"/>
    </xf>
    <xf numFmtId="0" fontId="1" fillId="0" borderId="10" xfId="37" applyFont="1" applyFill="1" applyBorder="1" applyAlignment="1" applyProtection="1">
      <alignment vertical="center"/>
      <protection hidden="1"/>
    </xf>
    <xf numFmtId="0" fontId="9" fillId="0" borderId="12" xfId="37" applyFont="1" applyBorder="1" applyAlignment="1" applyProtection="1">
      <alignment horizontal="right" vertical="center"/>
      <protection hidden="1"/>
    </xf>
    <xf numFmtId="0" fontId="9" fillId="0" borderId="13" xfId="37" applyFont="1" applyBorder="1" applyAlignment="1" applyProtection="1">
      <alignment horizontal="right" vertical="center"/>
      <protection hidden="1"/>
    </xf>
    <xf numFmtId="0" fontId="9" fillId="0" borderId="14" xfId="37" applyFont="1" applyBorder="1" applyAlignment="1" applyProtection="1">
      <alignment horizontal="right" vertical="center"/>
      <protection hidden="1"/>
    </xf>
    <xf numFmtId="0" fontId="1" fillId="0" borderId="10" xfId="37" applyFont="1" applyFill="1" applyBorder="1" applyAlignment="1" applyProtection="1">
      <alignment horizontal="left" vertical="center"/>
      <protection hidden="1"/>
    </xf>
    <xf numFmtId="0" fontId="1" fillId="0" borderId="18" xfId="37" applyFont="1" applyBorder="1" applyAlignment="1" applyProtection="1">
      <alignment horizontal="center" vertical="center"/>
      <protection hidden="1"/>
    </xf>
    <xf numFmtId="0" fontId="1" fillId="0" borderId="39" xfId="37" applyFont="1" applyBorder="1" applyAlignment="1" applyProtection="1">
      <alignment horizontal="center" vertical="center"/>
      <protection hidden="1"/>
    </xf>
    <xf numFmtId="0" fontId="1" fillId="0" borderId="36" xfId="37" applyFont="1" applyBorder="1" applyAlignment="1" applyProtection="1">
      <alignment horizontal="center" vertical="center"/>
      <protection hidden="1"/>
    </xf>
    <xf numFmtId="0" fontId="1" fillId="0" borderId="37" xfId="37" applyFont="1" applyBorder="1" applyAlignment="1" applyProtection="1">
      <alignment horizontal="center" vertical="center"/>
      <protection hidden="1"/>
    </xf>
    <xf numFmtId="0" fontId="1" fillId="0" borderId="16" xfId="37" applyFont="1" applyBorder="1" applyAlignment="1" applyProtection="1">
      <alignment horizontal="center" vertical="center"/>
      <protection hidden="1"/>
    </xf>
    <xf numFmtId="0" fontId="1" fillId="0" borderId="38" xfId="37" applyFont="1" applyBorder="1" applyAlignment="1" applyProtection="1">
      <alignment horizontal="center" vertical="center"/>
      <protection hidden="1"/>
    </xf>
    <xf numFmtId="0" fontId="1" fillId="0" borderId="12" xfId="37" applyFont="1" applyBorder="1" applyAlignment="1" applyProtection="1">
      <alignment horizontal="left" vertical="center" wrapText="1"/>
      <protection hidden="1"/>
    </xf>
    <xf numFmtId="0" fontId="1" fillId="0" borderId="13" xfId="37" applyFont="1" applyBorder="1" applyAlignment="1" applyProtection="1">
      <alignment horizontal="left" vertical="center" wrapText="1"/>
      <protection hidden="1"/>
    </xf>
    <xf numFmtId="0" fontId="1" fillId="0" borderId="14" xfId="37" applyFont="1" applyBorder="1" applyAlignment="1" applyProtection="1">
      <alignment horizontal="left" vertical="center" wrapText="1"/>
      <protection hidden="1"/>
    </xf>
    <xf numFmtId="0" fontId="100" fillId="0" borderId="12" xfId="37" applyFont="1" applyBorder="1" applyAlignment="1" applyProtection="1">
      <alignment horizontal="left" vertical="top" wrapText="1"/>
      <protection hidden="1"/>
    </xf>
    <xf numFmtId="0" fontId="100" fillId="0" borderId="13" xfId="37" applyFont="1" applyBorder="1" applyAlignment="1" applyProtection="1">
      <alignment horizontal="left" vertical="top" wrapText="1"/>
      <protection hidden="1"/>
    </xf>
    <xf numFmtId="0" fontId="100" fillId="0" borderId="14" xfId="37" applyFont="1" applyBorder="1" applyAlignment="1" applyProtection="1">
      <alignment horizontal="left" vertical="top" wrapText="1"/>
      <protection hidden="1"/>
    </xf>
    <xf numFmtId="0" fontId="46" fillId="0" borderId="0" xfId="37" applyFont="1" applyAlignment="1" applyProtection="1">
      <alignment horizontal="center" vertical="center"/>
      <protection hidden="1"/>
    </xf>
    <xf numFmtId="0" fontId="57" fillId="0" borderId="0" xfId="37" applyFont="1" applyBorder="1" applyAlignment="1" applyProtection="1">
      <alignment horizontal="center" vertical="center"/>
      <protection hidden="1"/>
    </xf>
    <xf numFmtId="0" fontId="1" fillId="0" borderId="31" xfId="37" applyFont="1" applyBorder="1" applyAlignment="1" applyProtection="1">
      <alignment horizontal="left" vertical="center"/>
      <protection hidden="1"/>
    </xf>
    <xf numFmtId="0" fontId="1" fillId="0" borderId="32" xfId="37" applyFont="1" applyBorder="1" applyAlignment="1" applyProtection="1">
      <alignment horizontal="left" vertical="center"/>
      <protection hidden="1"/>
    </xf>
    <xf numFmtId="0" fontId="31" fillId="0" borderId="33" xfId="37" applyFont="1" applyFill="1" applyBorder="1" applyAlignment="1" applyProtection="1">
      <alignment horizontal="center" vertical="center"/>
      <protection hidden="1"/>
    </xf>
    <xf numFmtId="0" fontId="31" fillId="0" borderId="34" xfId="37" applyFont="1" applyFill="1" applyBorder="1" applyAlignment="1" applyProtection="1">
      <alignment horizontal="center" vertical="center"/>
      <protection hidden="1"/>
    </xf>
    <xf numFmtId="0" fontId="1" fillId="0" borderId="15" xfId="37" applyFont="1" applyBorder="1" applyAlignment="1" applyProtection="1">
      <alignment horizontal="left" vertical="center"/>
      <protection hidden="1"/>
    </xf>
    <xf numFmtId="0" fontId="1" fillId="0" borderId="10" xfId="37" applyFont="1" applyBorder="1" applyAlignment="1" applyProtection="1">
      <alignment horizontal="center" vertical="center"/>
      <protection hidden="1"/>
    </xf>
    <xf numFmtId="2" fontId="33" fillId="0" borderId="10" xfId="37" applyNumberFormat="1" applyFont="1" applyBorder="1" applyAlignment="1" applyProtection="1">
      <alignment horizontal="center" vertical="center"/>
      <protection hidden="1"/>
    </xf>
    <xf numFmtId="0" fontId="31" fillId="0" borderId="32" xfId="38" applyFont="1" applyFill="1" applyBorder="1" applyAlignment="1" applyProtection="1">
      <alignment horizontal="left" vertical="center"/>
      <protection hidden="1"/>
    </xf>
    <xf numFmtId="0" fontId="31" fillId="0" borderId="32" xfId="37" applyFont="1" applyFill="1" applyBorder="1" applyAlignment="1" applyProtection="1">
      <alignment horizontal="left" vertical="center"/>
      <protection hidden="1"/>
    </xf>
    <xf numFmtId="0" fontId="1" fillId="0" borderId="22" xfId="37" applyFont="1" applyBorder="1" applyAlignment="1" applyProtection="1">
      <alignment horizontal="center" vertical="top"/>
      <protection hidden="1"/>
    </xf>
    <xf numFmtId="2" fontId="33" fillId="0" borderId="12" xfId="37" applyNumberFormat="1" applyFont="1" applyBorder="1" applyAlignment="1" applyProtection="1">
      <alignment horizontal="center" vertical="center"/>
      <protection hidden="1"/>
    </xf>
    <xf numFmtId="2" fontId="33" fillId="0" borderId="13" xfId="37" applyNumberFormat="1" applyFont="1" applyBorder="1" applyAlignment="1" applyProtection="1">
      <alignment horizontal="center" vertical="center"/>
      <protection hidden="1"/>
    </xf>
    <xf numFmtId="2" fontId="33" fillId="0" borderId="14" xfId="37" applyNumberFormat="1" applyFont="1" applyBorder="1" applyAlignment="1" applyProtection="1">
      <alignment horizontal="center" vertical="center"/>
      <protection hidden="1"/>
    </xf>
    <xf numFmtId="0" fontId="1" fillId="0" borderId="12" xfId="37" applyFont="1" applyBorder="1" applyAlignment="1" applyProtection="1">
      <alignment horizontal="center" vertical="center"/>
      <protection hidden="1"/>
    </xf>
    <xf numFmtId="0" fontId="1" fillId="0" borderId="13" xfId="37" applyFont="1" applyBorder="1" applyAlignment="1" applyProtection="1">
      <alignment horizontal="center" vertical="center"/>
      <protection hidden="1"/>
    </xf>
    <xf numFmtId="0" fontId="1" fillId="0" borderId="14" xfId="37" applyFont="1" applyBorder="1" applyAlignment="1" applyProtection="1">
      <alignment horizontal="center" vertical="center"/>
      <protection hidden="1"/>
    </xf>
    <xf numFmtId="0" fontId="1" fillId="0" borderId="18" xfId="37" applyFont="1" applyBorder="1" applyAlignment="1" applyProtection="1">
      <alignment horizontal="left" vertical="center" wrapText="1"/>
      <protection hidden="1"/>
    </xf>
    <xf numFmtId="0" fontId="1" fillId="0" borderId="19" xfId="37" applyFont="1" applyBorder="1" applyAlignment="1" applyProtection="1">
      <alignment horizontal="left" vertical="center" wrapText="1"/>
      <protection hidden="1"/>
    </xf>
    <xf numFmtId="0" fontId="1" fillId="0" borderId="16" xfId="37" applyFont="1" applyBorder="1" applyAlignment="1" applyProtection="1">
      <alignment horizontal="left" vertical="center" wrapText="1"/>
      <protection hidden="1"/>
    </xf>
    <xf numFmtId="0" fontId="1" fillId="0" borderId="20" xfId="37" applyFont="1" applyBorder="1" applyAlignment="1" applyProtection="1">
      <alignment horizontal="left" vertical="center" wrapText="1"/>
      <protection hidden="1"/>
    </xf>
    <xf numFmtId="0" fontId="48" fillId="0" borderId="0" xfId="37" applyFont="1" applyFill="1" applyAlignment="1">
      <alignment horizontal="center"/>
    </xf>
    <xf numFmtId="0" fontId="28" fillId="0" borderId="10" xfId="37" applyFont="1" applyBorder="1" applyAlignment="1" applyProtection="1">
      <alignment horizontal="center" vertical="center"/>
      <protection hidden="1"/>
    </xf>
    <xf numFmtId="0" fontId="28" fillId="0" borderId="21" xfId="37" applyFont="1" applyBorder="1" applyAlignment="1" applyProtection="1">
      <alignment horizontal="center" vertical="center"/>
      <protection hidden="1"/>
    </xf>
    <xf numFmtId="0" fontId="1" fillId="0" borderId="10" xfId="37" applyFont="1" applyBorder="1" applyAlignment="1" applyProtection="1">
      <alignment horizontal="center" vertical="top"/>
      <protection hidden="1"/>
    </xf>
    <xf numFmtId="0" fontId="43" fillId="0" borderId="12" xfId="37" applyFont="1" applyBorder="1" applyAlignment="1">
      <alignment horizontal="center" vertical="center"/>
    </xf>
    <xf numFmtId="0" fontId="43" fillId="0" borderId="13" xfId="37" applyFont="1" applyBorder="1" applyAlignment="1">
      <alignment horizontal="center" vertical="center"/>
    </xf>
    <xf numFmtId="0" fontId="43" fillId="0" borderId="14" xfId="37" applyFont="1" applyBorder="1" applyAlignment="1">
      <alignment horizontal="center" vertical="center"/>
    </xf>
    <xf numFmtId="0" fontId="43" fillId="0" borderId="10" xfId="37" applyFont="1" applyBorder="1" applyAlignment="1">
      <alignment horizontal="center" vertical="center"/>
    </xf>
    <xf numFmtId="0" fontId="34" fillId="0" borderId="12" xfId="37" applyFont="1" applyBorder="1" applyAlignment="1">
      <alignment horizontal="center" vertical="center"/>
    </xf>
    <xf numFmtId="0" fontId="34" fillId="0" borderId="13" xfId="37" applyFont="1" applyBorder="1" applyAlignment="1">
      <alignment horizontal="center" vertical="center"/>
    </xf>
    <xf numFmtId="0" fontId="34" fillId="0" borderId="14" xfId="37" applyFont="1" applyBorder="1" applyAlignment="1">
      <alignment horizontal="center" vertical="center"/>
    </xf>
    <xf numFmtId="9" fontId="43" fillId="0" borderId="10" xfId="37" applyNumberFormat="1" applyFont="1" applyBorder="1" applyAlignment="1">
      <alignment horizontal="center" vertical="center"/>
    </xf>
    <xf numFmtId="0" fontId="7" fillId="0" borderId="12" xfId="37" applyFont="1" applyBorder="1" applyAlignment="1">
      <alignment horizontal="center" vertical="center"/>
    </xf>
    <xf numFmtId="0" fontId="7" fillId="0" borderId="13" xfId="37" applyFont="1" applyBorder="1" applyAlignment="1">
      <alignment horizontal="center" vertical="center"/>
    </xf>
    <xf numFmtId="0" fontId="7" fillId="0" borderId="14" xfId="37" applyFont="1" applyBorder="1" applyAlignment="1">
      <alignment horizontal="center" vertical="center"/>
    </xf>
    <xf numFmtId="1" fontId="5" fillId="34" borderId="11" xfId="47" applyNumberFormat="1" applyFont="1" applyFill="1" applyBorder="1" applyAlignment="1" applyProtection="1">
      <alignment horizontal="center"/>
      <protection locked="0" hidden="1"/>
    </xf>
    <xf numFmtId="1" fontId="5" fillId="34" borderId="20" xfId="47" applyNumberFormat="1" applyFont="1" applyFill="1" applyBorder="1" applyAlignment="1" applyProtection="1">
      <alignment horizontal="center"/>
      <protection locked="0" hidden="1"/>
    </xf>
    <xf numFmtId="1" fontId="101" fillId="34" borderId="36" xfId="47" applyNumberFormat="1" applyFont="1" applyFill="1" applyBorder="1" applyAlignment="1" applyProtection="1">
      <alignment horizontal="center"/>
      <protection hidden="1"/>
    </xf>
    <xf numFmtId="1" fontId="101" fillId="34" borderId="35" xfId="47" applyNumberFormat="1" applyFont="1" applyFill="1" applyBorder="1" applyAlignment="1" applyProtection="1">
      <alignment horizontal="center"/>
      <protection hidden="1"/>
    </xf>
    <xf numFmtId="1" fontId="5" fillId="34" borderId="36" xfId="47" applyNumberFormat="1" applyFont="1" applyFill="1" applyBorder="1" applyAlignment="1" applyProtection="1">
      <alignment horizontal="left" vertical="center" wrapText="1"/>
      <protection hidden="1"/>
    </xf>
    <xf numFmtId="1" fontId="5" fillId="34" borderId="0" xfId="47" applyNumberFormat="1" applyFont="1" applyFill="1" applyBorder="1" applyAlignment="1" applyProtection="1">
      <alignment horizontal="left" vertical="center" wrapText="1"/>
      <protection hidden="1"/>
    </xf>
    <xf numFmtId="1" fontId="5" fillId="34" borderId="35" xfId="47" applyNumberFormat="1" applyFont="1" applyFill="1" applyBorder="1" applyAlignment="1" applyProtection="1">
      <alignment horizontal="left" vertical="center" wrapText="1"/>
      <protection hidden="1"/>
    </xf>
    <xf numFmtId="1" fontId="5" fillId="34" borderId="0" xfId="47" applyNumberFormat="1" applyFont="1" applyFill="1" applyBorder="1" applyAlignment="1" applyProtection="1">
      <alignment horizontal="center"/>
      <protection hidden="1"/>
    </xf>
    <xf numFmtId="1" fontId="5" fillId="34" borderId="35" xfId="47" applyNumberFormat="1" applyFont="1" applyFill="1" applyBorder="1" applyAlignment="1" applyProtection="1">
      <alignment horizontal="center"/>
      <protection hidden="1"/>
    </xf>
    <xf numFmtId="1" fontId="5" fillId="34" borderId="0" xfId="47" applyNumberFormat="1" applyFont="1" applyFill="1" applyBorder="1" applyAlignment="1" applyProtection="1">
      <alignment horizontal="left"/>
      <protection hidden="1"/>
    </xf>
    <xf numFmtId="1" fontId="5" fillId="34" borderId="35" xfId="47" applyNumberFormat="1" applyFont="1" applyFill="1" applyBorder="1" applyAlignment="1" applyProtection="1">
      <alignment horizontal="left"/>
      <protection hidden="1"/>
    </xf>
    <xf numFmtId="1" fontId="5" fillId="34" borderId="36" xfId="47" applyNumberFormat="1" applyFont="1" applyFill="1" applyBorder="1" applyAlignment="1" applyProtection="1">
      <protection locked="0" hidden="1"/>
    </xf>
    <xf numFmtId="1" fontId="5" fillId="34" borderId="0" xfId="47" applyNumberFormat="1" applyFont="1" applyFill="1" applyBorder="1" applyAlignment="1" applyProtection="1">
      <protection locked="0" hidden="1"/>
    </xf>
    <xf numFmtId="1" fontId="5" fillId="34" borderId="0" xfId="47" applyNumberFormat="1" applyFont="1" applyFill="1" applyBorder="1" applyAlignment="1" applyProtection="1">
      <alignment horizontal="center"/>
      <protection locked="0" hidden="1"/>
    </xf>
    <xf numFmtId="1" fontId="5" fillId="34" borderId="35" xfId="47" applyNumberFormat="1" applyFont="1" applyFill="1" applyBorder="1" applyAlignment="1" applyProtection="1">
      <alignment horizontal="center"/>
      <protection locked="0" hidden="1"/>
    </xf>
    <xf numFmtId="1" fontId="5" fillId="34" borderId="36" xfId="47" applyNumberFormat="1" applyFont="1" applyFill="1" applyBorder="1" applyAlignment="1" applyProtection="1">
      <alignment horizontal="center"/>
      <protection hidden="1"/>
    </xf>
    <xf numFmtId="1" fontId="4" fillId="34" borderId="16" xfId="47" applyNumberFormat="1" applyFont="1" applyFill="1" applyBorder="1" applyAlignment="1" applyProtection="1">
      <alignment horizontal="center" wrapText="1"/>
      <protection hidden="1"/>
    </xf>
    <xf numFmtId="1" fontId="4" fillId="34" borderId="20" xfId="47" applyNumberFormat="1" applyFont="1" applyFill="1" applyBorder="1" applyAlignment="1" applyProtection="1">
      <alignment horizontal="center" wrapText="1"/>
      <protection hidden="1"/>
    </xf>
    <xf numFmtId="1" fontId="106" fillId="34" borderId="12" xfId="47" applyNumberFormat="1" applyFont="1" applyFill="1" applyBorder="1" applyAlignment="1" applyProtection="1">
      <alignment horizontal="center"/>
      <protection hidden="1"/>
    </xf>
    <xf numFmtId="1" fontId="106" fillId="34" borderId="13" xfId="47" applyNumberFormat="1" applyFont="1" applyFill="1" applyBorder="1" applyAlignment="1" applyProtection="1">
      <alignment horizontal="center"/>
      <protection hidden="1"/>
    </xf>
    <xf numFmtId="1" fontId="106" fillId="34" borderId="20" xfId="47" applyNumberFormat="1" applyFont="1" applyFill="1" applyBorder="1" applyAlignment="1" applyProtection="1">
      <alignment horizontal="center"/>
      <protection hidden="1"/>
    </xf>
    <xf numFmtId="1" fontId="5" fillId="34" borderId="13" xfId="47" applyNumberFormat="1" applyFont="1" applyFill="1" applyBorder="1" applyAlignment="1" applyProtection="1">
      <alignment horizontal="center"/>
      <protection hidden="1"/>
    </xf>
    <xf numFmtId="1" fontId="5" fillId="34" borderId="13" xfId="0" applyNumberFormat="1" applyFont="1" applyFill="1" applyBorder="1" applyAlignment="1" applyProtection="1">
      <alignment horizontal="center"/>
      <protection hidden="1"/>
    </xf>
    <xf numFmtId="1" fontId="0" fillId="34" borderId="13" xfId="0" applyNumberFormat="1" applyFill="1" applyBorder="1" applyAlignment="1" applyProtection="1">
      <alignment horizontal="center"/>
      <protection hidden="1"/>
    </xf>
    <xf numFmtId="1" fontId="5" fillId="34" borderId="16" xfId="47" applyNumberFormat="1" applyFont="1" applyFill="1" applyBorder="1" applyAlignment="1" applyProtection="1">
      <alignment horizontal="center"/>
      <protection hidden="1"/>
    </xf>
    <xf numFmtId="1" fontId="5" fillId="34" borderId="11" xfId="47" applyNumberFormat="1" applyFont="1" applyFill="1" applyBorder="1" applyAlignment="1" applyProtection="1">
      <alignment horizontal="center"/>
      <protection hidden="1"/>
    </xf>
    <xf numFmtId="1" fontId="52" fillId="34" borderId="36" xfId="47" applyNumberFormat="1" applyFont="1" applyFill="1" applyBorder="1" applyAlignment="1" applyProtection="1">
      <alignment horizontal="center"/>
      <protection hidden="1"/>
    </xf>
    <xf numFmtId="1" fontId="52" fillId="34" borderId="35" xfId="47" applyNumberFormat="1" applyFont="1" applyFill="1" applyBorder="1" applyAlignment="1" applyProtection="1">
      <alignment horizontal="center"/>
      <protection hidden="1"/>
    </xf>
    <xf numFmtId="1" fontId="4" fillId="34" borderId="36" xfId="47" applyNumberFormat="1" applyFont="1" applyFill="1" applyBorder="1" applyAlignment="1" applyProtection="1">
      <alignment horizontal="center"/>
      <protection hidden="1"/>
    </xf>
    <xf numFmtId="1" fontId="4" fillId="34" borderId="35" xfId="47" applyNumberFormat="1" applyFont="1" applyFill="1" applyBorder="1" applyAlignment="1" applyProtection="1">
      <alignment horizontal="center"/>
      <protection hidden="1"/>
    </xf>
    <xf numFmtId="1" fontId="5" fillId="34" borderId="57" xfId="47" applyNumberFormat="1" applyFont="1" applyFill="1" applyBorder="1" applyAlignment="1" applyProtection="1">
      <alignment horizontal="center"/>
      <protection locked="0" hidden="1"/>
    </xf>
    <xf numFmtId="1" fontId="5" fillId="34" borderId="36" xfId="47" applyNumberFormat="1" applyFont="1" applyFill="1" applyBorder="1" applyAlignment="1" applyProtection="1">
      <alignment horizontal="center"/>
      <protection locked="0" hidden="1"/>
    </xf>
    <xf numFmtId="1" fontId="4" fillId="34" borderId="36" xfId="47" applyNumberFormat="1" applyFont="1" applyFill="1" applyBorder="1" applyAlignment="1" applyProtection="1">
      <alignment vertical="center"/>
      <protection hidden="1"/>
    </xf>
    <xf numFmtId="1" fontId="4" fillId="34" borderId="35" xfId="47" applyNumberFormat="1" applyFont="1" applyFill="1" applyBorder="1" applyAlignment="1" applyProtection="1">
      <alignment vertical="center"/>
      <protection hidden="1"/>
    </xf>
    <xf numFmtId="1" fontId="107" fillId="34" borderId="57" xfId="47" applyNumberFormat="1" applyFont="1" applyFill="1" applyBorder="1" applyAlignment="1" applyProtection="1">
      <alignment horizontal="center"/>
      <protection locked="0" hidden="1"/>
    </xf>
    <xf numFmtId="1" fontId="5" fillId="34" borderId="10" xfId="47" applyNumberFormat="1" applyFont="1" applyFill="1" applyBorder="1" applyAlignment="1" applyProtection="1">
      <alignment horizontal="center"/>
      <protection hidden="1"/>
    </xf>
    <xf numFmtId="1" fontId="5" fillId="34" borderId="10" xfId="47" applyNumberFormat="1" applyFont="1" applyFill="1" applyBorder="1" applyAlignment="1" applyProtection="1">
      <alignment horizontal="center"/>
      <protection locked="0" hidden="1"/>
    </xf>
    <xf numFmtId="1" fontId="32" fillId="34" borderId="45" xfId="47" applyNumberFormat="1" applyFont="1" applyFill="1" applyBorder="1" applyAlignment="1" applyProtection="1">
      <alignment horizontal="center" vertical="center"/>
      <protection locked="0" hidden="1"/>
    </xf>
    <xf numFmtId="1" fontId="32" fillId="34" borderId="58" xfId="47" applyNumberFormat="1" applyFont="1" applyFill="1" applyBorder="1" applyAlignment="1" applyProtection="1">
      <alignment horizontal="center" vertical="center"/>
      <protection locked="0" hidden="1"/>
    </xf>
    <xf numFmtId="1" fontId="32" fillId="34" borderId="59" xfId="47" applyNumberFormat="1" applyFont="1" applyFill="1" applyBorder="1" applyAlignment="1" applyProtection="1">
      <alignment horizontal="center" vertical="center"/>
      <protection locked="0" hidden="1"/>
    </xf>
    <xf numFmtId="1" fontId="32" fillId="34" borderId="60" xfId="44" applyNumberFormat="1" applyFont="1" applyFill="1" applyBorder="1" applyAlignment="1" applyProtection="1">
      <alignment horizontal="center" vertical="center"/>
      <protection locked="0" hidden="1"/>
    </xf>
    <xf numFmtId="1" fontId="32" fillId="34" borderId="58" xfId="44" applyNumberFormat="1" applyFont="1" applyFill="1" applyBorder="1" applyAlignment="1" applyProtection="1">
      <alignment horizontal="center" vertical="center"/>
      <protection locked="0" hidden="1"/>
    </xf>
    <xf numFmtId="1" fontId="5" fillId="34" borderId="57" xfId="47" applyNumberFormat="1" applyFont="1" applyFill="1" applyBorder="1" applyAlignment="1" applyProtection="1">
      <alignment horizontal="left"/>
      <protection locked="0" hidden="1"/>
    </xf>
    <xf numFmtId="1" fontId="5" fillId="34" borderId="12" xfId="47" applyNumberFormat="1" applyFont="1" applyFill="1" applyBorder="1" applyAlignment="1" applyProtection="1">
      <alignment horizontal="center"/>
      <protection locked="0" hidden="1"/>
    </xf>
    <xf numFmtId="1" fontId="5" fillId="34" borderId="14" xfId="47" applyNumberFormat="1" applyFont="1" applyFill="1" applyBorder="1" applyAlignment="1" applyProtection="1">
      <alignment horizontal="center"/>
      <protection locked="0" hidden="1"/>
    </xf>
    <xf numFmtId="1" fontId="5" fillId="34" borderId="36" xfId="47" applyNumberFormat="1" applyFont="1" applyFill="1" applyBorder="1" applyAlignment="1" applyProtection="1">
      <protection hidden="1"/>
    </xf>
    <xf numFmtId="1" fontId="5" fillId="34" borderId="0" xfId="47" applyNumberFormat="1" applyFont="1" applyFill="1" applyBorder="1" applyAlignment="1" applyProtection="1">
      <protection hidden="1"/>
    </xf>
    <xf numFmtId="1" fontId="4" fillId="34" borderId="18" xfId="47" applyNumberFormat="1" applyFont="1" applyFill="1" applyBorder="1" applyAlignment="1" applyProtection="1">
      <alignment horizontal="center" vertical="center"/>
      <protection hidden="1"/>
    </xf>
    <xf numFmtId="1" fontId="4" fillId="34" borderId="19" xfId="47" applyNumberFormat="1" applyFont="1" applyFill="1" applyBorder="1" applyAlignment="1" applyProtection="1">
      <alignment horizontal="center" vertical="center"/>
      <protection hidden="1"/>
    </xf>
    <xf numFmtId="1" fontId="4" fillId="34" borderId="36" xfId="47" applyNumberFormat="1" applyFont="1" applyFill="1" applyBorder="1" applyAlignment="1" applyProtection="1">
      <alignment horizontal="center" vertical="center"/>
      <protection hidden="1"/>
    </xf>
    <xf numFmtId="1" fontId="4" fillId="34" borderId="35" xfId="47" applyNumberFormat="1" applyFont="1" applyFill="1" applyBorder="1" applyAlignment="1" applyProtection="1">
      <alignment horizontal="center" vertical="center"/>
      <protection hidden="1"/>
    </xf>
    <xf numFmtId="1" fontId="4" fillId="34" borderId="10" xfId="47" applyNumberFormat="1" applyFont="1" applyFill="1" applyBorder="1" applyAlignment="1" applyProtection="1">
      <alignment horizontal="center" vertical="center"/>
      <protection hidden="1"/>
    </xf>
    <xf numFmtId="1" fontId="4" fillId="34" borderId="15" xfId="47" applyNumberFormat="1" applyFont="1" applyFill="1" applyBorder="1" applyAlignment="1" applyProtection="1">
      <alignment horizontal="center" vertical="center"/>
      <protection hidden="1"/>
    </xf>
    <xf numFmtId="1" fontId="4" fillId="34" borderId="0" xfId="47" applyNumberFormat="1" applyFont="1" applyFill="1" applyBorder="1" applyAlignment="1" applyProtection="1">
      <alignment horizontal="center"/>
      <protection hidden="1"/>
    </xf>
    <xf numFmtId="1" fontId="8" fillId="34" borderId="36" xfId="47" applyNumberFormat="1" applyFont="1" applyFill="1" applyBorder="1" applyAlignment="1" applyProtection="1">
      <alignment horizontal="left" vertical="center" wrapText="1"/>
      <protection hidden="1"/>
    </xf>
    <xf numFmtId="1" fontId="8" fillId="34" borderId="0" xfId="47" applyNumberFormat="1" applyFont="1" applyFill="1" applyBorder="1" applyAlignment="1" applyProtection="1">
      <alignment horizontal="left" vertical="center" wrapText="1"/>
      <protection hidden="1"/>
    </xf>
    <xf numFmtId="1" fontId="8" fillId="34" borderId="35" xfId="47" applyNumberFormat="1" applyFont="1" applyFill="1" applyBorder="1" applyAlignment="1" applyProtection="1">
      <alignment horizontal="left" vertical="center" wrapText="1"/>
      <protection hidden="1"/>
    </xf>
    <xf numFmtId="1" fontId="4" fillId="34" borderId="18" xfId="0" applyNumberFormat="1" applyFont="1" applyFill="1" applyBorder="1" applyAlignment="1" applyProtection="1">
      <alignment horizontal="center"/>
      <protection hidden="1"/>
    </xf>
    <xf numFmtId="1" fontId="4" fillId="34" borderId="17" xfId="0" applyNumberFormat="1" applyFont="1" applyFill="1" applyBorder="1" applyAlignment="1" applyProtection="1">
      <alignment horizontal="center"/>
      <protection hidden="1"/>
    </xf>
    <xf numFmtId="1" fontId="4" fillId="34" borderId="19" xfId="0" applyNumberFormat="1" applyFont="1" applyFill="1" applyBorder="1" applyAlignment="1" applyProtection="1">
      <alignment horizontal="center"/>
      <protection hidden="1"/>
    </xf>
    <xf numFmtId="1" fontId="52" fillId="34" borderId="16" xfId="0" applyNumberFormat="1" applyFont="1" applyFill="1" applyBorder="1" applyAlignment="1" applyProtection="1">
      <alignment horizontal="center"/>
      <protection hidden="1"/>
    </xf>
    <xf numFmtId="1" fontId="52" fillId="34" borderId="11" xfId="0" applyNumberFormat="1" applyFont="1" applyFill="1" applyBorder="1" applyAlignment="1" applyProtection="1">
      <alignment horizontal="center"/>
      <protection hidden="1"/>
    </xf>
    <xf numFmtId="1" fontId="52" fillId="34" borderId="0" xfId="0" applyNumberFormat="1" applyFont="1" applyFill="1" applyBorder="1" applyAlignment="1" applyProtection="1">
      <alignment horizontal="center"/>
      <protection hidden="1"/>
    </xf>
    <xf numFmtId="1" fontId="52" fillId="34" borderId="20" xfId="0" applyNumberFormat="1" applyFont="1" applyFill="1" applyBorder="1" applyAlignment="1" applyProtection="1">
      <alignment horizontal="center"/>
      <protection hidden="1"/>
    </xf>
    <xf numFmtId="1" fontId="0" fillId="34" borderId="0" xfId="0" applyNumberFormat="1" applyFill="1" applyBorder="1" applyAlignment="1" applyProtection="1">
      <alignment horizontal="center"/>
      <protection hidden="1"/>
    </xf>
    <xf numFmtId="1" fontId="5" fillId="34" borderId="16" xfId="0" applyNumberFormat="1" applyFont="1" applyFill="1" applyBorder="1" applyAlignment="1" applyProtection="1">
      <alignment horizontal="center" vertical="center"/>
      <protection locked="0" hidden="1"/>
    </xf>
    <xf numFmtId="1" fontId="5" fillId="34" borderId="11" xfId="0" applyNumberFormat="1" applyFont="1" applyFill="1" applyBorder="1" applyAlignment="1" applyProtection="1">
      <alignment horizontal="center" vertical="center"/>
      <protection locked="0" hidden="1"/>
    </xf>
    <xf numFmtId="1" fontId="5" fillId="34" borderId="16" xfId="47" applyNumberFormat="1" applyFont="1" applyFill="1" applyBorder="1" applyAlignment="1" applyProtection="1">
      <alignment horizontal="left" vertical="center" wrapText="1"/>
      <protection hidden="1"/>
    </xf>
    <xf numFmtId="1" fontId="5" fillId="34" borderId="11" xfId="47" applyNumberFormat="1" applyFont="1" applyFill="1" applyBorder="1" applyAlignment="1" applyProtection="1">
      <alignment horizontal="left" vertical="center" wrapText="1"/>
      <protection hidden="1"/>
    </xf>
    <xf numFmtId="1" fontId="5" fillId="34" borderId="20" xfId="47" applyNumberFormat="1" applyFont="1" applyFill="1" applyBorder="1" applyAlignment="1" applyProtection="1">
      <alignment horizontal="left" vertical="center" wrapText="1"/>
      <protection hidden="1"/>
    </xf>
    <xf numFmtId="1" fontId="5" fillId="34" borderId="18" xfId="47" applyNumberFormat="1" applyFont="1" applyFill="1" applyBorder="1" applyAlignment="1" applyProtection="1">
      <alignment horizontal="center" vertical="center" wrapText="1"/>
      <protection hidden="1"/>
    </xf>
    <xf numFmtId="1" fontId="5" fillId="34" borderId="17" xfId="47" applyNumberFormat="1" applyFont="1" applyFill="1" applyBorder="1" applyAlignment="1" applyProtection="1">
      <alignment horizontal="center" vertical="center" wrapText="1"/>
      <protection hidden="1"/>
    </xf>
    <xf numFmtId="1" fontId="5" fillId="34" borderId="12" xfId="0" applyNumberFormat="1" applyFont="1" applyFill="1" applyBorder="1" applyAlignment="1" applyProtection="1">
      <alignment horizontal="center"/>
      <protection locked="0" hidden="1"/>
    </xf>
    <xf numFmtId="1" fontId="5" fillId="34" borderId="13" xfId="0" applyNumberFormat="1" applyFont="1" applyFill="1" applyBorder="1" applyAlignment="1" applyProtection="1">
      <alignment horizontal="center"/>
      <protection locked="0" hidden="1"/>
    </xf>
    <xf numFmtId="1" fontId="5" fillId="34" borderId="14" xfId="0" applyNumberFormat="1" applyFont="1" applyFill="1" applyBorder="1" applyAlignment="1" applyProtection="1">
      <alignment horizontal="center"/>
      <protection locked="0" hidden="1"/>
    </xf>
    <xf numFmtId="1" fontId="4" fillId="34" borderId="12" xfId="0" applyNumberFormat="1" applyFont="1" applyFill="1" applyBorder="1" applyAlignment="1" applyProtection="1">
      <alignment horizontal="center"/>
      <protection locked="0" hidden="1"/>
    </xf>
    <xf numFmtId="1" fontId="4" fillId="34" borderId="13" xfId="0" applyNumberFormat="1" applyFont="1" applyFill="1" applyBorder="1" applyAlignment="1" applyProtection="1">
      <alignment horizontal="center"/>
      <protection locked="0" hidden="1"/>
    </xf>
    <xf numFmtId="1" fontId="4" fillId="34" borderId="14" xfId="0" applyNumberFormat="1" applyFont="1" applyFill="1" applyBorder="1" applyAlignment="1" applyProtection="1">
      <alignment horizontal="center"/>
      <protection locked="0" hidden="1"/>
    </xf>
    <xf numFmtId="1" fontId="5" fillId="34" borderId="12" xfId="47" quotePrefix="1" applyNumberFormat="1" applyFont="1" applyFill="1" applyBorder="1" applyAlignment="1" applyProtection="1">
      <alignment horizontal="center"/>
      <protection locked="0" hidden="1"/>
    </xf>
    <xf numFmtId="1" fontId="106" fillId="34" borderId="14" xfId="47" applyNumberFormat="1" applyFont="1" applyFill="1" applyBorder="1" applyAlignment="1" applyProtection="1">
      <alignment horizontal="center"/>
      <protection hidden="1"/>
    </xf>
    <xf numFmtId="1" fontId="0" fillId="34" borderId="13" xfId="0" applyNumberFormat="1" applyFill="1" applyBorder="1" applyAlignment="1" applyProtection="1">
      <alignment horizontal="center"/>
      <protection locked="0" hidden="1"/>
    </xf>
    <xf numFmtId="1" fontId="5" fillId="34" borderId="12" xfId="0" quotePrefix="1" applyNumberFormat="1" applyFont="1" applyFill="1" applyBorder="1" applyAlignment="1" applyProtection="1">
      <alignment horizontal="center"/>
      <protection locked="0" hidden="1"/>
    </xf>
    <xf numFmtId="1" fontId="5" fillId="34" borderId="16" xfId="0" quotePrefix="1" applyNumberFormat="1" applyFont="1" applyFill="1" applyBorder="1" applyAlignment="1" applyProtection="1">
      <alignment horizontal="center"/>
      <protection locked="0" hidden="1"/>
    </xf>
    <xf numFmtId="1" fontId="5" fillId="34" borderId="20" xfId="0" applyNumberFormat="1" applyFont="1" applyFill="1" applyBorder="1" applyAlignment="1" applyProtection="1">
      <alignment horizontal="center"/>
      <protection locked="0" hidden="1"/>
    </xf>
    <xf numFmtId="1" fontId="5" fillId="34" borderId="10" xfId="0" quotePrefix="1" applyNumberFormat="1" applyFont="1" applyFill="1" applyBorder="1" applyAlignment="1" applyProtection="1">
      <alignment horizontal="center"/>
      <protection locked="0" hidden="1"/>
    </xf>
    <xf numFmtId="1" fontId="5" fillId="34" borderId="10" xfId="0" applyNumberFormat="1" applyFont="1" applyFill="1" applyBorder="1" applyAlignment="1" applyProtection="1">
      <alignment horizontal="center"/>
      <protection locked="0" hidden="1"/>
    </xf>
    <xf numFmtId="1" fontId="38" fillId="34" borderId="36" xfId="47" applyNumberFormat="1" applyFont="1" applyFill="1" applyBorder="1" applyAlignment="1" applyProtection="1">
      <alignment horizontal="center"/>
      <protection hidden="1"/>
    </xf>
    <xf numFmtId="1" fontId="38" fillId="34" borderId="0" xfId="47" applyNumberFormat="1" applyFont="1" applyFill="1" applyBorder="1" applyAlignment="1" applyProtection="1">
      <alignment horizontal="center"/>
      <protection hidden="1"/>
    </xf>
    <xf numFmtId="1" fontId="38" fillId="34" borderId="35" xfId="47" applyNumberFormat="1" applyFont="1" applyFill="1" applyBorder="1" applyAlignment="1" applyProtection="1">
      <alignment horizontal="center"/>
      <protection hidden="1"/>
    </xf>
    <xf numFmtId="1" fontId="8" fillId="34" borderId="36" xfId="0" applyNumberFormat="1" applyFont="1" applyFill="1" applyBorder="1" applyAlignment="1" applyProtection="1">
      <alignment horizontal="center"/>
      <protection hidden="1"/>
    </xf>
    <xf numFmtId="1" fontId="8" fillId="34" borderId="35" xfId="0" applyNumberFormat="1" applyFont="1" applyFill="1" applyBorder="1" applyAlignment="1" applyProtection="1">
      <alignment horizontal="center"/>
      <protection hidden="1"/>
    </xf>
    <xf numFmtId="1" fontId="5" fillId="34" borderId="11" xfId="0" applyNumberFormat="1" applyFont="1" applyFill="1" applyBorder="1" applyAlignment="1" applyProtection="1">
      <alignment horizontal="center"/>
      <protection hidden="1"/>
    </xf>
    <xf numFmtId="1" fontId="5" fillId="34" borderId="16" xfId="0" applyNumberFormat="1" applyFont="1" applyFill="1" applyBorder="1" applyAlignment="1" applyProtection="1">
      <alignment horizontal="center"/>
      <protection hidden="1"/>
    </xf>
    <xf numFmtId="1" fontId="5" fillId="34" borderId="20" xfId="0" applyNumberFormat="1" applyFont="1" applyFill="1" applyBorder="1" applyAlignment="1" applyProtection="1">
      <alignment horizontal="center"/>
      <protection hidden="1"/>
    </xf>
    <xf numFmtId="1" fontId="5" fillId="34" borderId="36" xfId="0" applyNumberFormat="1" applyFont="1" applyFill="1" applyBorder="1" applyAlignment="1" applyProtection="1">
      <alignment horizontal="center"/>
      <protection hidden="1"/>
    </xf>
    <xf numFmtId="1" fontId="5" fillId="34" borderId="35" xfId="0" applyNumberFormat="1" applyFont="1" applyFill="1" applyBorder="1" applyAlignment="1" applyProtection="1">
      <alignment horizontal="center"/>
      <protection hidden="1"/>
    </xf>
    <xf numFmtId="1" fontId="5" fillId="34" borderId="17" xfId="0" applyNumberFormat="1" applyFont="1" applyFill="1" applyBorder="1" applyAlignment="1" applyProtection="1">
      <alignment horizontal="center"/>
      <protection hidden="1"/>
    </xf>
    <xf numFmtId="1" fontId="5" fillId="34" borderId="19" xfId="0" applyNumberFormat="1" applyFont="1" applyFill="1" applyBorder="1" applyAlignment="1" applyProtection="1">
      <alignment horizontal="center"/>
      <protection hidden="1"/>
    </xf>
    <xf numFmtId="1" fontId="5" fillId="34" borderId="18" xfId="47" applyNumberFormat="1" applyFont="1" applyFill="1" applyBorder="1" applyAlignment="1" applyProtection="1">
      <alignment horizontal="center"/>
      <protection hidden="1"/>
    </xf>
    <xf numFmtId="1" fontId="5" fillId="34" borderId="17" xfId="47" applyNumberFormat="1" applyFont="1" applyFill="1" applyBorder="1" applyAlignment="1" applyProtection="1">
      <alignment horizontal="center"/>
      <protection hidden="1"/>
    </xf>
    <xf numFmtId="1" fontId="5" fillId="34" borderId="19" xfId="47" applyNumberFormat="1" applyFont="1" applyFill="1" applyBorder="1" applyAlignment="1" applyProtection="1">
      <alignment horizontal="center"/>
      <protection hidden="1"/>
    </xf>
    <xf numFmtId="1" fontId="5" fillId="34" borderId="0" xfId="0" applyNumberFormat="1" applyFont="1" applyFill="1" applyBorder="1" applyAlignment="1" applyProtection="1">
      <alignment horizontal="center"/>
      <protection hidden="1"/>
    </xf>
    <xf numFmtId="1" fontId="38" fillId="34" borderId="18" xfId="47" applyNumberFormat="1" applyFont="1" applyFill="1" applyBorder="1" applyAlignment="1" applyProtection="1">
      <alignment horizontal="center"/>
      <protection hidden="1"/>
    </xf>
    <xf numFmtId="1" fontId="38" fillId="34" borderId="17" xfId="47" applyNumberFormat="1" applyFont="1" applyFill="1" applyBorder="1" applyAlignment="1" applyProtection="1">
      <alignment horizontal="center"/>
      <protection hidden="1"/>
    </xf>
    <xf numFmtId="1" fontId="38" fillId="34" borderId="19" xfId="47" applyNumberFormat="1" applyFont="1" applyFill="1" applyBorder="1" applyAlignment="1" applyProtection="1">
      <alignment horizontal="center"/>
      <protection hidden="1"/>
    </xf>
    <xf numFmtId="1" fontId="8" fillId="34" borderId="18" xfId="0" applyNumberFormat="1" applyFont="1" applyFill="1" applyBorder="1" applyAlignment="1" applyProtection="1">
      <alignment horizontal="center"/>
      <protection hidden="1"/>
    </xf>
    <xf numFmtId="1" fontId="8" fillId="34" borderId="19" xfId="0" applyNumberFormat="1" applyFont="1" applyFill="1" applyBorder="1" applyAlignment="1" applyProtection="1">
      <alignment horizontal="center"/>
      <protection hidden="1"/>
    </xf>
    <xf numFmtId="1" fontId="30" fillId="34" borderId="18" xfId="47" applyNumberFormat="1" applyFont="1" applyFill="1" applyBorder="1" applyAlignment="1" applyProtection="1">
      <alignment horizontal="center"/>
      <protection hidden="1"/>
    </xf>
    <xf numFmtId="1" fontId="30" fillId="34" borderId="17" xfId="47" applyNumberFormat="1" applyFont="1" applyFill="1" applyBorder="1" applyAlignment="1" applyProtection="1">
      <alignment horizontal="center"/>
      <protection hidden="1"/>
    </xf>
    <xf numFmtId="1" fontId="30" fillId="34" borderId="13" xfId="47" applyNumberFormat="1" applyFont="1" applyFill="1" applyBorder="1" applyAlignment="1" applyProtection="1">
      <alignment horizontal="center"/>
      <protection hidden="1"/>
    </xf>
    <xf numFmtId="1" fontId="30" fillId="34" borderId="14" xfId="47" applyNumberFormat="1" applyFont="1" applyFill="1" applyBorder="1" applyAlignment="1" applyProtection="1">
      <alignment horizontal="center"/>
      <protection hidden="1"/>
    </xf>
    <xf numFmtId="1" fontId="5" fillId="34" borderId="18" xfId="0" applyNumberFormat="1" applyFont="1" applyFill="1" applyBorder="1" applyAlignment="1" applyProtection="1">
      <alignment horizontal="center"/>
      <protection locked="0" hidden="1"/>
    </xf>
    <xf numFmtId="1" fontId="5" fillId="34" borderId="19" xfId="0" applyNumberFormat="1" applyFont="1" applyFill="1" applyBorder="1" applyAlignment="1" applyProtection="1">
      <alignment horizontal="center"/>
      <protection locked="0" hidden="1"/>
    </xf>
    <xf numFmtId="1" fontId="5" fillId="34" borderId="12" xfId="0" applyNumberFormat="1" applyFont="1" applyFill="1" applyBorder="1" applyAlignment="1" applyProtection="1">
      <alignment horizontal="center"/>
      <protection hidden="1"/>
    </xf>
    <xf numFmtId="1" fontId="5" fillId="34" borderId="14" xfId="0" applyNumberFormat="1" applyFont="1" applyFill="1" applyBorder="1" applyAlignment="1" applyProtection="1">
      <alignment horizontal="center"/>
      <protection hidden="1"/>
    </xf>
    <xf numFmtId="1" fontId="4" fillId="34" borderId="12" xfId="0" applyNumberFormat="1" applyFont="1" applyFill="1" applyBorder="1" applyAlignment="1" applyProtection="1">
      <alignment horizontal="center"/>
      <protection hidden="1"/>
    </xf>
    <xf numFmtId="1" fontId="4" fillId="34" borderId="14" xfId="0" applyNumberFormat="1" applyFont="1" applyFill="1" applyBorder="1" applyAlignment="1" applyProtection="1">
      <alignment horizontal="center"/>
      <protection hidden="1"/>
    </xf>
    <xf numFmtId="1" fontId="4" fillId="34" borderId="12" xfId="47" applyNumberFormat="1" applyFont="1" applyFill="1" applyBorder="1" applyAlignment="1" applyProtection="1">
      <alignment horizontal="center"/>
      <protection locked="0" hidden="1"/>
    </xf>
    <xf numFmtId="1" fontId="4" fillId="34" borderId="14" xfId="47" applyNumberFormat="1" applyFont="1" applyFill="1" applyBorder="1" applyAlignment="1" applyProtection="1">
      <alignment horizontal="center"/>
      <protection locked="0" hidden="1"/>
    </xf>
    <xf numFmtId="1" fontId="4" fillId="34" borderId="10" xfId="0" applyNumberFormat="1" applyFont="1" applyFill="1" applyBorder="1" applyAlignment="1" applyProtection="1">
      <alignment horizontal="center" vertical="center"/>
      <protection hidden="1"/>
    </xf>
    <xf numFmtId="1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34" borderId="10" xfId="47" applyNumberFormat="1" applyFont="1" applyFill="1" applyBorder="1" applyAlignment="1" applyProtection="1">
      <alignment horizontal="center" vertical="center" wrapText="1"/>
      <protection hidden="1"/>
    </xf>
    <xf numFmtId="1" fontId="5" fillId="34" borderId="12" xfId="0" applyNumberFormat="1" applyFont="1" applyFill="1" applyBorder="1" applyAlignment="1" applyProtection="1">
      <alignment horizontal="center" vertical="center" wrapText="1"/>
      <protection hidden="1"/>
    </xf>
    <xf numFmtId="1" fontId="5" fillId="34" borderId="13" xfId="0" applyNumberFormat="1" applyFont="1" applyFill="1" applyBorder="1" applyAlignment="1" applyProtection="1">
      <alignment horizontal="center" vertical="center" wrapText="1"/>
      <protection hidden="1"/>
    </xf>
    <xf numFmtId="1" fontId="5" fillId="34" borderId="14" xfId="0" applyNumberFormat="1" applyFont="1" applyFill="1" applyBorder="1" applyAlignment="1" applyProtection="1">
      <alignment horizontal="center" vertical="center" wrapText="1"/>
      <protection hidden="1"/>
    </xf>
    <xf numFmtId="1" fontId="38" fillId="34" borderId="52" xfId="47" applyNumberFormat="1" applyFont="1" applyFill="1" applyBorder="1" applyAlignment="1" applyProtection="1">
      <alignment horizontal="left" vertical="top"/>
      <protection hidden="1"/>
    </xf>
    <xf numFmtId="1" fontId="38" fillId="34" borderId="17" xfId="47" applyNumberFormat="1" applyFont="1" applyFill="1" applyBorder="1" applyAlignment="1" applyProtection="1">
      <alignment horizontal="left" vertical="top"/>
      <protection hidden="1"/>
    </xf>
    <xf numFmtId="1" fontId="38" fillId="34" borderId="19" xfId="47" applyNumberFormat="1" applyFont="1" applyFill="1" applyBorder="1" applyAlignment="1" applyProtection="1">
      <alignment horizontal="left" vertical="top"/>
      <protection hidden="1"/>
    </xf>
    <xf numFmtId="1" fontId="38" fillId="34" borderId="54" xfId="47" applyNumberFormat="1" applyFont="1" applyFill="1" applyBorder="1" applyAlignment="1" applyProtection="1">
      <alignment horizontal="left" vertical="top"/>
      <protection hidden="1"/>
    </xf>
    <xf numFmtId="1" fontId="38" fillId="34" borderId="0" xfId="47" applyNumberFormat="1" applyFont="1" applyFill="1" applyBorder="1" applyAlignment="1" applyProtection="1">
      <alignment horizontal="left" vertical="top"/>
      <protection hidden="1"/>
    </xf>
    <xf numFmtId="1" fontId="38" fillId="34" borderId="35" xfId="47" applyNumberFormat="1" applyFont="1" applyFill="1" applyBorder="1" applyAlignment="1" applyProtection="1">
      <alignment horizontal="left" vertical="top"/>
      <protection hidden="1"/>
    </xf>
    <xf numFmtId="1" fontId="38" fillId="34" borderId="56" xfId="47" applyNumberFormat="1" applyFont="1" applyFill="1" applyBorder="1" applyAlignment="1" applyProtection="1">
      <alignment horizontal="left" vertical="top"/>
      <protection hidden="1"/>
    </xf>
    <xf numFmtId="1" fontId="38" fillId="34" borderId="11" xfId="47" applyNumberFormat="1" applyFont="1" applyFill="1" applyBorder="1" applyAlignment="1" applyProtection="1">
      <alignment horizontal="left" vertical="top"/>
      <protection hidden="1"/>
    </xf>
    <xf numFmtId="1" fontId="38" fillId="34" borderId="20" xfId="47" applyNumberFormat="1" applyFont="1" applyFill="1" applyBorder="1" applyAlignment="1" applyProtection="1">
      <alignment horizontal="left" vertical="top"/>
      <protection hidden="1"/>
    </xf>
    <xf numFmtId="1" fontId="4" fillId="34" borderId="13" xfId="0" applyNumberFormat="1" applyFont="1" applyFill="1" applyBorder="1" applyAlignment="1" applyProtection="1">
      <alignment horizontal="center"/>
      <protection hidden="1"/>
    </xf>
    <xf numFmtId="1" fontId="0" fillId="34" borderId="13" xfId="0" applyNumberFormat="1" applyFill="1" applyBorder="1" applyProtection="1">
      <protection hidden="1"/>
    </xf>
    <xf numFmtId="1" fontId="0" fillId="34" borderId="14" xfId="0" applyNumberFormat="1" applyFill="1" applyBorder="1" applyProtection="1">
      <protection hidden="1"/>
    </xf>
    <xf numFmtId="1" fontId="71" fillId="34" borderId="18" xfId="0" applyNumberFormat="1" applyFont="1" applyFill="1" applyBorder="1" applyAlignment="1" applyProtection="1">
      <alignment horizontal="center" vertical="center"/>
      <protection hidden="1"/>
    </xf>
    <xf numFmtId="1" fontId="71" fillId="34" borderId="17" xfId="0" applyNumberFormat="1" applyFont="1" applyFill="1" applyBorder="1" applyAlignment="1" applyProtection="1">
      <alignment vertical="center"/>
      <protection hidden="1"/>
    </xf>
    <xf numFmtId="1" fontId="71" fillId="34" borderId="19" xfId="0" applyNumberFormat="1" applyFont="1" applyFill="1" applyBorder="1" applyAlignment="1" applyProtection="1">
      <alignment vertical="center"/>
      <protection hidden="1"/>
    </xf>
    <xf numFmtId="1" fontId="71" fillId="34" borderId="16" xfId="0" applyNumberFormat="1" applyFont="1" applyFill="1" applyBorder="1" applyAlignment="1" applyProtection="1">
      <alignment vertical="center"/>
      <protection hidden="1"/>
    </xf>
    <xf numFmtId="1" fontId="71" fillId="34" borderId="11" xfId="0" applyNumberFormat="1" applyFont="1" applyFill="1" applyBorder="1" applyAlignment="1" applyProtection="1">
      <alignment vertical="center"/>
      <protection hidden="1"/>
    </xf>
    <xf numFmtId="1" fontId="71" fillId="34" borderId="20" xfId="0" applyNumberFormat="1" applyFont="1" applyFill="1" applyBorder="1" applyAlignment="1" applyProtection="1">
      <alignment vertical="center"/>
      <protection hidden="1"/>
    </xf>
    <xf numFmtId="1" fontId="5" fillId="34" borderId="12" xfId="0" applyNumberFormat="1" applyFont="1" applyFill="1" applyBorder="1" applyAlignment="1" applyProtection="1">
      <alignment horizontal="center" vertical="center"/>
      <protection hidden="1"/>
    </xf>
    <xf numFmtId="1" fontId="5" fillId="34" borderId="13" xfId="0" applyNumberFormat="1" applyFont="1" applyFill="1" applyBorder="1" applyAlignment="1" applyProtection="1">
      <alignment horizontal="center" vertical="center"/>
      <protection hidden="1"/>
    </xf>
    <xf numFmtId="1" fontId="5" fillId="34" borderId="14" xfId="0" applyNumberFormat="1" applyFont="1" applyFill="1" applyBorder="1" applyAlignment="1" applyProtection="1">
      <alignment horizontal="center" vertical="center"/>
      <protection hidden="1"/>
    </xf>
    <xf numFmtId="1" fontId="4" fillId="34" borderId="12" xfId="0" applyNumberFormat="1" applyFont="1" applyFill="1" applyBorder="1" applyAlignment="1" applyProtection="1">
      <alignment horizontal="center" vertical="center"/>
      <protection hidden="1"/>
    </xf>
    <xf numFmtId="1" fontId="4" fillId="34" borderId="13" xfId="0" applyNumberFormat="1" applyFont="1" applyFill="1" applyBorder="1" applyAlignment="1" applyProtection="1">
      <alignment horizontal="center" vertical="center"/>
      <protection hidden="1"/>
    </xf>
    <xf numFmtId="1" fontId="4" fillId="34" borderId="14" xfId="0" applyNumberFormat="1" applyFont="1" applyFill="1" applyBorder="1" applyAlignment="1" applyProtection="1">
      <alignment horizontal="center" vertical="center"/>
      <protection hidden="1"/>
    </xf>
    <xf numFmtId="1" fontId="5" fillId="34" borderId="18" xfId="0" applyNumberFormat="1" applyFont="1" applyFill="1" applyBorder="1" applyAlignment="1" applyProtection="1">
      <alignment horizontal="center" vertical="center"/>
      <protection locked="0" hidden="1"/>
    </xf>
    <xf numFmtId="1" fontId="5" fillId="34" borderId="17" xfId="0" applyNumberFormat="1" applyFont="1" applyFill="1" applyBorder="1" applyAlignment="1" applyProtection="1">
      <alignment horizontal="center" vertical="center"/>
      <protection locked="0" hidden="1"/>
    </xf>
    <xf numFmtId="1" fontId="5" fillId="34" borderId="19" xfId="0" applyNumberFormat="1" applyFont="1" applyFill="1" applyBorder="1" applyAlignment="1" applyProtection="1">
      <alignment horizontal="center" vertical="center"/>
      <protection locked="0" hidden="1"/>
    </xf>
    <xf numFmtId="1" fontId="5" fillId="34" borderId="18" xfId="0" applyNumberFormat="1" applyFont="1" applyFill="1" applyBorder="1" applyAlignment="1" applyProtection="1">
      <alignment horizontal="center" vertical="center"/>
      <protection hidden="1"/>
    </xf>
    <xf numFmtId="1" fontId="5" fillId="34" borderId="17" xfId="0" applyNumberFormat="1" applyFont="1" applyFill="1" applyBorder="1" applyAlignment="1" applyProtection="1">
      <alignment horizontal="center" vertical="center"/>
      <protection hidden="1"/>
    </xf>
    <xf numFmtId="1" fontId="5" fillId="34" borderId="49" xfId="0" applyNumberFormat="1" applyFont="1" applyFill="1" applyBorder="1" applyAlignment="1" applyProtection="1">
      <alignment horizontal="center" vertical="center"/>
      <protection hidden="1"/>
    </xf>
    <xf numFmtId="1" fontId="5" fillId="34" borderId="36" xfId="0" applyNumberFormat="1" applyFont="1" applyFill="1" applyBorder="1" applyAlignment="1" applyProtection="1">
      <alignment horizontal="center" vertical="center" wrapText="1"/>
      <protection locked="0" hidden="1"/>
    </xf>
    <xf numFmtId="1" fontId="5" fillId="34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5" fillId="34" borderId="35" xfId="0" applyNumberFormat="1" applyFont="1" applyFill="1" applyBorder="1" applyAlignment="1" applyProtection="1">
      <alignment horizontal="center" vertical="center" wrapText="1"/>
      <protection locked="0" hidden="1"/>
    </xf>
    <xf numFmtId="1" fontId="5" fillId="34" borderId="36" xfId="0" applyNumberFormat="1" applyFont="1" applyFill="1" applyBorder="1" applyAlignment="1" applyProtection="1">
      <alignment horizontal="center" vertical="center"/>
      <protection hidden="1"/>
    </xf>
    <xf numFmtId="1" fontId="5" fillId="34" borderId="0" xfId="0" applyNumberFormat="1" applyFont="1" applyFill="1" applyBorder="1" applyAlignment="1" applyProtection="1">
      <alignment horizontal="center" vertical="center"/>
      <protection hidden="1"/>
    </xf>
    <xf numFmtId="1" fontId="5" fillId="34" borderId="50" xfId="0" applyNumberFormat="1" applyFont="1" applyFill="1" applyBorder="1" applyAlignment="1" applyProtection="1">
      <alignment horizontal="center" vertical="center"/>
      <protection hidden="1"/>
    </xf>
    <xf numFmtId="1" fontId="5" fillId="34" borderId="36" xfId="0" quotePrefix="1" applyNumberFormat="1" applyFont="1" applyFill="1" applyBorder="1" applyAlignment="1" applyProtection="1">
      <alignment horizontal="center" vertical="center" wrapText="1"/>
      <protection hidden="1"/>
    </xf>
    <xf numFmtId="1" fontId="5" fillId="34" borderId="0" xfId="0" applyNumberFormat="1" applyFont="1" applyFill="1" applyBorder="1" applyAlignment="1" applyProtection="1">
      <alignment horizontal="center" vertical="center" wrapText="1"/>
      <protection hidden="1"/>
    </xf>
    <xf numFmtId="1" fontId="5" fillId="34" borderId="35" xfId="0" applyNumberFormat="1" applyFont="1" applyFill="1" applyBorder="1" applyAlignment="1" applyProtection="1">
      <alignment horizontal="center" vertical="center" wrapText="1"/>
      <protection hidden="1"/>
    </xf>
    <xf numFmtId="1" fontId="5" fillId="34" borderId="16" xfId="0" applyNumberFormat="1" applyFont="1" applyFill="1" applyBorder="1" applyAlignment="1" applyProtection="1">
      <alignment horizontal="center" vertical="center" wrapText="1"/>
      <protection hidden="1"/>
    </xf>
    <xf numFmtId="1" fontId="5" fillId="34" borderId="11" xfId="0" applyNumberFormat="1" applyFont="1" applyFill="1" applyBorder="1" applyAlignment="1" applyProtection="1">
      <alignment horizontal="center" vertical="center" wrapText="1"/>
      <protection hidden="1"/>
    </xf>
    <xf numFmtId="1" fontId="5" fillId="34" borderId="20" xfId="0" applyNumberFormat="1" applyFont="1" applyFill="1" applyBorder="1" applyAlignment="1" applyProtection="1">
      <alignment horizontal="center" vertical="center" wrapText="1"/>
      <protection hidden="1"/>
    </xf>
    <xf numFmtId="1" fontId="71" fillId="34" borderId="18" xfId="0" applyNumberFormat="1" applyFont="1" applyFill="1" applyBorder="1" applyAlignment="1" applyProtection="1">
      <alignment horizontal="center"/>
      <protection hidden="1"/>
    </xf>
    <xf numFmtId="1" fontId="71" fillId="34" borderId="17" xfId="0" applyNumberFormat="1" applyFont="1" applyFill="1" applyBorder="1" applyAlignment="1" applyProtection="1">
      <alignment horizontal="center"/>
      <protection hidden="1"/>
    </xf>
    <xf numFmtId="1" fontId="71" fillId="34" borderId="19" xfId="0" applyNumberFormat="1" applyFont="1" applyFill="1" applyBorder="1" applyAlignment="1" applyProtection="1">
      <alignment horizontal="center"/>
      <protection hidden="1"/>
    </xf>
    <xf numFmtId="1" fontId="4" fillId="34" borderId="36" xfId="0" applyNumberFormat="1" applyFont="1" applyFill="1" applyBorder="1" applyAlignment="1" applyProtection="1">
      <alignment horizontal="center"/>
      <protection hidden="1"/>
    </xf>
    <xf numFmtId="1" fontId="4" fillId="34" borderId="0" xfId="0" applyNumberFormat="1" applyFont="1" applyFill="1" applyBorder="1" applyAlignment="1" applyProtection="1">
      <alignment horizontal="center"/>
      <protection hidden="1"/>
    </xf>
    <xf numFmtId="1" fontId="4" fillId="34" borderId="35" xfId="0" applyNumberFormat="1" applyFont="1" applyFill="1" applyBorder="1" applyAlignment="1" applyProtection="1">
      <alignment horizontal="center"/>
      <protection hidden="1"/>
    </xf>
    <xf numFmtId="1" fontId="105" fillId="34" borderId="36" xfId="0" applyNumberFormat="1" applyFont="1" applyFill="1" applyBorder="1" applyAlignment="1" applyProtection="1">
      <alignment horizontal="center"/>
      <protection hidden="1"/>
    </xf>
    <xf numFmtId="1" fontId="105" fillId="34" borderId="0" xfId="0" applyNumberFormat="1" applyFont="1" applyFill="1" applyBorder="1" applyAlignment="1" applyProtection="1">
      <alignment horizontal="center"/>
      <protection hidden="1"/>
    </xf>
    <xf numFmtId="1" fontId="105" fillId="34" borderId="35" xfId="0" applyNumberFormat="1" applyFont="1" applyFill="1" applyBorder="1" applyAlignment="1" applyProtection="1">
      <alignment horizontal="center"/>
      <protection hidden="1"/>
    </xf>
    <xf numFmtId="1" fontId="105" fillId="34" borderId="16" xfId="0" applyNumberFormat="1" applyFont="1" applyFill="1" applyBorder="1" applyAlignment="1" applyProtection="1">
      <alignment horizontal="center"/>
      <protection hidden="1"/>
    </xf>
    <xf numFmtId="1" fontId="105" fillId="34" borderId="11" xfId="0" applyNumberFormat="1" applyFont="1" applyFill="1" applyBorder="1" applyAlignment="1" applyProtection="1">
      <alignment horizontal="center"/>
      <protection hidden="1"/>
    </xf>
    <xf numFmtId="1" fontId="105" fillId="34" borderId="20" xfId="0" applyNumberFormat="1" applyFont="1" applyFill="1" applyBorder="1" applyAlignment="1" applyProtection="1">
      <alignment horizontal="center"/>
      <protection hidden="1"/>
    </xf>
    <xf numFmtId="1" fontId="5" fillId="34" borderId="10" xfId="0" applyNumberFormat="1" applyFont="1" applyFill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left" vertical="center"/>
      <protection locked="0" hidden="1"/>
    </xf>
    <xf numFmtId="0" fontId="0" fillId="0" borderId="21" xfId="0" applyBorder="1" applyAlignment="1" applyProtection="1">
      <alignment horizontal="left" vertic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5" fillId="0" borderId="41" xfId="0" applyFont="1" applyBorder="1" applyAlignment="1">
      <alignment horizontal="center"/>
    </xf>
    <xf numFmtId="0" fontId="75" fillId="0" borderId="42" xfId="0" applyFont="1" applyBorder="1" applyAlignment="1">
      <alignment horizontal="center"/>
    </xf>
    <xf numFmtId="0" fontId="75" fillId="0" borderId="43" xfId="0" applyFont="1" applyBorder="1" applyAlignment="1">
      <alignment horizontal="center"/>
    </xf>
    <xf numFmtId="0" fontId="76" fillId="0" borderId="44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37" xfId="0" applyFont="1" applyBorder="1" applyAlignment="1">
      <alignment horizontal="center"/>
    </xf>
    <xf numFmtId="2" fontId="77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4" fillId="0" borderId="10" xfId="0" applyFon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5"/>
    <cellStyle name="Comma_From 16" xfId="47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_pay 2008-09" xfId="38"/>
    <cellStyle name="Note" xfId="39" builtinId="10" customBuiltin="1"/>
    <cellStyle name="Output" xfId="40" builtinId="21" customBuiltin="1"/>
    <cellStyle name="Percent" xfId="46" builtinId="5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A50021"/>
      <color rgb="FF00FF00"/>
      <color rgb="FF0000FF"/>
      <color rgb="FFFFFF00"/>
      <color rgb="FFFF99CC"/>
      <color rgb="FFFF66CC"/>
      <color rgb="FF33CCCC"/>
      <color rgb="FFFFCC99"/>
      <color rgb="FFCC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462642</xdr:colOff>
      <xdr:row>9</xdr:row>
      <xdr:rowOff>802822</xdr:rowOff>
    </xdr:from>
    <xdr:to>
      <xdr:col>31</xdr:col>
      <xdr:colOff>721177</xdr:colOff>
      <xdr:row>9</xdr:row>
      <xdr:rowOff>1415143</xdr:rowOff>
    </xdr:to>
    <xdr:sp macro="" textlink="">
      <xdr:nvSpPr>
        <xdr:cNvPr id="3" name="Up Arrow 2"/>
        <xdr:cNvSpPr/>
      </xdr:nvSpPr>
      <xdr:spPr>
        <a:xfrm>
          <a:off x="15920356" y="3170465"/>
          <a:ext cx="258535" cy="612321"/>
        </a:xfrm>
        <a:prstGeom prst="up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13</xdr:row>
      <xdr:rowOff>225425</xdr:rowOff>
    </xdr:from>
    <xdr:to>
      <xdr:col>9</xdr:col>
      <xdr:colOff>241300</xdr:colOff>
      <xdr:row>16</xdr:row>
      <xdr:rowOff>206375</xdr:rowOff>
    </xdr:to>
    <xdr:sp macro="" textlink="">
      <xdr:nvSpPr>
        <xdr:cNvPr id="2" name="Rounded Rectangle 1"/>
        <xdr:cNvSpPr/>
      </xdr:nvSpPr>
      <xdr:spPr>
        <a:xfrm>
          <a:off x="5057775" y="4276725"/>
          <a:ext cx="1158875" cy="11049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REVENUE</a:t>
          </a:r>
          <a:r>
            <a:rPr lang="en-GB" sz="1100" baseline="0"/>
            <a:t> STAMP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174"/>
  <sheetViews>
    <sheetView tabSelected="1" zoomScale="45" zoomScaleNormal="45" workbookViewId="0">
      <pane ySplit="5" topLeftCell="A6" activePane="bottomLeft" state="frozen"/>
      <selection pane="bottomLeft" activeCell="F7" sqref="F7"/>
    </sheetView>
  </sheetViews>
  <sheetFormatPr defaultRowHeight="12.75"/>
  <cols>
    <col min="1" max="1" width="6.7109375" customWidth="1"/>
    <col min="2" max="2" width="44.140625" customWidth="1"/>
    <col min="3" max="3" width="23.85546875" customWidth="1"/>
    <col min="4" max="4" width="24.28515625" customWidth="1"/>
    <col min="5" max="5" width="27.85546875" customWidth="1"/>
    <col min="6" max="6" width="24.28515625" customWidth="1"/>
    <col min="7" max="7" width="19.42578125" customWidth="1"/>
    <col min="8" max="8" width="15.85546875" customWidth="1"/>
    <col min="9" max="9" width="13" customWidth="1"/>
    <col min="10" max="10" width="11.85546875" customWidth="1"/>
    <col min="11" max="11" width="11.7109375" customWidth="1"/>
    <col min="12" max="12" width="14" customWidth="1"/>
    <col min="13" max="13" width="20.28515625" customWidth="1"/>
    <col min="14" max="14" width="16.28515625" customWidth="1"/>
    <col min="15" max="15" width="14" hidden="1" customWidth="1"/>
    <col min="16" max="16" width="14" customWidth="1"/>
    <col min="17" max="17" width="16.28515625" customWidth="1"/>
    <col min="18" max="19" width="19" customWidth="1"/>
    <col min="20" max="20" width="20.5703125" customWidth="1"/>
    <col min="21" max="21" width="11.5703125" customWidth="1"/>
    <col min="22" max="22" width="15.28515625" customWidth="1"/>
    <col min="23" max="23" width="16.140625" customWidth="1"/>
    <col min="24" max="24" width="11" hidden="1" customWidth="1"/>
    <col min="25" max="25" width="18" hidden="1" customWidth="1"/>
    <col min="26" max="27" width="8.85546875" hidden="1" customWidth="1"/>
    <col min="28" max="28" width="0.140625" hidden="1" customWidth="1"/>
    <col min="29" max="32" width="8.85546875" hidden="1" customWidth="1"/>
    <col min="33" max="33" width="8.5703125" hidden="1" customWidth="1"/>
    <col min="34" max="35" width="8.85546875" customWidth="1"/>
    <col min="36" max="36" width="0.140625" customWidth="1"/>
    <col min="37" max="37" width="8.85546875" customWidth="1"/>
  </cols>
  <sheetData>
    <row r="1" spans="1:36" ht="91.7" customHeight="1">
      <c r="A1" s="304" t="s">
        <v>403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1" t="s">
        <v>207</v>
      </c>
      <c r="U1" s="301"/>
      <c r="V1" s="301"/>
      <c r="W1" s="301"/>
      <c r="X1" s="276"/>
      <c r="Y1" s="277"/>
      <c r="Z1" s="277"/>
      <c r="AA1" s="277"/>
      <c r="AB1" s="277"/>
      <c r="AC1" s="277"/>
      <c r="AD1" s="277"/>
    </row>
    <row r="2" spans="1:36" ht="44.45" customHeight="1">
      <c r="A2" s="309" t="s">
        <v>400</v>
      </c>
      <c r="B2" s="309"/>
      <c r="C2" s="310" t="s">
        <v>213</v>
      </c>
      <c r="D2" s="310"/>
      <c r="E2" s="310"/>
      <c r="F2" s="310"/>
      <c r="G2" s="310"/>
      <c r="H2" s="310" t="s">
        <v>214</v>
      </c>
      <c r="I2" s="310"/>
      <c r="J2" s="310"/>
      <c r="K2" s="312" t="s">
        <v>401</v>
      </c>
      <c r="L2" s="313"/>
      <c r="M2" s="313"/>
      <c r="N2" s="313"/>
      <c r="O2" s="313"/>
      <c r="P2" s="313"/>
      <c r="Q2" s="311" t="s">
        <v>402</v>
      </c>
      <c r="R2" s="311"/>
      <c r="S2" s="311"/>
      <c r="T2" s="302" t="s">
        <v>208</v>
      </c>
      <c r="U2" s="302"/>
      <c r="V2" s="302"/>
      <c r="W2" s="303"/>
      <c r="X2" s="276"/>
      <c r="Y2" s="277"/>
      <c r="Z2" s="277"/>
      <c r="AA2" s="277"/>
      <c r="AB2" s="277"/>
      <c r="AC2" s="277"/>
      <c r="AD2" s="277"/>
    </row>
    <row r="3" spans="1:36" ht="44.45" customHeight="1">
      <c r="A3" s="306" t="s">
        <v>221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8"/>
      <c r="N3" s="316" t="s">
        <v>184</v>
      </c>
      <c r="O3" s="317"/>
      <c r="P3" s="317"/>
      <c r="Q3" s="317"/>
      <c r="R3" s="317"/>
      <c r="S3" s="317"/>
      <c r="T3" s="317"/>
      <c r="U3" s="314" t="s">
        <v>236</v>
      </c>
      <c r="V3" s="315"/>
      <c r="W3" s="160">
        <v>0.18</v>
      </c>
      <c r="X3" s="276"/>
      <c r="Y3" s="277"/>
      <c r="Z3" s="277"/>
      <c r="AA3" s="277"/>
      <c r="AB3" s="277"/>
      <c r="AC3" s="277"/>
      <c r="AD3" s="277"/>
    </row>
    <row r="4" spans="1:36" ht="48" customHeight="1">
      <c r="A4" s="327" t="s">
        <v>240</v>
      </c>
      <c r="B4" s="327" t="s">
        <v>209</v>
      </c>
      <c r="C4" s="327" t="s">
        <v>205</v>
      </c>
      <c r="D4" s="327" t="s">
        <v>210</v>
      </c>
      <c r="E4" s="327" t="s">
        <v>242</v>
      </c>
      <c r="F4" s="327" t="s">
        <v>407</v>
      </c>
      <c r="G4" s="327" t="s">
        <v>235</v>
      </c>
      <c r="H4" s="327" t="s">
        <v>211</v>
      </c>
      <c r="I4" s="318" t="s">
        <v>212</v>
      </c>
      <c r="J4" s="325" t="s">
        <v>237</v>
      </c>
      <c r="K4" s="326"/>
      <c r="L4" s="322" t="s">
        <v>225</v>
      </c>
      <c r="M4" s="323"/>
      <c r="N4" s="323"/>
      <c r="O4" s="323"/>
      <c r="P4" s="323"/>
      <c r="Q4" s="323"/>
      <c r="R4" s="323"/>
      <c r="S4" s="323"/>
      <c r="T4" s="323"/>
      <c r="U4" s="324"/>
      <c r="V4" s="320" t="s">
        <v>239</v>
      </c>
      <c r="W4" s="320" t="s">
        <v>408</v>
      </c>
      <c r="X4" s="276"/>
      <c r="Y4" s="277"/>
      <c r="Z4" s="277"/>
      <c r="AA4" s="277"/>
      <c r="AB4" s="277"/>
      <c r="AC4" s="277"/>
      <c r="AD4" s="277"/>
    </row>
    <row r="5" spans="1:36" ht="74.25" customHeight="1">
      <c r="A5" s="328"/>
      <c r="B5" s="328"/>
      <c r="C5" s="328"/>
      <c r="D5" s="328"/>
      <c r="E5" s="328"/>
      <c r="F5" s="328"/>
      <c r="G5" s="328"/>
      <c r="H5" s="328"/>
      <c r="I5" s="319"/>
      <c r="J5" s="144" t="s">
        <v>217</v>
      </c>
      <c r="K5" s="144" t="s">
        <v>218</v>
      </c>
      <c r="L5" s="144" t="s">
        <v>15</v>
      </c>
      <c r="M5" s="144" t="s">
        <v>251</v>
      </c>
      <c r="N5" s="144" t="s">
        <v>252</v>
      </c>
      <c r="O5" s="144"/>
      <c r="P5" s="144" t="s">
        <v>245</v>
      </c>
      <c r="Q5" s="144" t="s">
        <v>250</v>
      </c>
      <c r="R5" s="144" t="s">
        <v>247</v>
      </c>
      <c r="S5" s="144" t="s">
        <v>248</v>
      </c>
      <c r="T5" s="144" t="s">
        <v>249</v>
      </c>
      <c r="U5" s="144" t="s">
        <v>238</v>
      </c>
      <c r="V5" s="321"/>
      <c r="W5" s="321"/>
      <c r="X5" s="276"/>
      <c r="Y5" s="277"/>
      <c r="Z5" s="277"/>
      <c r="AA5" s="277"/>
      <c r="AB5" s="277"/>
      <c r="AC5" s="277"/>
      <c r="AD5" s="277"/>
    </row>
    <row r="6" spans="1:36" s="143" customFormat="1" ht="45" customHeight="1">
      <c r="A6" s="282">
        <v>1</v>
      </c>
      <c r="B6" s="145" t="s">
        <v>213</v>
      </c>
      <c r="C6" s="145" t="s">
        <v>214</v>
      </c>
      <c r="D6" s="141" t="s">
        <v>223</v>
      </c>
      <c r="E6" s="298">
        <v>123456789123</v>
      </c>
      <c r="F6" s="298">
        <v>9784145698</v>
      </c>
      <c r="G6" s="141" t="s">
        <v>216</v>
      </c>
      <c r="H6" s="141">
        <v>47900</v>
      </c>
      <c r="I6" s="146" t="s">
        <v>219</v>
      </c>
      <c r="J6" s="141" t="s">
        <v>219</v>
      </c>
      <c r="K6" s="141">
        <v>4</v>
      </c>
      <c r="L6" s="141">
        <v>7000</v>
      </c>
      <c r="M6" s="141">
        <v>1052</v>
      </c>
      <c r="N6" s="141">
        <v>8000</v>
      </c>
      <c r="O6" s="141">
        <f>SUM(M6:N6)</f>
        <v>9052</v>
      </c>
      <c r="P6" s="141">
        <v>5000</v>
      </c>
      <c r="Q6" s="141">
        <v>20000</v>
      </c>
      <c r="R6" s="141">
        <v>114000</v>
      </c>
      <c r="S6" s="141">
        <v>66788</v>
      </c>
      <c r="T6" s="141">
        <v>40000</v>
      </c>
      <c r="U6" s="141">
        <v>14000</v>
      </c>
      <c r="V6" s="161">
        <v>50000</v>
      </c>
      <c r="W6" s="161">
        <v>14000</v>
      </c>
      <c r="X6" s="278">
        <v>0.09</v>
      </c>
      <c r="Y6" s="162" t="s">
        <v>227</v>
      </c>
      <c r="Z6" s="279"/>
      <c r="AA6" s="279"/>
      <c r="AB6" s="279">
        <v>4</v>
      </c>
      <c r="AC6" s="279">
        <v>4</v>
      </c>
      <c r="AD6" s="279" t="s">
        <v>215</v>
      </c>
      <c r="AJ6" s="142">
        <v>0.08</v>
      </c>
    </row>
    <row r="7" spans="1:36" s="143" customFormat="1" ht="45" customHeight="1">
      <c r="A7" s="282">
        <v>2</v>
      </c>
      <c r="B7" s="145" t="s">
        <v>220</v>
      </c>
      <c r="C7" s="145" t="s">
        <v>222</v>
      </c>
      <c r="D7" s="141" t="s">
        <v>244</v>
      </c>
      <c r="E7" s="298">
        <v>123456789123</v>
      </c>
      <c r="F7" s="298">
        <v>9784145698</v>
      </c>
      <c r="G7" s="141" t="s">
        <v>227</v>
      </c>
      <c r="H7" s="141">
        <v>46500</v>
      </c>
      <c r="I7" s="146" t="s">
        <v>215</v>
      </c>
      <c r="J7" s="141" t="s">
        <v>215</v>
      </c>
      <c r="K7" s="141">
        <v>9</v>
      </c>
      <c r="L7" s="141">
        <v>3000</v>
      </c>
      <c r="M7" s="141">
        <v>2250</v>
      </c>
      <c r="N7" s="141">
        <v>0</v>
      </c>
      <c r="O7" s="141">
        <f>SUM(M7:N7)</f>
        <v>2250</v>
      </c>
      <c r="P7" s="141">
        <v>1000</v>
      </c>
      <c r="Q7" s="141">
        <v>10000</v>
      </c>
      <c r="R7" s="141">
        <v>0</v>
      </c>
      <c r="S7" s="141">
        <v>0</v>
      </c>
      <c r="T7" s="141">
        <v>50000</v>
      </c>
      <c r="U7" s="141">
        <v>0</v>
      </c>
      <c r="V7" s="161">
        <v>10000</v>
      </c>
      <c r="W7" s="161">
        <v>27000</v>
      </c>
      <c r="X7" s="278">
        <v>0.18</v>
      </c>
      <c r="Y7" s="279" t="s">
        <v>216</v>
      </c>
      <c r="Z7" s="279" t="s">
        <v>215</v>
      </c>
      <c r="AA7" s="280" t="s">
        <v>215</v>
      </c>
      <c r="AB7" s="279">
        <v>5</v>
      </c>
      <c r="AC7" s="279">
        <v>5</v>
      </c>
      <c r="AD7" s="279" t="s">
        <v>219</v>
      </c>
      <c r="AG7" s="143" t="s">
        <v>215</v>
      </c>
      <c r="AJ7" s="142">
        <v>0.16</v>
      </c>
    </row>
    <row r="8" spans="1:36" s="143" customFormat="1" ht="45" customHeight="1">
      <c r="A8" s="282">
        <v>3</v>
      </c>
      <c r="B8" s="145" t="s">
        <v>405</v>
      </c>
      <c r="C8" s="141" t="s">
        <v>222</v>
      </c>
      <c r="D8" s="141" t="s">
        <v>406</v>
      </c>
      <c r="E8" s="298">
        <v>123456789123</v>
      </c>
      <c r="F8" s="298">
        <v>9784145698</v>
      </c>
      <c r="G8" s="141" t="s">
        <v>227</v>
      </c>
      <c r="H8" s="141">
        <v>47900</v>
      </c>
      <c r="I8" s="146" t="s">
        <v>215</v>
      </c>
      <c r="J8" s="141" t="s">
        <v>219</v>
      </c>
      <c r="K8" s="141"/>
      <c r="L8" s="141">
        <v>3000</v>
      </c>
      <c r="M8" s="141">
        <v>4925</v>
      </c>
      <c r="N8" s="141">
        <v>0</v>
      </c>
      <c r="O8" s="141">
        <f t="shared" ref="O8:O71" si="0">SUM(M8:N8)</f>
        <v>4925</v>
      </c>
      <c r="P8" s="141">
        <v>1500</v>
      </c>
      <c r="Q8" s="141">
        <v>20000</v>
      </c>
      <c r="R8" s="141">
        <v>0</v>
      </c>
      <c r="S8" s="141">
        <v>0</v>
      </c>
      <c r="T8" s="141">
        <v>0</v>
      </c>
      <c r="U8" s="141">
        <v>0</v>
      </c>
      <c r="V8" s="161">
        <v>50000</v>
      </c>
      <c r="W8" s="161">
        <v>16900</v>
      </c>
      <c r="X8" s="281"/>
      <c r="Y8" s="279"/>
      <c r="Z8" s="279" t="s">
        <v>219</v>
      </c>
      <c r="AA8" s="279" t="s">
        <v>219</v>
      </c>
      <c r="AB8" s="279">
        <v>6</v>
      </c>
      <c r="AC8" s="279">
        <v>6</v>
      </c>
      <c r="AD8" s="279"/>
      <c r="AG8" s="143" t="s">
        <v>219</v>
      </c>
    </row>
    <row r="9" spans="1:36" s="143" customFormat="1" ht="45" customHeight="1">
      <c r="A9" s="282">
        <v>4</v>
      </c>
      <c r="B9" s="145"/>
      <c r="C9" s="141"/>
      <c r="D9" s="141"/>
      <c r="E9" s="298"/>
      <c r="F9" s="298"/>
      <c r="G9" s="141"/>
      <c r="H9" s="141"/>
      <c r="I9" s="146"/>
      <c r="J9" s="141"/>
      <c r="K9" s="141"/>
      <c r="L9" s="141"/>
      <c r="M9" s="141"/>
      <c r="N9" s="141"/>
      <c r="O9" s="141">
        <f t="shared" si="0"/>
        <v>0</v>
      </c>
      <c r="P9" s="141"/>
      <c r="Q9" s="141"/>
      <c r="R9" s="141"/>
      <c r="S9" s="141"/>
      <c r="T9" s="141"/>
      <c r="U9" s="141"/>
      <c r="V9" s="299"/>
      <c r="W9" s="161"/>
      <c r="X9" s="281"/>
      <c r="Y9" s="279"/>
      <c r="Z9" s="279"/>
      <c r="AA9" s="279"/>
      <c r="AB9" s="279">
        <v>7</v>
      </c>
      <c r="AC9" s="279">
        <v>7</v>
      </c>
      <c r="AD9" s="279"/>
    </row>
    <row r="10" spans="1:36" s="143" customFormat="1" ht="45" customHeight="1">
      <c r="A10" s="282">
        <v>5</v>
      </c>
      <c r="B10" s="145"/>
      <c r="C10" s="141"/>
      <c r="D10" s="141"/>
      <c r="E10" s="298"/>
      <c r="F10" s="298"/>
      <c r="G10" s="141"/>
      <c r="H10" s="141"/>
      <c r="I10" s="146"/>
      <c r="J10" s="141"/>
      <c r="K10" s="141"/>
      <c r="L10" s="141"/>
      <c r="M10" s="141"/>
      <c r="N10" s="141"/>
      <c r="O10" s="141">
        <f t="shared" si="0"/>
        <v>0</v>
      </c>
      <c r="P10" s="141"/>
      <c r="Q10" s="141"/>
      <c r="R10" s="141"/>
      <c r="S10" s="141"/>
      <c r="T10" s="141"/>
      <c r="U10" s="141"/>
      <c r="V10" s="299"/>
      <c r="W10" s="161"/>
      <c r="X10" s="281"/>
      <c r="Y10" s="279"/>
      <c r="Z10" s="279"/>
      <c r="AA10" s="279"/>
      <c r="AB10" s="279">
        <v>8</v>
      </c>
      <c r="AC10" s="279">
        <v>8</v>
      </c>
      <c r="AD10" s="279"/>
    </row>
    <row r="11" spans="1:36" s="143" customFormat="1" ht="45" customHeight="1">
      <c r="A11" s="282">
        <v>6</v>
      </c>
      <c r="B11" s="145"/>
      <c r="C11" s="141"/>
      <c r="D11" s="141"/>
      <c r="E11" s="298"/>
      <c r="F11" s="298"/>
      <c r="G11" s="141"/>
      <c r="H11" s="141"/>
      <c r="I11" s="146"/>
      <c r="J11" s="141"/>
      <c r="K11" s="141"/>
      <c r="L11" s="141"/>
      <c r="M11" s="141"/>
      <c r="N11" s="141"/>
      <c r="O11" s="141">
        <f t="shared" si="0"/>
        <v>0</v>
      </c>
      <c r="P11" s="141"/>
      <c r="Q11" s="141"/>
      <c r="R11" s="141"/>
      <c r="S11" s="141"/>
      <c r="T11" s="141"/>
      <c r="U11" s="141"/>
      <c r="V11" s="299"/>
      <c r="W11" s="161"/>
      <c r="X11" s="281"/>
      <c r="Y11" s="279"/>
      <c r="Z11" s="279"/>
      <c r="AA11" s="279"/>
      <c r="AB11" s="279">
        <v>9</v>
      </c>
      <c r="AC11" s="279">
        <v>9</v>
      </c>
      <c r="AD11" s="279"/>
    </row>
    <row r="12" spans="1:36" s="143" customFormat="1" ht="45" customHeight="1">
      <c r="A12" s="282">
        <v>7</v>
      </c>
      <c r="B12" s="145"/>
      <c r="C12" s="141"/>
      <c r="D12" s="141"/>
      <c r="E12" s="298"/>
      <c r="F12" s="298"/>
      <c r="G12" s="141"/>
      <c r="H12" s="141"/>
      <c r="I12" s="146"/>
      <c r="J12" s="141"/>
      <c r="K12" s="141"/>
      <c r="L12" s="141"/>
      <c r="M12" s="141"/>
      <c r="N12" s="141"/>
      <c r="O12" s="141">
        <f t="shared" si="0"/>
        <v>0</v>
      </c>
      <c r="P12" s="141"/>
      <c r="Q12" s="141"/>
      <c r="R12" s="141"/>
      <c r="S12" s="141"/>
      <c r="T12" s="141"/>
      <c r="U12" s="141"/>
      <c r="V12" s="299"/>
      <c r="W12" s="161"/>
      <c r="X12" s="281"/>
      <c r="Y12" s="279"/>
      <c r="Z12" s="279"/>
      <c r="AA12" s="279"/>
      <c r="AB12" s="279">
        <v>10</v>
      </c>
      <c r="AC12" s="279">
        <v>10</v>
      </c>
      <c r="AD12" s="279"/>
    </row>
    <row r="13" spans="1:36" s="143" customFormat="1" ht="45" customHeight="1">
      <c r="A13" s="282">
        <v>8</v>
      </c>
      <c r="B13" s="145"/>
      <c r="C13" s="141"/>
      <c r="D13" s="141"/>
      <c r="E13" s="298"/>
      <c r="F13" s="298"/>
      <c r="G13" s="141"/>
      <c r="H13" s="141"/>
      <c r="I13" s="146"/>
      <c r="J13" s="141"/>
      <c r="K13" s="141"/>
      <c r="L13" s="141"/>
      <c r="M13" s="141"/>
      <c r="N13" s="141"/>
      <c r="O13" s="141">
        <f t="shared" si="0"/>
        <v>0</v>
      </c>
      <c r="P13" s="141"/>
      <c r="Q13" s="141"/>
      <c r="R13" s="141"/>
      <c r="S13" s="141"/>
      <c r="T13" s="141"/>
      <c r="U13" s="141"/>
      <c r="V13" s="299"/>
      <c r="W13" s="161"/>
      <c r="X13" s="281"/>
      <c r="Y13" s="279"/>
      <c r="Z13" s="279"/>
      <c r="AA13" s="279"/>
      <c r="AB13" s="279">
        <v>11</v>
      </c>
      <c r="AC13" s="279">
        <v>11</v>
      </c>
      <c r="AD13" s="279"/>
    </row>
    <row r="14" spans="1:36" s="143" customFormat="1" ht="45" customHeight="1">
      <c r="A14" s="282">
        <v>9</v>
      </c>
      <c r="B14" s="145"/>
      <c r="C14" s="141"/>
      <c r="D14" s="141"/>
      <c r="E14" s="298"/>
      <c r="F14" s="298"/>
      <c r="G14" s="141"/>
      <c r="H14" s="141"/>
      <c r="I14" s="146"/>
      <c r="J14" s="141"/>
      <c r="K14" s="141"/>
      <c r="L14" s="141"/>
      <c r="M14" s="141"/>
      <c r="N14" s="141"/>
      <c r="O14" s="141">
        <f t="shared" si="0"/>
        <v>0</v>
      </c>
      <c r="P14" s="141"/>
      <c r="Q14" s="141"/>
      <c r="R14" s="141"/>
      <c r="S14" s="141"/>
      <c r="T14" s="141"/>
      <c r="U14" s="141"/>
      <c r="V14" s="299"/>
      <c r="W14" s="161"/>
      <c r="X14" s="281"/>
      <c r="Y14" s="279"/>
      <c r="Z14" s="279"/>
      <c r="AA14" s="279"/>
      <c r="AB14" s="279">
        <v>12</v>
      </c>
      <c r="AC14" s="279">
        <v>12</v>
      </c>
      <c r="AD14" s="279"/>
    </row>
    <row r="15" spans="1:36" s="143" customFormat="1" ht="45" customHeight="1">
      <c r="A15" s="282">
        <v>10</v>
      </c>
      <c r="B15" s="145"/>
      <c r="C15" s="141"/>
      <c r="D15" s="141"/>
      <c r="E15" s="298"/>
      <c r="F15" s="298"/>
      <c r="G15" s="141"/>
      <c r="H15" s="141"/>
      <c r="I15" s="146"/>
      <c r="J15" s="141"/>
      <c r="K15" s="141"/>
      <c r="L15" s="141"/>
      <c r="M15" s="141"/>
      <c r="N15" s="141"/>
      <c r="O15" s="141">
        <f t="shared" si="0"/>
        <v>0</v>
      </c>
      <c r="P15" s="141"/>
      <c r="Q15" s="141"/>
      <c r="R15" s="141"/>
      <c r="S15" s="141"/>
      <c r="T15" s="141"/>
      <c r="U15" s="141"/>
      <c r="V15" s="299"/>
      <c r="W15" s="161"/>
      <c r="X15" s="281"/>
      <c r="Y15" s="279"/>
      <c r="Z15" s="279"/>
      <c r="AA15" s="279"/>
      <c r="AB15" s="279">
        <v>1</v>
      </c>
      <c r="AC15" s="279">
        <v>1</v>
      </c>
      <c r="AD15" s="279"/>
    </row>
    <row r="16" spans="1:36" s="143" customFormat="1" ht="45" customHeight="1">
      <c r="A16" s="282">
        <v>11</v>
      </c>
      <c r="B16" s="145"/>
      <c r="C16" s="141"/>
      <c r="D16" s="141"/>
      <c r="E16" s="298"/>
      <c r="F16" s="298"/>
      <c r="G16" s="141"/>
      <c r="H16" s="141"/>
      <c r="I16" s="146"/>
      <c r="J16" s="141"/>
      <c r="K16" s="141"/>
      <c r="L16" s="141"/>
      <c r="M16" s="141"/>
      <c r="N16" s="141"/>
      <c r="O16" s="141">
        <f t="shared" si="0"/>
        <v>0</v>
      </c>
      <c r="P16" s="141"/>
      <c r="Q16" s="141"/>
      <c r="R16" s="141"/>
      <c r="S16" s="141"/>
      <c r="T16" s="141"/>
      <c r="U16" s="141"/>
      <c r="V16" s="299"/>
      <c r="W16" s="161"/>
      <c r="X16" s="281"/>
      <c r="Y16" s="279"/>
      <c r="Z16" s="279"/>
      <c r="AA16" s="279"/>
      <c r="AB16" s="279">
        <v>2</v>
      </c>
      <c r="AC16" s="279">
        <v>2</v>
      </c>
      <c r="AD16" s="279"/>
    </row>
    <row r="17" spans="1:30" s="143" customFormat="1" ht="45" customHeight="1">
      <c r="A17" s="282">
        <v>12</v>
      </c>
      <c r="B17" s="145"/>
      <c r="C17" s="141"/>
      <c r="D17" s="141"/>
      <c r="E17" s="298"/>
      <c r="F17" s="298"/>
      <c r="G17" s="141"/>
      <c r="H17" s="141"/>
      <c r="I17" s="146"/>
      <c r="J17" s="141"/>
      <c r="K17" s="141"/>
      <c r="L17" s="141"/>
      <c r="M17" s="141"/>
      <c r="N17" s="141"/>
      <c r="O17" s="141">
        <f t="shared" si="0"/>
        <v>0</v>
      </c>
      <c r="P17" s="141"/>
      <c r="Q17" s="141"/>
      <c r="R17" s="141"/>
      <c r="S17" s="141"/>
      <c r="T17" s="141"/>
      <c r="U17" s="141"/>
      <c r="V17" s="299"/>
      <c r="W17" s="161"/>
      <c r="X17" s="281"/>
      <c r="Y17" s="279"/>
      <c r="Z17" s="279"/>
      <c r="AA17" s="279"/>
      <c r="AB17" s="279">
        <v>3</v>
      </c>
      <c r="AC17" s="279">
        <v>3</v>
      </c>
      <c r="AD17" s="279"/>
    </row>
    <row r="18" spans="1:30" s="143" customFormat="1" ht="45" customHeight="1">
      <c r="A18" s="282">
        <v>13</v>
      </c>
      <c r="B18" s="145"/>
      <c r="C18" s="141"/>
      <c r="D18" s="141"/>
      <c r="E18" s="298"/>
      <c r="F18" s="298"/>
      <c r="G18" s="141"/>
      <c r="H18" s="141"/>
      <c r="I18" s="146"/>
      <c r="J18" s="141"/>
      <c r="K18" s="141"/>
      <c r="L18" s="141"/>
      <c r="M18" s="141"/>
      <c r="N18" s="141"/>
      <c r="O18" s="141">
        <f t="shared" si="0"/>
        <v>0</v>
      </c>
      <c r="P18" s="141"/>
      <c r="Q18" s="141"/>
      <c r="R18" s="141"/>
      <c r="S18" s="141"/>
      <c r="T18" s="141"/>
      <c r="U18" s="141"/>
      <c r="V18" s="299"/>
      <c r="W18" s="161"/>
      <c r="X18" s="281"/>
      <c r="Y18" s="279"/>
      <c r="Z18" s="279"/>
      <c r="AA18" s="279"/>
      <c r="AB18" s="279"/>
      <c r="AC18" s="279"/>
      <c r="AD18" s="279"/>
    </row>
    <row r="19" spans="1:30" s="143" customFormat="1" ht="45" customHeight="1">
      <c r="A19" s="282">
        <v>14</v>
      </c>
      <c r="B19" s="145"/>
      <c r="C19" s="141"/>
      <c r="D19" s="141"/>
      <c r="E19" s="298"/>
      <c r="F19" s="298"/>
      <c r="G19" s="141"/>
      <c r="H19" s="141"/>
      <c r="I19" s="146"/>
      <c r="J19" s="141"/>
      <c r="K19" s="141"/>
      <c r="L19" s="141"/>
      <c r="M19" s="141"/>
      <c r="N19" s="141"/>
      <c r="O19" s="141">
        <f t="shared" si="0"/>
        <v>0</v>
      </c>
      <c r="P19" s="141"/>
      <c r="Q19" s="141"/>
      <c r="R19" s="141"/>
      <c r="S19" s="141"/>
      <c r="T19" s="141"/>
      <c r="U19" s="141"/>
      <c r="V19" s="299"/>
      <c r="W19" s="161"/>
      <c r="X19" s="281"/>
      <c r="Y19" s="279"/>
      <c r="Z19" s="279"/>
      <c r="AA19" s="279"/>
      <c r="AB19" s="279"/>
      <c r="AC19" s="279"/>
      <c r="AD19" s="279"/>
    </row>
    <row r="20" spans="1:30" s="143" customFormat="1" ht="45" customHeight="1">
      <c r="A20" s="282">
        <v>15</v>
      </c>
      <c r="B20" s="145"/>
      <c r="C20" s="141"/>
      <c r="D20" s="141"/>
      <c r="E20" s="298"/>
      <c r="F20" s="298"/>
      <c r="G20" s="141"/>
      <c r="H20" s="141"/>
      <c r="I20" s="146"/>
      <c r="J20" s="141"/>
      <c r="K20" s="141"/>
      <c r="L20" s="141"/>
      <c r="M20" s="141"/>
      <c r="N20" s="141"/>
      <c r="O20" s="141">
        <f t="shared" si="0"/>
        <v>0</v>
      </c>
      <c r="P20" s="141"/>
      <c r="Q20" s="141"/>
      <c r="R20" s="141"/>
      <c r="S20" s="141"/>
      <c r="T20" s="141"/>
      <c r="U20" s="141"/>
      <c r="V20" s="299"/>
      <c r="W20" s="161"/>
      <c r="X20" s="164"/>
    </row>
    <row r="21" spans="1:30" s="143" customFormat="1" ht="45" customHeight="1">
      <c r="A21" s="282">
        <v>16</v>
      </c>
      <c r="B21" s="145"/>
      <c r="C21" s="141"/>
      <c r="D21" s="141"/>
      <c r="E21" s="298"/>
      <c r="F21" s="298"/>
      <c r="G21" s="141"/>
      <c r="H21" s="141"/>
      <c r="I21" s="146"/>
      <c r="J21" s="141"/>
      <c r="K21" s="141"/>
      <c r="L21" s="141"/>
      <c r="M21" s="141"/>
      <c r="N21" s="141"/>
      <c r="O21" s="141">
        <f t="shared" si="0"/>
        <v>0</v>
      </c>
      <c r="P21" s="141"/>
      <c r="Q21" s="141"/>
      <c r="R21" s="141"/>
      <c r="S21" s="141"/>
      <c r="T21" s="141"/>
      <c r="U21" s="141"/>
      <c r="V21" s="299"/>
      <c r="W21" s="161"/>
      <c r="X21" s="164"/>
    </row>
    <row r="22" spans="1:30" s="143" customFormat="1" ht="45" customHeight="1">
      <c r="A22" s="282">
        <v>17</v>
      </c>
      <c r="B22" s="145"/>
      <c r="C22" s="141"/>
      <c r="D22" s="141"/>
      <c r="E22" s="298"/>
      <c r="F22" s="298"/>
      <c r="G22" s="141"/>
      <c r="H22" s="141"/>
      <c r="I22" s="146"/>
      <c r="J22" s="141"/>
      <c r="K22" s="141"/>
      <c r="L22" s="141"/>
      <c r="M22" s="141"/>
      <c r="N22" s="141"/>
      <c r="O22" s="141">
        <f t="shared" si="0"/>
        <v>0</v>
      </c>
      <c r="P22" s="141"/>
      <c r="Q22" s="141"/>
      <c r="R22" s="141"/>
      <c r="S22" s="141"/>
      <c r="T22" s="141"/>
      <c r="U22" s="141"/>
      <c r="V22" s="299"/>
      <c r="W22" s="161"/>
      <c r="X22" s="164"/>
    </row>
    <row r="23" spans="1:30" s="143" customFormat="1" ht="45" customHeight="1">
      <c r="A23" s="282">
        <v>18</v>
      </c>
      <c r="B23" s="145"/>
      <c r="C23" s="141"/>
      <c r="D23" s="141"/>
      <c r="E23" s="298"/>
      <c r="F23" s="298"/>
      <c r="G23" s="141"/>
      <c r="H23" s="141"/>
      <c r="I23" s="146"/>
      <c r="J23" s="141"/>
      <c r="K23" s="141"/>
      <c r="L23" s="141"/>
      <c r="M23" s="141"/>
      <c r="N23" s="141"/>
      <c r="O23" s="141">
        <f t="shared" si="0"/>
        <v>0</v>
      </c>
      <c r="P23" s="141"/>
      <c r="Q23" s="141"/>
      <c r="R23" s="141"/>
      <c r="S23" s="141"/>
      <c r="T23" s="141"/>
      <c r="U23" s="141"/>
      <c r="V23" s="299"/>
      <c r="W23" s="161"/>
      <c r="X23" s="164"/>
    </row>
    <row r="24" spans="1:30" s="143" customFormat="1" ht="45" customHeight="1">
      <c r="A24" s="282">
        <v>19</v>
      </c>
      <c r="B24" s="145"/>
      <c r="C24" s="141"/>
      <c r="D24" s="141"/>
      <c r="E24" s="298"/>
      <c r="F24" s="298"/>
      <c r="G24" s="141"/>
      <c r="H24" s="141"/>
      <c r="I24" s="146"/>
      <c r="J24" s="141"/>
      <c r="K24" s="141"/>
      <c r="L24" s="141"/>
      <c r="M24" s="141"/>
      <c r="N24" s="141"/>
      <c r="O24" s="141">
        <f t="shared" si="0"/>
        <v>0</v>
      </c>
      <c r="P24" s="141"/>
      <c r="Q24" s="141"/>
      <c r="R24" s="141"/>
      <c r="S24" s="141"/>
      <c r="T24" s="141"/>
      <c r="U24" s="141"/>
      <c r="V24" s="299"/>
      <c r="W24" s="161"/>
      <c r="X24" s="164"/>
    </row>
    <row r="25" spans="1:30" s="143" customFormat="1" ht="45" customHeight="1">
      <c r="A25" s="282">
        <v>20</v>
      </c>
      <c r="B25" s="145"/>
      <c r="C25" s="141"/>
      <c r="D25" s="141"/>
      <c r="E25" s="298"/>
      <c r="F25" s="298"/>
      <c r="G25" s="141"/>
      <c r="H25" s="141"/>
      <c r="I25" s="146"/>
      <c r="J25" s="141"/>
      <c r="K25" s="141"/>
      <c r="L25" s="141"/>
      <c r="M25" s="141"/>
      <c r="N25" s="141"/>
      <c r="O25" s="141">
        <f t="shared" si="0"/>
        <v>0</v>
      </c>
      <c r="P25" s="141"/>
      <c r="Q25" s="141"/>
      <c r="R25" s="141"/>
      <c r="S25" s="141"/>
      <c r="T25" s="141"/>
      <c r="U25" s="141"/>
      <c r="V25" s="299"/>
      <c r="W25" s="161"/>
      <c r="X25" s="164"/>
    </row>
    <row r="26" spans="1:30" s="143" customFormat="1" ht="45" customHeight="1">
      <c r="A26" s="282">
        <v>21</v>
      </c>
      <c r="B26" s="145"/>
      <c r="C26" s="141"/>
      <c r="D26" s="141"/>
      <c r="E26" s="298"/>
      <c r="F26" s="298"/>
      <c r="G26" s="141"/>
      <c r="H26" s="141"/>
      <c r="I26" s="146"/>
      <c r="J26" s="141"/>
      <c r="K26" s="141"/>
      <c r="L26" s="141"/>
      <c r="M26" s="141"/>
      <c r="N26" s="141"/>
      <c r="O26" s="141">
        <f t="shared" si="0"/>
        <v>0</v>
      </c>
      <c r="P26" s="141"/>
      <c r="Q26" s="141"/>
      <c r="R26" s="141"/>
      <c r="S26" s="141"/>
      <c r="T26" s="141"/>
      <c r="U26" s="141"/>
      <c r="V26" s="299"/>
      <c r="W26" s="161"/>
      <c r="X26" s="164"/>
    </row>
    <row r="27" spans="1:30" s="143" customFormat="1" ht="45" customHeight="1">
      <c r="A27" s="282">
        <v>22</v>
      </c>
      <c r="B27" s="145"/>
      <c r="C27" s="141"/>
      <c r="D27" s="141"/>
      <c r="E27" s="298"/>
      <c r="F27" s="298"/>
      <c r="G27" s="141"/>
      <c r="H27" s="141"/>
      <c r="I27" s="146"/>
      <c r="J27" s="141"/>
      <c r="K27" s="141"/>
      <c r="L27" s="141"/>
      <c r="M27" s="141"/>
      <c r="N27" s="141"/>
      <c r="O27" s="141">
        <f t="shared" si="0"/>
        <v>0</v>
      </c>
      <c r="P27" s="141"/>
      <c r="Q27" s="141"/>
      <c r="R27" s="141"/>
      <c r="S27" s="141"/>
      <c r="T27" s="141"/>
      <c r="U27" s="141"/>
      <c r="V27" s="299"/>
      <c r="W27" s="161"/>
      <c r="X27" s="164"/>
    </row>
    <row r="28" spans="1:30" s="143" customFormat="1" ht="45" customHeight="1">
      <c r="A28" s="282">
        <v>23</v>
      </c>
      <c r="B28" s="145"/>
      <c r="C28" s="141"/>
      <c r="D28" s="141"/>
      <c r="E28" s="298"/>
      <c r="F28" s="298"/>
      <c r="G28" s="141"/>
      <c r="H28" s="141"/>
      <c r="I28" s="146"/>
      <c r="J28" s="141"/>
      <c r="K28" s="141"/>
      <c r="L28" s="141"/>
      <c r="M28" s="141"/>
      <c r="N28" s="141"/>
      <c r="O28" s="141">
        <f t="shared" si="0"/>
        <v>0</v>
      </c>
      <c r="P28" s="141"/>
      <c r="Q28" s="141"/>
      <c r="R28" s="141"/>
      <c r="S28" s="141"/>
      <c r="T28" s="141"/>
      <c r="U28" s="141"/>
      <c r="V28" s="299"/>
      <c r="W28" s="161"/>
      <c r="X28" s="164"/>
    </row>
    <row r="29" spans="1:30" s="143" customFormat="1" ht="45" customHeight="1">
      <c r="A29" s="282">
        <v>24</v>
      </c>
      <c r="B29" s="145"/>
      <c r="C29" s="141"/>
      <c r="D29" s="141"/>
      <c r="E29" s="298"/>
      <c r="F29" s="298"/>
      <c r="G29" s="141"/>
      <c r="H29" s="141"/>
      <c r="I29" s="146"/>
      <c r="J29" s="141"/>
      <c r="K29" s="141"/>
      <c r="L29" s="141"/>
      <c r="M29" s="141"/>
      <c r="N29" s="141"/>
      <c r="O29" s="141">
        <f t="shared" si="0"/>
        <v>0</v>
      </c>
      <c r="P29" s="141"/>
      <c r="Q29" s="141"/>
      <c r="R29" s="141"/>
      <c r="S29" s="141"/>
      <c r="T29" s="141"/>
      <c r="U29" s="141"/>
      <c r="V29" s="299"/>
      <c r="W29" s="161"/>
      <c r="X29" s="164"/>
    </row>
    <row r="30" spans="1:30" s="143" customFormat="1" ht="45" customHeight="1">
      <c r="A30" s="282">
        <v>25</v>
      </c>
      <c r="B30" s="145"/>
      <c r="C30" s="141"/>
      <c r="D30" s="141"/>
      <c r="E30" s="298"/>
      <c r="F30" s="298"/>
      <c r="G30" s="141"/>
      <c r="H30" s="141"/>
      <c r="I30" s="146"/>
      <c r="J30" s="141"/>
      <c r="K30" s="141"/>
      <c r="L30" s="141"/>
      <c r="M30" s="141"/>
      <c r="N30" s="141"/>
      <c r="O30" s="141">
        <f t="shared" si="0"/>
        <v>0</v>
      </c>
      <c r="P30" s="141"/>
      <c r="Q30" s="141"/>
      <c r="R30" s="141"/>
      <c r="S30" s="141"/>
      <c r="T30" s="141"/>
      <c r="U30" s="141"/>
      <c r="V30" s="299"/>
      <c r="W30" s="161"/>
      <c r="X30" s="164"/>
    </row>
    <row r="31" spans="1:30" s="143" customFormat="1" ht="45" customHeight="1">
      <c r="A31" s="282">
        <v>26</v>
      </c>
      <c r="B31" s="145"/>
      <c r="C31" s="141"/>
      <c r="D31" s="141"/>
      <c r="E31" s="298"/>
      <c r="F31" s="298"/>
      <c r="G31" s="141"/>
      <c r="H31" s="141"/>
      <c r="I31" s="146"/>
      <c r="J31" s="141"/>
      <c r="K31" s="141"/>
      <c r="L31" s="141"/>
      <c r="M31" s="141"/>
      <c r="N31" s="141"/>
      <c r="O31" s="141">
        <f t="shared" si="0"/>
        <v>0</v>
      </c>
      <c r="P31" s="141"/>
      <c r="Q31" s="141"/>
      <c r="R31" s="141"/>
      <c r="S31" s="141"/>
      <c r="T31" s="141"/>
      <c r="U31" s="141"/>
      <c r="V31" s="299"/>
      <c r="W31" s="161"/>
      <c r="X31" s="164"/>
    </row>
    <row r="32" spans="1:30" s="143" customFormat="1" ht="45" customHeight="1">
      <c r="A32" s="282">
        <v>27</v>
      </c>
      <c r="B32" s="145"/>
      <c r="C32" s="141"/>
      <c r="D32" s="141"/>
      <c r="E32" s="298"/>
      <c r="F32" s="298"/>
      <c r="G32" s="141"/>
      <c r="H32" s="141"/>
      <c r="I32" s="146"/>
      <c r="J32" s="141"/>
      <c r="K32" s="141"/>
      <c r="L32" s="141"/>
      <c r="M32" s="141"/>
      <c r="N32" s="141"/>
      <c r="O32" s="141">
        <f t="shared" si="0"/>
        <v>0</v>
      </c>
      <c r="P32" s="141"/>
      <c r="Q32" s="141"/>
      <c r="R32" s="141"/>
      <c r="S32" s="141"/>
      <c r="T32" s="141"/>
      <c r="U32" s="141"/>
      <c r="V32" s="299"/>
      <c r="W32" s="161"/>
      <c r="X32" s="164"/>
    </row>
    <row r="33" spans="1:24" s="143" customFormat="1" ht="45" customHeight="1">
      <c r="A33" s="282">
        <v>28</v>
      </c>
      <c r="B33" s="145"/>
      <c r="C33" s="141"/>
      <c r="D33" s="141"/>
      <c r="E33" s="298"/>
      <c r="F33" s="298"/>
      <c r="G33" s="141"/>
      <c r="H33" s="141"/>
      <c r="I33" s="146"/>
      <c r="J33" s="141"/>
      <c r="K33" s="141"/>
      <c r="L33" s="141"/>
      <c r="M33" s="141"/>
      <c r="N33" s="141"/>
      <c r="O33" s="141">
        <f t="shared" si="0"/>
        <v>0</v>
      </c>
      <c r="P33" s="141"/>
      <c r="Q33" s="141"/>
      <c r="R33" s="141"/>
      <c r="S33" s="141"/>
      <c r="T33" s="141"/>
      <c r="U33" s="141"/>
      <c r="V33" s="299"/>
      <c r="W33" s="161"/>
      <c r="X33" s="164"/>
    </row>
    <row r="34" spans="1:24" s="143" customFormat="1" ht="45" customHeight="1">
      <c r="A34" s="282">
        <v>29</v>
      </c>
      <c r="B34" s="145"/>
      <c r="C34" s="141"/>
      <c r="D34" s="141"/>
      <c r="E34" s="298"/>
      <c r="F34" s="298"/>
      <c r="G34" s="141"/>
      <c r="H34" s="141"/>
      <c r="I34" s="146"/>
      <c r="J34" s="141"/>
      <c r="K34" s="141"/>
      <c r="L34" s="141"/>
      <c r="M34" s="141"/>
      <c r="N34" s="141"/>
      <c r="O34" s="141">
        <f t="shared" si="0"/>
        <v>0</v>
      </c>
      <c r="P34" s="141"/>
      <c r="Q34" s="141"/>
      <c r="R34" s="141"/>
      <c r="S34" s="141"/>
      <c r="T34" s="141"/>
      <c r="U34" s="141"/>
      <c r="V34" s="299"/>
      <c r="W34" s="161"/>
      <c r="X34" s="164"/>
    </row>
    <row r="35" spans="1:24" s="143" customFormat="1" ht="45" customHeight="1">
      <c r="A35" s="282">
        <v>30</v>
      </c>
      <c r="B35" s="145"/>
      <c r="C35" s="141"/>
      <c r="D35" s="141"/>
      <c r="E35" s="298"/>
      <c r="F35" s="298"/>
      <c r="G35" s="141"/>
      <c r="H35" s="141"/>
      <c r="I35" s="146"/>
      <c r="J35" s="141"/>
      <c r="K35" s="141"/>
      <c r="L35" s="141"/>
      <c r="M35" s="141"/>
      <c r="N35" s="141"/>
      <c r="O35" s="141">
        <f t="shared" si="0"/>
        <v>0</v>
      </c>
      <c r="P35" s="141"/>
      <c r="Q35" s="141"/>
      <c r="R35" s="141"/>
      <c r="S35" s="141"/>
      <c r="T35" s="141"/>
      <c r="U35" s="141"/>
      <c r="V35" s="299"/>
      <c r="W35" s="161"/>
      <c r="X35" s="164"/>
    </row>
    <row r="36" spans="1:24" s="143" customFormat="1" ht="45" customHeight="1">
      <c r="A36" s="282">
        <v>31</v>
      </c>
      <c r="B36" s="145"/>
      <c r="C36" s="141"/>
      <c r="D36" s="141"/>
      <c r="E36" s="298"/>
      <c r="F36" s="298"/>
      <c r="G36" s="141"/>
      <c r="H36" s="141"/>
      <c r="I36" s="146"/>
      <c r="J36" s="141"/>
      <c r="K36" s="141"/>
      <c r="L36" s="141"/>
      <c r="M36" s="141"/>
      <c r="N36" s="141"/>
      <c r="O36" s="141">
        <f t="shared" si="0"/>
        <v>0</v>
      </c>
      <c r="P36" s="141"/>
      <c r="Q36" s="141"/>
      <c r="R36" s="141"/>
      <c r="S36" s="141"/>
      <c r="T36" s="141"/>
      <c r="U36" s="141"/>
      <c r="V36" s="299"/>
      <c r="W36" s="161"/>
      <c r="X36" s="164"/>
    </row>
    <row r="37" spans="1:24" s="143" customFormat="1" ht="45" customHeight="1">
      <c r="A37" s="282">
        <v>32</v>
      </c>
      <c r="B37" s="145"/>
      <c r="C37" s="141"/>
      <c r="D37" s="141"/>
      <c r="E37" s="298"/>
      <c r="F37" s="298"/>
      <c r="G37" s="141"/>
      <c r="H37" s="141"/>
      <c r="I37" s="146"/>
      <c r="J37" s="141"/>
      <c r="K37" s="141"/>
      <c r="L37" s="141"/>
      <c r="M37" s="141"/>
      <c r="N37" s="141"/>
      <c r="O37" s="141">
        <f t="shared" si="0"/>
        <v>0</v>
      </c>
      <c r="P37" s="141"/>
      <c r="Q37" s="141"/>
      <c r="R37" s="141"/>
      <c r="S37" s="141"/>
      <c r="T37" s="141"/>
      <c r="U37" s="141"/>
      <c r="V37" s="299"/>
      <c r="W37" s="161"/>
      <c r="X37" s="164"/>
    </row>
    <row r="38" spans="1:24" s="143" customFormat="1" ht="45" customHeight="1">
      <c r="A38" s="282">
        <v>33</v>
      </c>
      <c r="B38" s="145"/>
      <c r="C38" s="141"/>
      <c r="D38" s="141"/>
      <c r="E38" s="298"/>
      <c r="F38" s="298"/>
      <c r="G38" s="141"/>
      <c r="H38" s="141"/>
      <c r="I38" s="146"/>
      <c r="J38" s="141"/>
      <c r="K38" s="141"/>
      <c r="L38" s="141"/>
      <c r="M38" s="141"/>
      <c r="N38" s="141"/>
      <c r="O38" s="141">
        <f t="shared" si="0"/>
        <v>0</v>
      </c>
      <c r="P38" s="141"/>
      <c r="Q38" s="141"/>
      <c r="R38" s="141"/>
      <c r="S38" s="141"/>
      <c r="T38" s="141"/>
      <c r="U38" s="141"/>
      <c r="V38" s="299"/>
      <c r="W38" s="161"/>
      <c r="X38" s="164"/>
    </row>
    <row r="39" spans="1:24" s="143" customFormat="1" ht="45" customHeight="1">
      <c r="A39" s="282">
        <v>34</v>
      </c>
      <c r="B39" s="145"/>
      <c r="C39" s="141"/>
      <c r="D39" s="141"/>
      <c r="E39" s="298"/>
      <c r="F39" s="298"/>
      <c r="G39" s="141"/>
      <c r="H39" s="141"/>
      <c r="I39" s="146"/>
      <c r="J39" s="141"/>
      <c r="K39" s="141"/>
      <c r="L39" s="141"/>
      <c r="M39" s="141"/>
      <c r="N39" s="141"/>
      <c r="O39" s="141">
        <f t="shared" si="0"/>
        <v>0</v>
      </c>
      <c r="P39" s="141"/>
      <c r="Q39" s="141"/>
      <c r="R39" s="141"/>
      <c r="S39" s="141"/>
      <c r="T39" s="141"/>
      <c r="U39" s="141"/>
      <c r="V39" s="299"/>
      <c r="W39" s="161"/>
      <c r="X39" s="164"/>
    </row>
    <row r="40" spans="1:24" s="143" customFormat="1" ht="45" customHeight="1">
      <c r="A40" s="282">
        <v>35</v>
      </c>
      <c r="B40" s="145"/>
      <c r="C40" s="141"/>
      <c r="D40" s="141"/>
      <c r="E40" s="298"/>
      <c r="F40" s="298"/>
      <c r="G40" s="141"/>
      <c r="H40" s="141"/>
      <c r="I40" s="146"/>
      <c r="J40" s="141"/>
      <c r="K40" s="141"/>
      <c r="L40" s="141"/>
      <c r="M40" s="141"/>
      <c r="N40" s="141"/>
      <c r="O40" s="141">
        <f t="shared" si="0"/>
        <v>0</v>
      </c>
      <c r="P40" s="141"/>
      <c r="Q40" s="141"/>
      <c r="R40" s="141"/>
      <c r="S40" s="141"/>
      <c r="T40" s="141"/>
      <c r="U40" s="141"/>
      <c r="V40" s="299"/>
      <c r="W40" s="161"/>
      <c r="X40" s="164"/>
    </row>
    <row r="41" spans="1:24" s="143" customFormat="1" ht="45" customHeight="1">
      <c r="A41" s="282">
        <v>36</v>
      </c>
      <c r="B41" s="145"/>
      <c r="C41" s="141"/>
      <c r="D41" s="141"/>
      <c r="E41" s="298"/>
      <c r="F41" s="298"/>
      <c r="G41" s="141"/>
      <c r="H41" s="141"/>
      <c r="I41" s="146"/>
      <c r="J41" s="141"/>
      <c r="K41" s="141"/>
      <c r="L41" s="141"/>
      <c r="M41" s="141"/>
      <c r="N41" s="141"/>
      <c r="O41" s="141">
        <f t="shared" si="0"/>
        <v>0</v>
      </c>
      <c r="P41" s="141"/>
      <c r="Q41" s="141"/>
      <c r="R41" s="141"/>
      <c r="S41" s="141"/>
      <c r="T41" s="141"/>
      <c r="U41" s="141"/>
      <c r="V41" s="299"/>
      <c r="W41" s="161"/>
      <c r="X41" s="164"/>
    </row>
    <row r="42" spans="1:24" s="143" customFormat="1" ht="45" customHeight="1">
      <c r="A42" s="282">
        <v>37</v>
      </c>
      <c r="B42" s="145"/>
      <c r="C42" s="141"/>
      <c r="D42" s="141"/>
      <c r="E42" s="298"/>
      <c r="F42" s="298"/>
      <c r="G42" s="141"/>
      <c r="H42" s="141"/>
      <c r="I42" s="146"/>
      <c r="J42" s="141"/>
      <c r="K42" s="141"/>
      <c r="L42" s="141"/>
      <c r="M42" s="141"/>
      <c r="N42" s="141"/>
      <c r="O42" s="141">
        <f t="shared" si="0"/>
        <v>0</v>
      </c>
      <c r="P42" s="141"/>
      <c r="Q42" s="141"/>
      <c r="R42" s="141"/>
      <c r="S42" s="141"/>
      <c r="T42" s="141"/>
      <c r="U42" s="141"/>
      <c r="V42" s="299"/>
      <c r="W42" s="161"/>
      <c r="X42" s="164"/>
    </row>
    <row r="43" spans="1:24" s="143" customFormat="1" ht="45" customHeight="1">
      <c r="A43" s="282">
        <v>38</v>
      </c>
      <c r="B43" s="145"/>
      <c r="C43" s="141"/>
      <c r="D43" s="141"/>
      <c r="E43" s="298"/>
      <c r="F43" s="298"/>
      <c r="G43" s="141"/>
      <c r="H43" s="141"/>
      <c r="I43" s="146"/>
      <c r="J43" s="141"/>
      <c r="K43" s="141"/>
      <c r="L43" s="141"/>
      <c r="M43" s="141"/>
      <c r="N43" s="141"/>
      <c r="O43" s="141">
        <f t="shared" si="0"/>
        <v>0</v>
      </c>
      <c r="P43" s="141"/>
      <c r="Q43" s="141"/>
      <c r="R43" s="141"/>
      <c r="S43" s="141"/>
      <c r="T43" s="141"/>
      <c r="U43" s="141"/>
      <c r="V43" s="299"/>
      <c r="W43" s="161"/>
      <c r="X43" s="164"/>
    </row>
    <row r="44" spans="1:24" s="143" customFormat="1" ht="45" customHeight="1">
      <c r="A44" s="282">
        <v>39</v>
      </c>
      <c r="B44" s="145"/>
      <c r="C44" s="141"/>
      <c r="D44" s="141"/>
      <c r="E44" s="298"/>
      <c r="F44" s="298"/>
      <c r="G44" s="141"/>
      <c r="H44" s="141"/>
      <c r="I44" s="146"/>
      <c r="J44" s="141"/>
      <c r="K44" s="141"/>
      <c r="L44" s="141"/>
      <c r="M44" s="141"/>
      <c r="N44" s="141"/>
      <c r="O44" s="141">
        <f t="shared" si="0"/>
        <v>0</v>
      </c>
      <c r="P44" s="141"/>
      <c r="Q44" s="141"/>
      <c r="R44" s="141"/>
      <c r="S44" s="141"/>
      <c r="T44" s="141"/>
      <c r="U44" s="141"/>
      <c r="V44" s="299"/>
      <c r="W44" s="161"/>
      <c r="X44" s="164"/>
    </row>
    <row r="45" spans="1:24" s="143" customFormat="1" ht="45" customHeight="1">
      <c r="A45" s="282">
        <v>40</v>
      </c>
      <c r="B45" s="145"/>
      <c r="C45" s="141"/>
      <c r="D45" s="141"/>
      <c r="E45" s="298"/>
      <c r="F45" s="298"/>
      <c r="G45" s="141"/>
      <c r="H45" s="141"/>
      <c r="I45" s="146"/>
      <c r="J45" s="141"/>
      <c r="K45" s="141"/>
      <c r="L45" s="141"/>
      <c r="M45" s="141"/>
      <c r="N45" s="141"/>
      <c r="O45" s="141">
        <f t="shared" si="0"/>
        <v>0</v>
      </c>
      <c r="P45" s="141"/>
      <c r="Q45" s="141"/>
      <c r="R45" s="141"/>
      <c r="S45" s="141"/>
      <c r="T45" s="141"/>
      <c r="U45" s="141"/>
      <c r="V45" s="299"/>
      <c r="W45" s="161"/>
      <c r="X45" s="164"/>
    </row>
    <row r="46" spans="1:24" s="143" customFormat="1" ht="45" customHeight="1">
      <c r="A46" s="282">
        <v>41</v>
      </c>
      <c r="B46" s="145"/>
      <c r="C46" s="141"/>
      <c r="D46" s="141"/>
      <c r="E46" s="298"/>
      <c r="F46" s="298"/>
      <c r="G46" s="141"/>
      <c r="H46" s="141"/>
      <c r="I46" s="146"/>
      <c r="J46" s="141"/>
      <c r="K46" s="141"/>
      <c r="L46" s="141"/>
      <c r="M46" s="141"/>
      <c r="N46" s="141"/>
      <c r="O46" s="141">
        <f t="shared" si="0"/>
        <v>0</v>
      </c>
      <c r="P46" s="141"/>
      <c r="Q46" s="141"/>
      <c r="R46" s="141"/>
      <c r="S46" s="141"/>
      <c r="T46" s="141"/>
      <c r="U46" s="141"/>
      <c r="V46" s="299"/>
      <c r="W46" s="161"/>
      <c r="X46" s="164"/>
    </row>
    <row r="47" spans="1:24" s="143" customFormat="1" ht="45" customHeight="1">
      <c r="A47" s="282">
        <v>42</v>
      </c>
      <c r="B47" s="145"/>
      <c r="C47" s="141"/>
      <c r="D47" s="141"/>
      <c r="E47" s="298"/>
      <c r="F47" s="298"/>
      <c r="G47" s="141"/>
      <c r="H47" s="141"/>
      <c r="I47" s="146"/>
      <c r="J47" s="141"/>
      <c r="K47" s="141"/>
      <c r="L47" s="141"/>
      <c r="M47" s="141"/>
      <c r="N47" s="141"/>
      <c r="O47" s="141">
        <f t="shared" si="0"/>
        <v>0</v>
      </c>
      <c r="P47" s="141"/>
      <c r="Q47" s="141"/>
      <c r="R47" s="141"/>
      <c r="S47" s="141"/>
      <c r="T47" s="141"/>
      <c r="U47" s="141"/>
      <c r="V47" s="299"/>
      <c r="W47" s="161"/>
      <c r="X47" s="164"/>
    </row>
    <row r="48" spans="1:24" s="143" customFormat="1" ht="45" customHeight="1">
      <c r="A48" s="282">
        <v>43</v>
      </c>
      <c r="B48" s="145"/>
      <c r="C48" s="141"/>
      <c r="D48" s="141"/>
      <c r="E48" s="298"/>
      <c r="F48" s="298"/>
      <c r="G48" s="141"/>
      <c r="H48" s="141"/>
      <c r="I48" s="146"/>
      <c r="J48" s="141"/>
      <c r="K48" s="141"/>
      <c r="L48" s="141"/>
      <c r="M48" s="141"/>
      <c r="N48" s="141"/>
      <c r="O48" s="141">
        <f t="shared" si="0"/>
        <v>0</v>
      </c>
      <c r="P48" s="141"/>
      <c r="Q48" s="141"/>
      <c r="R48" s="141"/>
      <c r="S48" s="141"/>
      <c r="T48" s="141"/>
      <c r="U48" s="141"/>
      <c r="V48" s="299"/>
      <c r="W48" s="161"/>
      <c r="X48" s="164"/>
    </row>
    <row r="49" spans="1:24" s="143" customFormat="1" ht="45" customHeight="1">
      <c r="A49" s="282">
        <v>44</v>
      </c>
      <c r="B49" s="145"/>
      <c r="C49" s="141"/>
      <c r="D49" s="141"/>
      <c r="E49" s="298"/>
      <c r="F49" s="298"/>
      <c r="G49" s="141"/>
      <c r="H49" s="141"/>
      <c r="I49" s="146"/>
      <c r="J49" s="141"/>
      <c r="K49" s="141"/>
      <c r="L49" s="141"/>
      <c r="M49" s="141"/>
      <c r="N49" s="141"/>
      <c r="O49" s="141">
        <f t="shared" si="0"/>
        <v>0</v>
      </c>
      <c r="P49" s="141"/>
      <c r="Q49" s="141"/>
      <c r="R49" s="141"/>
      <c r="S49" s="141"/>
      <c r="T49" s="141"/>
      <c r="U49" s="141"/>
      <c r="V49" s="299"/>
      <c r="W49" s="161"/>
      <c r="X49" s="164"/>
    </row>
    <row r="50" spans="1:24" s="143" customFormat="1" ht="45" customHeight="1">
      <c r="A50" s="282">
        <v>45</v>
      </c>
      <c r="B50" s="145"/>
      <c r="C50" s="141"/>
      <c r="D50" s="141"/>
      <c r="E50" s="298"/>
      <c r="F50" s="298"/>
      <c r="G50" s="141"/>
      <c r="H50" s="141"/>
      <c r="I50" s="146"/>
      <c r="J50" s="141"/>
      <c r="K50" s="141"/>
      <c r="L50" s="141"/>
      <c r="M50" s="141"/>
      <c r="N50" s="141"/>
      <c r="O50" s="141">
        <f t="shared" si="0"/>
        <v>0</v>
      </c>
      <c r="P50" s="141"/>
      <c r="Q50" s="141"/>
      <c r="R50" s="141"/>
      <c r="S50" s="141"/>
      <c r="T50" s="141"/>
      <c r="U50" s="141"/>
      <c r="V50" s="299"/>
      <c r="W50" s="161"/>
      <c r="X50" s="164"/>
    </row>
    <row r="51" spans="1:24" s="143" customFormat="1" ht="45" customHeight="1">
      <c r="A51" s="282">
        <v>46</v>
      </c>
      <c r="B51" s="145"/>
      <c r="C51" s="141"/>
      <c r="D51" s="141"/>
      <c r="E51" s="298"/>
      <c r="F51" s="298"/>
      <c r="G51" s="141"/>
      <c r="H51" s="141"/>
      <c r="I51" s="146"/>
      <c r="J51" s="141"/>
      <c r="K51" s="141"/>
      <c r="L51" s="141"/>
      <c r="M51" s="141"/>
      <c r="N51" s="141"/>
      <c r="O51" s="141">
        <f t="shared" si="0"/>
        <v>0</v>
      </c>
      <c r="P51" s="141"/>
      <c r="Q51" s="141"/>
      <c r="R51" s="141"/>
      <c r="S51" s="141"/>
      <c r="T51" s="141"/>
      <c r="U51" s="141"/>
      <c r="V51" s="299"/>
      <c r="W51" s="161"/>
      <c r="X51" s="164"/>
    </row>
    <row r="52" spans="1:24" s="143" customFormat="1" ht="45" customHeight="1">
      <c r="A52" s="282">
        <v>47</v>
      </c>
      <c r="B52" s="145"/>
      <c r="C52" s="141"/>
      <c r="D52" s="141"/>
      <c r="E52" s="298"/>
      <c r="F52" s="298"/>
      <c r="G52" s="141"/>
      <c r="H52" s="141"/>
      <c r="I52" s="146"/>
      <c r="J52" s="141"/>
      <c r="K52" s="141"/>
      <c r="L52" s="141"/>
      <c r="M52" s="141"/>
      <c r="N52" s="141"/>
      <c r="O52" s="141">
        <f t="shared" si="0"/>
        <v>0</v>
      </c>
      <c r="P52" s="141"/>
      <c r="Q52" s="141"/>
      <c r="R52" s="141"/>
      <c r="S52" s="141"/>
      <c r="T52" s="141"/>
      <c r="U52" s="141"/>
      <c r="V52" s="299"/>
      <c r="W52" s="161"/>
      <c r="X52" s="164"/>
    </row>
    <row r="53" spans="1:24" s="143" customFormat="1" ht="45" customHeight="1">
      <c r="A53" s="282">
        <v>48</v>
      </c>
      <c r="B53" s="145"/>
      <c r="C53" s="141"/>
      <c r="D53" s="141"/>
      <c r="E53" s="298"/>
      <c r="F53" s="298"/>
      <c r="G53" s="141"/>
      <c r="H53" s="141"/>
      <c r="I53" s="146"/>
      <c r="J53" s="141"/>
      <c r="K53" s="141"/>
      <c r="L53" s="141"/>
      <c r="M53" s="141"/>
      <c r="N53" s="141"/>
      <c r="O53" s="141">
        <f t="shared" si="0"/>
        <v>0</v>
      </c>
      <c r="P53" s="141"/>
      <c r="Q53" s="141"/>
      <c r="R53" s="141"/>
      <c r="S53" s="141"/>
      <c r="T53" s="141"/>
      <c r="U53" s="141"/>
      <c r="V53" s="299"/>
      <c r="W53" s="161"/>
      <c r="X53" s="164"/>
    </row>
    <row r="54" spans="1:24" s="143" customFormat="1" ht="45" customHeight="1">
      <c r="A54" s="282">
        <v>49</v>
      </c>
      <c r="B54" s="145"/>
      <c r="C54" s="141"/>
      <c r="D54" s="141"/>
      <c r="E54" s="298"/>
      <c r="F54" s="298"/>
      <c r="G54" s="141"/>
      <c r="H54" s="141"/>
      <c r="I54" s="146"/>
      <c r="J54" s="141"/>
      <c r="K54" s="141"/>
      <c r="L54" s="141"/>
      <c r="M54" s="141"/>
      <c r="N54" s="141"/>
      <c r="O54" s="141">
        <f t="shared" si="0"/>
        <v>0</v>
      </c>
      <c r="P54" s="141"/>
      <c r="Q54" s="141"/>
      <c r="R54" s="141"/>
      <c r="S54" s="141"/>
      <c r="T54" s="141"/>
      <c r="U54" s="141"/>
      <c r="V54" s="299"/>
      <c r="W54" s="161"/>
      <c r="X54" s="164"/>
    </row>
    <row r="55" spans="1:24" s="143" customFormat="1" ht="45" customHeight="1">
      <c r="A55" s="282">
        <v>50</v>
      </c>
      <c r="B55" s="145"/>
      <c r="C55" s="141"/>
      <c r="D55" s="141"/>
      <c r="E55" s="298"/>
      <c r="F55" s="298"/>
      <c r="G55" s="141"/>
      <c r="H55" s="141"/>
      <c r="I55" s="146"/>
      <c r="J55" s="141"/>
      <c r="K55" s="141"/>
      <c r="L55" s="141"/>
      <c r="M55" s="141"/>
      <c r="N55" s="141"/>
      <c r="O55" s="141">
        <f t="shared" si="0"/>
        <v>0</v>
      </c>
      <c r="P55" s="141"/>
      <c r="Q55" s="141"/>
      <c r="R55" s="141"/>
      <c r="S55" s="141"/>
      <c r="T55" s="141"/>
      <c r="U55" s="141"/>
      <c r="V55" s="299"/>
      <c r="W55" s="161"/>
      <c r="X55" s="164"/>
    </row>
    <row r="56" spans="1:24" s="143" customFormat="1" ht="45" customHeight="1">
      <c r="A56" s="282">
        <v>51</v>
      </c>
      <c r="B56" s="145"/>
      <c r="C56" s="141"/>
      <c r="D56" s="141"/>
      <c r="E56" s="298"/>
      <c r="F56" s="298"/>
      <c r="G56" s="141"/>
      <c r="H56" s="141"/>
      <c r="I56" s="146"/>
      <c r="J56" s="141"/>
      <c r="K56" s="141"/>
      <c r="L56" s="141"/>
      <c r="M56" s="141"/>
      <c r="N56" s="141"/>
      <c r="O56" s="141">
        <f t="shared" si="0"/>
        <v>0</v>
      </c>
      <c r="P56" s="141"/>
      <c r="Q56" s="141"/>
      <c r="R56" s="141"/>
      <c r="S56" s="141"/>
      <c r="T56" s="141"/>
      <c r="U56" s="141"/>
      <c r="V56" s="299"/>
      <c r="W56" s="161"/>
      <c r="X56" s="164"/>
    </row>
    <row r="57" spans="1:24" s="143" customFormat="1" ht="45" customHeight="1">
      <c r="A57" s="282">
        <v>52</v>
      </c>
      <c r="B57" s="145"/>
      <c r="C57" s="141"/>
      <c r="D57" s="141"/>
      <c r="E57" s="298"/>
      <c r="F57" s="298"/>
      <c r="G57" s="141"/>
      <c r="H57" s="141"/>
      <c r="I57" s="146"/>
      <c r="J57" s="141"/>
      <c r="K57" s="141"/>
      <c r="L57" s="141"/>
      <c r="M57" s="141"/>
      <c r="N57" s="141"/>
      <c r="O57" s="141">
        <f t="shared" si="0"/>
        <v>0</v>
      </c>
      <c r="P57" s="141"/>
      <c r="Q57" s="141"/>
      <c r="R57" s="141"/>
      <c r="S57" s="141"/>
      <c r="T57" s="141"/>
      <c r="U57" s="141"/>
      <c r="V57" s="299"/>
      <c r="W57" s="161"/>
      <c r="X57" s="164"/>
    </row>
    <row r="58" spans="1:24" s="143" customFormat="1" ht="45" customHeight="1">
      <c r="A58" s="282">
        <v>53</v>
      </c>
      <c r="B58" s="145"/>
      <c r="C58" s="141"/>
      <c r="D58" s="141"/>
      <c r="E58" s="298"/>
      <c r="F58" s="298"/>
      <c r="G58" s="141"/>
      <c r="H58" s="141"/>
      <c r="I58" s="146"/>
      <c r="J58" s="141"/>
      <c r="K58" s="141"/>
      <c r="L58" s="141"/>
      <c r="M58" s="141"/>
      <c r="N58" s="141"/>
      <c r="O58" s="141">
        <f t="shared" si="0"/>
        <v>0</v>
      </c>
      <c r="P58" s="141"/>
      <c r="Q58" s="141"/>
      <c r="R58" s="141"/>
      <c r="S58" s="141"/>
      <c r="T58" s="141"/>
      <c r="U58" s="141"/>
      <c r="V58" s="299"/>
      <c r="W58" s="161"/>
      <c r="X58" s="164"/>
    </row>
    <row r="59" spans="1:24" s="143" customFormat="1" ht="45" customHeight="1">
      <c r="A59" s="282">
        <v>54</v>
      </c>
      <c r="B59" s="145"/>
      <c r="C59" s="141"/>
      <c r="D59" s="141"/>
      <c r="E59" s="298"/>
      <c r="F59" s="298"/>
      <c r="G59" s="141"/>
      <c r="H59" s="141"/>
      <c r="I59" s="146"/>
      <c r="J59" s="141"/>
      <c r="K59" s="141"/>
      <c r="L59" s="141"/>
      <c r="M59" s="141"/>
      <c r="N59" s="141"/>
      <c r="O59" s="141">
        <f t="shared" si="0"/>
        <v>0</v>
      </c>
      <c r="P59" s="141"/>
      <c r="Q59" s="141"/>
      <c r="R59" s="141"/>
      <c r="S59" s="141"/>
      <c r="T59" s="141"/>
      <c r="U59" s="141"/>
      <c r="V59" s="299"/>
      <c r="W59" s="161"/>
      <c r="X59" s="164"/>
    </row>
    <row r="60" spans="1:24" s="143" customFormat="1" ht="45" customHeight="1">
      <c r="A60" s="282">
        <v>55</v>
      </c>
      <c r="B60" s="145"/>
      <c r="C60" s="141"/>
      <c r="D60" s="141"/>
      <c r="E60" s="298"/>
      <c r="F60" s="298"/>
      <c r="G60" s="141"/>
      <c r="H60" s="141"/>
      <c r="I60" s="146"/>
      <c r="J60" s="141"/>
      <c r="K60" s="141"/>
      <c r="L60" s="141"/>
      <c r="M60" s="141"/>
      <c r="N60" s="141"/>
      <c r="O60" s="141">
        <f t="shared" si="0"/>
        <v>0</v>
      </c>
      <c r="P60" s="141"/>
      <c r="Q60" s="141"/>
      <c r="R60" s="141"/>
      <c r="S60" s="141"/>
      <c r="T60" s="141"/>
      <c r="U60" s="141"/>
      <c r="V60" s="299"/>
      <c r="W60" s="161"/>
      <c r="X60" s="164"/>
    </row>
    <row r="61" spans="1:24" s="143" customFormat="1" ht="45" customHeight="1">
      <c r="A61" s="282">
        <v>56</v>
      </c>
      <c r="B61" s="145"/>
      <c r="C61" s="141"/>
      <c r="D61" s="141"/>
      <c r="E61" s="298"/>
      <c r="F61" s="298"/>
      <c r="G61" s="141"/>
      <c r="H61" s="141"/>
      <c r="I61" s="146"/>
      <c r="J61" s="141"/>
      <c r="K61" s="141"/>
      <c r="L61" s="141"/>
      <c r="M61" s="141"/>
      <c r="N61" s="141"/>
      <c r="O61" s="141">
        <f t="shared" si="0"/>
        <v>0</v>
      </c>
      <c r="P61" s="141"/>
      <c r="Q61" s="141"/>
      <c r="R61" s="141"/>
      <c r="S61" s="141"/>
      <c r="T61" s="141"/>
      <c r="U61" s="141"/>
      <c r="V61" s="299"/>
      <c r="W61" s="161"/>
      <c r="X61" s="164"/>
    </row>
    <row r="62" spans="1:24" s="143" customFormat="1" ht="45" customHeight="1">
      <c r="A62" s="282">
        <v>57</v>
      </c>
      <c r="B62" s="145"/>
      <c r="C62" s="141"/>
      <c r="D62" s="141"/>
      <c r="E62" s="298"/>
      <c r="F62" s="298"/>
      <c r="G62" s="141"/>
      <c r="H62" s="141"/>
      <c r="I62" s="146"/>
      <c r="J62" s="141"/>
      <c r="K62" s="141"/>
      <c r="L62" s="141"/>
      <c r="M62" s="141"/>
      <c r="N62" s="141"/>
      <c r="O62" s="141">
        <f t="shared" si="0"/>
        <v>0</v>
      </c>
      <c r="P62" s="141"/>
      <c r="Q62" s="141"/>
      <c r="R62" s="141"/>
      <c r="S62" s="141"/>
      <c r="T62" s="141"/>
      <c r="U62" s="141"/>
      <c r="V62" s="299"/>
      <c r="W62" s="161"/>
      <c r="X62" s="164"/>
    </row>
    <row r="63" spans="1:24" s="143" customFormat="1" ht="45" customHeight="1">
      <c r="A63" s="282">
        <v>58</v>
      </c>
      <c r="B63" s="145"/>
      <c r="C63" s="141"/>
      <c r="D63" s="141"/>
      <c r="E63" s="298"/>
      <c r="F63" s="298"/>
      <c r="G63" s="141"/>
      <c r="H63" s="141"/>
      <c r="I63" s="146"/>
      <c r="J63" s="141"/>
      <c r="K63" s="141"/>
      <c r="L63" s="141"/>
      <c r="M63" s="141"/>
      <c r="N63" s="141"/>
      <c r="O63" s="141">
        <f t="shared" si="0"/>
        <v>0</v>
      </c>
      <c r="P63" s="141"/>
      <c r="Q63" s="141"/>
      <c r="R63" s="141"/>
      <c r="S63" s="141"/>
      <c r="T63" s="141"/>
      <c r="U63" s="141"/>
      <c r="V63" s="299"/>
      <c r="W63" s="161"/>
      <c r="X63" s="164"/>
    </row>
    <row r="64" spans="1:24" s="143" customFormat="1" ht="45" customHeight="1">
      <c r="A64" s="282">
        <v>59</v>
      </c>
      <c r="B64" s="145"/>
      <c r="C64" s="141"/>
      <c r="D64" s="141"/>
      <c r="E64" s="298"/>
      <c r="F64" s="298"/>
      <c r="G64" s="141"/>
      <c r="H64" s="141"/>
      <c r="I64" s="146"/>
      <c r="J64" s="141"/>
      <c r="K64" s="141"/>
      <c r="L64" s="141"/>
      <c r="M64" s="141"/>
      <c r="N64" s="141"/>
      <c r="O64" s="141">
        <f t="shared" si="0"/>
        <v>0</v>
      </c>
      <c r="P64" s="141"/>
      <c r="Q64" s="141"/>
      <c r="R64" s="141"/>
      <c r="S64" s="141"/>
      <c r="T64" s="141"/>
      <c r="U64" s="141"/>
      <c r="V64" s="299"/>
      <c r="W64" s="161"/>
      <c r="X64" s="164"/>
    </row>
    <row r="65" spans="1:24" s="143" customFormat="1" ht="45" customHeight="1">
      <c r="A65" s="282">
        <v>60</v>
      </c>
      <c r="B65" s="145"/>
      <c r="C65" s="141"/>
      <c r="D65" s="141"/>
      <c r="E65" s="298"/>
      <c r="F65" s="298"/>
      <c r="G65" s="141"/>
      <c r="H65" s="141"/>
      <c r="I65" s="146"/>
      <c r="J65" s="141"/>
      <c r="K65" s="141"/>
      <c r="L65" s="141"/>
      <c r="M65" s="141"/>
      <c r="N65" s="141"/>
      <c r="O65" s="141">
        <f t="shared" si="0"/>
        <v>0</v>
      </c>
      <c r="P65" s="141"/>
      <c r="Q65" s="141"/>
      <c r="R65" s="141"/>
      <c r="S65" s="141"/>
      <c r="T65" s="141"/>
      <c r="U65" s="141"/>
      <c r="V65" s="299"/>
      <c r="W65" s="161"/>
      <c r="X65" s="164"/>
    </row>
    <row r="66" spans="1:24" s="143" customFormat="1" ht="45" customHeight="1">
      <c r="A66" s="282">
        <v>61</v>
      </c>
      <c r="B66" s="145"/>
      <c r="C66" s="141"/>
      <c r="D66" s="141"/>
      <c r="E66" s="298"/>
      <c r="F66" s="298"/>
      <c r="G66" s="141"/>
      <c r="H66" s="141"/>
      <c r="I66" s="146"/>
      <c r="J66" s="141"/>
      <c r="K66" s="141"/>
      <c r="L66" s="141"/>
      <c r="M66" s="141"/>
      <c r="N66" s="141"/>
      <c r="O66" s="141">
        <f t="shared" si="0"/>
        <v>0</v>
      </c>
      <c r="P66" s="141"/>
      <c r="Q66" s="141"/>
      <c r="R66" s="141"/>
      <c r="S66" s="141"/>
      <c r="T66" s="141"/>
      <c r="U66" s="141"/>
      <c r="V66" s="299"/>
      <c r="W66" s="161"/>
      <c r="X66" s="164"/>
    </row>
    <row r="67" spans="1:24" s="143" customFormat="1" ht="45" customHeight="1">
      <c r="A67" s="282">
        <v>62</v>
      </c>
      <c r="B67" s="145"/>
      <c r="C67" s="141"/>
      <c r="D67" s="141"/>
      <c r="E67" s="298"/>
      <c r="F67" s="298"/>
      <c r="G67" s="141"/>
      <c r="H67" s="141"/>
      <c r="I67" s="146"/>
      <c r="J67" s="141"/>
      <c r="K67" s="141"/>
      <c r="L67" s="141"/>
      <c r="M67" s="141"/>
      <c r="N67" s="141"/>
      <c r="O67" s="141">
        <f t="shared" si="0"/>
        <v>0</v>
      </c>
      <c r="P67" s="141"/>
      <c r="Q67" s="141"/>
      <c r="R67" s="141"/>
      <c r="S67" s="141"/>
      <c r="T67" s="141"/>
      <c r="U67" s="141"/>
      <c r="V67" s="299"/>
      <c r="W67" s="161"/>
      <c r="X67" s="164"/>
    </row>
    <row r="68" spans="1:24" s="143" customFormat="1" ht="45" customHeight="1">
      <c r="A68" s="282">
        <v>63</v>
      </c>
      <c r="B68" s="145"/>
      <c r="C68" s="141"/>
      <c r="D68" s="141"/>
      <c r="E68" s="298"/>
      <c r="F68" s="298"/>
      <c r="G68" s="141"/>
      <c r="H68" s="141"/>
      <c r="I68" s="146"/>
      <c r="J68" s="141"/>
      <c r="K68" s="141"/>
      <c r="L68" s="141"/>
      <c r="M68" s="141"/>
      <c r="N68" s="141"/>
      <c r="O68" s="141">
        <f t="shared" si="0"/>
        <v>0</v>
      </c>
      <c r="P68" s="141"/>
      <c r="Q68" s="141"/>
      <c r="R68" s="141"/>
      <c r="S68" s="141"/>
      <c r="T68" s="141"/>
      <c r="U68" s="141"/>
      <c r="V68" s="299"/>
      <c r="W68" s="161"/>
      <c r="X68" s="164"/>
    </row>
    <row r="69" spans="1:24" s="143" customFormat="1" ht="45" customHeight="1">
      <c r="A69" s="282">
        <v>64</v>
      </c>
      <c r="B69" s="145"/>
      <c r="C69" s="141"/>
      <c r="D69" s="141"/>
      <c r="E69" s="298"/>
      <c r="F69" s="298"/>
      <c r="G69" s="141"/>
      <c r="H69" s="141"/>
      <c r="I69" s="146"/>
      <c r="J69" s="141"/>
      <c r="K69" s="141"/>
      <c r="L69" s="141"/>
      <c r="M69" s="141"/>
      <c r="N69" s="141"/>
      <c r="O69" s="141">
        <f t="shared" si="0"/>
        <v>0</v>
      </c>
      <c r="P69" s="141"/>
      <c r="Q69" s="141"/>
      <c r="R69" s="141"/>
      <c r="S69" s="141"/>
      <c r="T69" s="141"/>
      <c r="U69" s="141"/>
      <c r="V69" s="299"/>
      <c r="W69" s="161"/>
      <c r="X69" s="164"/>
    </row>
    <row r="70" spans="1:24" s="143" customFormat="1" ht="45" customHeight="1">
      <c r="A70" s="282">
        <v>65</v>
      </c>
      <c r="B70" s="145"/>
      <c r="C70" s="141"/>
      <c r="D70" s="141"/>
      <c r="E70" s="298"/>
      <c r="F70" s="298"/>
      <c r="G70" s="141"/>
      <c r="H70" s="141"/>
      <c r="I70" s="146"/>
      <c r="J70" s="141"/>
      <c r="K70" s="141"/>
      <c r="L70" s="141"/>
      <c r="M70" s="141"/>
      <c r="N70" s="141"/>
      <c r="O70" s="141">
        <f t="shared" si="0"/>
        <v>0</v>
      </c>
      <c r="P70" s="141"/>
      <c r="Q70" s="141"/>
      <c r="R70" s="141"/>
      <c r="S70" s="141"/>
      <c r="T70" s="141"/>
      <c r="U70" s="141"/>
      <c r="V70" s="299"/>
      <c r="W70" s="161"/>
      <c r="X70" s="164"/>
    </row>
    <row r="71" spans="1:24" s="143" customFormat="1" ht="45" customHeight="1">
      <c r="A71" s="282">
        <v>66</v>
      </c>
      <c r="B71" s="145"/>
      <c r="C71" s="141"/>
      <c r="D71" s="141"/>
      <c r="E71" s="298"/>
      <c r="F71" s="298"/>
      <c r="G71" s="141"/>
      <c r="H71" s="141"/>
      <c r="I71" s="146"/>
      <c r="J71" s="141"/>
      <c r="K71" s="141"/>
      <c r="L71" s="141"/>
      <c r="M71" s="141"/>
      <c r="N71" s="141"/>
      <c r="O71" s="141">
        <f t="shared" si="0"/>
        <v>0</v>
      </c>
      <c r="P71" s="141"/>
      <c r="Q71" s="141"/>
      <c r="R71" s="141"/>
      <c r="S71" s="141"/>
      <c r="T71" s="141"/>
      <c r="U71" s="141"/>
      <c r="V71" s="299"/>
      <c r="W71" s="161"/>
      <c r="X71" s="164"/>
    </row>
    <row r="72" spans="1:24" s="143" customFormat="1" ht="45" customHeight="1">
      <c r="A72" s="282">
        <v>67</v>
      </c>
      <c r="B72" s="145"/>
      <c r="C72" s="141"/>
      <c r="D72" s="141"/>
      <c r="E72" s="298"/>
      <c r="F72" s="298"/>
      <c r="G72" s="141"/>
      <c r="H72" s="141"/>
      <c r="I72" s="146"/>
      <c r="J72" s="141"/>
      <c r="K72" s="141"/>
      <c r="L72" s="141"/>
      <c r="M72" s="141"/>
      <c r="N72" s="141"/>
      <c r="O72" s="141">
        <f t="shared" ref="O72:O106" si="1">SUM(M72:N72)</f>
        <v>0</v>
      </c>
      <c r="P72" s="141"/>
      <c r="Q72" s="141"/>
      <c r="R72" s="141"/>
      <c r="S72" s="141"/>
      <c r="T72" s="141"/>
      <c r="U72" s="141"/>
      <c r="V72" s="299"/>
      <c r="W72" s="161"/>
      <c r="X72" s="164"/>
    </row>
    <row r="73" spans="1:24" s="143" customFormat="1" ht="45" customHeight="1">
      <c r="A73" s="282">
        <v>68</v>
      </c>
      <c r="B73" s="145"/>
      <c r="C73" s="141"/>
      <c r="D73" s="141"/>
      <c r="E73" s="298"/>
      <c r="F73" s="298"/>
      <c r="G73" s="141"/>
      <c r="H73" s="141"/>
      <c r="I73" s="146"/>
      <c r="J73" s="141"/>
      <c r="K73" s="141"/>
      <c r="L73" s="141"/>
      <c r="M73" s="141"/>
      <c r="N73" s="141"/>
      <c r="O73" s="141">
        <f t="shared" si="1"/>
        <v>0</v>
      </c>
      <c r="P73" s="141"/>
      <c r="Q73" s="141"/>
      <c r="R73" s="141"/>
      <c r="S73" s="141"/>
      <c r="T73" s="141"/>
      <c r="U73" s="141"/>
      <c r="V73" s="299"/>
      <c r="W73" s="161"/>
      <c r="X73" s="164"/>
    </row>
    <row r="74" spans="1:24" s="143" customFormat="1" ht="45" customHeight="1">
      <c r="A74" s="282">
        <v>69</v>
      </c>
      <c r="B74" s="145"/>
      <c r="C74" s="141"/>
      <c r="D74" s="141"/>
      <c r="E74" s="298"/>
      <c r="F74" s="298"/>
      <c r="G74" s="141"/>
      <c r="H74" s="141"/>
      <c r="I74" s="146"/>
      <c r="J74" s="141"/>
      <c r="K74" s="141"/>
      <c r="L74" s="141"/>
      <c r="M74" s="141"/>
      <c r="N74" s="141"/>
      <c r="O74" s="141">
        <f t="shared" si="1"/>
        <v>0</v>
      </c>
      <c r="P74" s="141"/>
      <c r="Q74" s="141"/>
      <c r="R74" s="141"/>
      <c r="S74" s="141"/>
      <c r="T74" s="141"/>
      <c r="U74" s="141"/>
      <c r="V74" s="299"/>
      <c r="W74" s="161"/>
      <c r="X74" s="164"/>
    </row>
    <row r="75" spans="1:24" s="143" customFormat="1" ht="45" customHeight="1">
      <c r="A75" s="282">
        <v>70</v>
      </c>
      <c r="B75" s="145"/>
      <c r="C75" s="141"/>
      <c r="D75" s="141"/>
      <c r="E75" s="298"/>
      <c r="F75" s="298"/>
      <c r="G75" s="141"/>
      <c r="H75" s="141"/>
      <c r="I75" s="146"/>
      <c r="J75" s="141"/>
      <c r="K75" s="141"/>
      <c r="L75" s="141"/>
      <c r="M75" s="141"/>
      <c r="N75" s="141"/>
      <c r="O75" s="141">
        <f t="shared" si="1"/>
        <v>0</v>
      </c>
      <c r="P75" s="141"/>
      <c r="Q75" s="141"/>
      <c r="R75" s="141"/>
      <c r="S75" s="141"/>
      <c r="T75" s="141"/>
      <c r="U75" s="141"/>
      <c r="V75" s="299"/>
      <c r="W75" s="161"/>
      <c r="X75" s="164"/>
    </row>
    <row r="76" spans="1:24" s="143" customFormat="1" ht="45" customHeight="1">
      <c r="A76" s="282">
        <v>71</v>
      </c>
      <c r="B76" s="145"/>
      <c r="C76" s="141"/>
      <c r="D76" s="141"/>
      <c r="E76" s="298"/>
      <c r="F76" s="298"/>
      <c r="G76" s="141"/>
      <c r="H76" s="141"/>
      <c r="I76" s="146"/>
      <c r="J76" s="141"/>
      <c r="K76" s="141"/>
      <c r="L76" s="141"/>
      <c r="M76" s="141"/>
      <c r="N76" s="141"/>
      <c r="O76" s="141">
        <f t="shared" si="1"/>
        <v>0</v>
      </c>
      <c r="P76" s="141"/>
      <c r="Q76" s="141"/>
      <c r="R76" s="141"/>
      <c r="S76" s="141"/>
      <c r="T76" s="141"/>
      <c r="U76" s="141"/>
      <c r="V76" s="299"/>
      <c r="W76" s="161"/>
      <c r="X76" s="164"/>
    </row>
    <row r="77" spans="1:24" s="143" customFormat="1" ht="45" customHeight="1">
      <c r="A77" s="282">
        <v>72</v>
      </c>
      <c r="B77" s="145"/>
      <c r="C77" s="141"/>
      <c r="D77" s="141"/>
      <c r="E77" s="298"/>
      <c r="F77" s="298"/>
      <c r="G77" s="141"/>
      <c r="H77" s="141"/>
      <c r="I77" s="146"/>
      <c r="J77" s="141"/>
      <c r="K77" s="141"/>
      <c r="L77" s="141"/>
      <c r="M77" s="141"/>
      <c r="N77" s="141"/>
      <c r="O77" s="141">
        <f t="shared" si="1"/>
        <v>0</v>
      </c>
      <c r="P77" s="141"/>
      <c r="Q77" s="141"/>
      <c r="R77" s="141"/>
      <c r="S77" s="141"/>
      <c r="T77" s="141"/>
      <c r="U77" s="141"/>
      <c r="V77" s="299"/>
      <c r="W77" s="161"/>
      <c r="X77" s="164"/>
    </row>
    <row r="78" spans="1:24" s="143" customFormat="1" ht="45" customHeight="1">
      <c r="A78" s="282">
        <v>73</v>
      </c>
      <c r="B78" s="145"/>
      <c r="C78" s="141"/>
      <c r="D78" s="141"/>
      <c r="E78" s="298"/>
      <c r="F78" s="298"/>
      <c r="G78" s="141"/>
      <c r="H78" s="141"/>
      <c r="I78" s="146"/>
      <c r="J78" s="141"/>
      <c r="K78" s="141"/>
      <c r="L78" s="141"/>
      <c r="M78" s="141"/>
      <c r="N78" s="141"/>
      <c r="O78" s="141">
        <f t="shared" si="1"/>
        <v>0</v>
      </c>
      <c r="P78" s="141"/>
      <c r="Q78" s="141"/>
      <c r="R78" s="141"/>
      <c r="S78" s="141"/>
      <c r="T78" s="141"/>
      <c r="U78" s="141"/>
      <c r="V78" s="299"/>
      <c r="W78" s="161"/>
      <c r="X78" s="164"/>
    </row>
    <row r="79" spans="1:24" s="143" customFormat="1" ht="45" customHeight="1">
      <c r="A79" s="282">
        <v>74</v>
      </c>
      <c r="B79" s="145"/>
      <c r="C79" s="141"/>
      <c r="D79" s="141"/>
      <c r="E79" s="298"/>
      <c r="F79" s="298"/>
      <c r="G79" s="141"/>
      <c r="H79" s="141"/>
      <c r="I79" s="146"/>
      <c r="J79" s="141"/>
      <c r="K79" s="141"/>
      <c r="L79" s="141"/>
      <c r="M79" s="141"/>
      <c r="N79" s="141"/>
      <c r="O79" s="141">
        <f t="shared" si="1"/>
        <v>0</v>
      </c>
      <c r="P79" s="141"/>
      <c r="Q79" s="141"/>
      <c r="R79" s="141"/>
      <c r="S79" s="141"/>
      <c r="T79" s="141"/>
      <c r="U79" s="141"/>
      <c r="V79" s="299"/>
      <c r="W79" s="161"/>
      <c r="X79" s="164"/>
    </row>
    <row r="80" spans="1:24" s="143" customFormat="1" ht="45" customHeight="1">
      <c r="A80" s="282">
        <v>75</v>
      </c>
      <c r="B80" s="145"/>
      <c r="C80" s="141"/>
      <c r="D80" s="141"/>
      <c r="E80" s="298"/>
      <c r="F80" s="298"/>
      <c r="G80" s="141"/>
      <c r="H80" s="141"/>
      <c r="I80" s="146"/>
      <c r="J80" s="141"/>
      <c r="K80" s="141"/>
      <c r="L80" s="141"/>
      <c r="M80" s="141"/>
      <c r="N80" s="141"/>
      <c r="O80" s="141">
        <f t="shared" si="1"/>
        <v>0</v>
      </c>
      <c r="P80" s="141"/>
      <c r="Q80" s="141"/>
      <c r="R80" s="141"/>
      <c r="S80" s="141"/>
      <c r="T80" s="141"/>
      <c r="U80" s="141"/>
      <c r="V80" s="299"/>
      <c r="W80" s="161"/>
      <c r="X80" s="164"/>
    </row>
    <row r="81" spans="1:24" s="143" customFormat="1" ht="45" customHeight="1">
      <c r="A81" s="282">
        <v>76</v>
      </c>
      <c r="B81" s="145"/>
      <c r="C81" s="141"/>
      <c r="D81" s="141"/>
      <c r="E81" s="298"/>
      <c r="F81" s="298"/>
      <c r="G81" s="141"/>
      <c r="H81" s="141"/>
      <c r="I81" s="146"/>
      <c r="J81" s="141"/>
      <c r="K81" s="141"/>
      <c r="L81" s="141"/>
      <c r="M81" s="141"/>
      <c r="N81" s="141"/>
      <c r="O81" s="141">
        <f t="shared" si="1"/>
        <v>0</v>
      </c>
      <c r="P81" s="141"/>
      <c r="Q81" s="141"/>
      <c r="R81" s="141"/>
      <c r="S81" s="141"/>
      <c r="T81" s="141"/>
      <c r="U81" s="141"/>
      <c r="V81" s="299"/>
      <c r="W81" s="161"/>
      <c r="X81" s="164"/>
    </row>
    <row r="82" spans="1:24" s="143" customFormat="1" ht="45" customHeight="1">
      <c r="A82" s="282">
        <v>77</v>
      </c>
      <c r="B82" s="145"/>
      <c r="C82" s="141"/>
      <c r="D82" s="141"/>
      <c r="E82" s="298"/>
      <c r="F82" s="298"/>
      <c r="G82" s="141"/>
      <c r="H82" s="141"/>
      <c r="I82" s="146"/>
      <c r="J82" s="141"/>
      <c r="K82" s="141"/>
      <c r="L82" s="141"/>
      <c r="M82" s="141"/>
      <c r="N82" s="141"/>
      <c r="O82" s="141">
        <f t="shared" si="1"/>
        <v>0</v>
      </c>
      <c r="P82" s="141"/>
      <c r="Q82" s="141"/>
      <c r="R82" s="141"/>
      <c r="S82" s="141"/>
      <c r="T82" s="141"/>
      <c r="U82" s="141"/>
      <c r="V82" s="299"/>
      <c r="W82" s="161"/>
      <c r="X82" s="164"/>
    </row>
    <row r="83" spans="1:24" s="143" customFormat="1" ht="45" customHeight="1">
      <c r="A83" s="282">
        <v>78</v>
      </c>
      <c r="B83" s="145"/>
      <c r="C83" s="141"/>
      <c r="D83" s="141"/>
      <c r="E83" s="298"/>
      <c r="F83" s="298"/>
      <c r="G83" s="141"/>
      <c r="H83" s="141"/>
      <c r="I83" s="146"/>
      <c r="J83" s="141"/>
      <c r="K83" s="141"/>
      <c r="L83" s="141"/>
      <c r="M83" s="141"/>
      <c r="N83" s="141"/>
      <c r="O83" s="141">
        <f t="shared" si="1"/>
        <v>0</v>
      </c>
      <c r="P83" s="141"/>
      <c r="Q83" s="141"/>
      <c r="R83" s="141"/>
      <c r="S83" s="141"/>
      <c r="T83" s="141"/>
      <c r="U83" s="141"/>
      <c r="V83" s="299"/>
      <c r="W83" s="161"/>
      <c r="X83" s="164"/>
    </row>
    <row r="84" spans="1:24" s="143" customFormat="1" ht="45" customHeight="1">
      <c r="A84" s="282">
        <v>79</v>
      </c>
      <c r="B84" s="145"/>
      <c r="C84" s="141"/>
      <c r="D84" s="141"/>
      <c r="E84" s="298"/>
      <c r="F84" s="298"/>
      <c r="G84" s="141"/>
      <c r="H84" s="141"/>
      <c r="I84" s="146"/>
      <c r="J84" s="141"/>
      <c r="K84" s="141"/>
      <c r="L84" s="141"/>
      <c r="M84" s="141"/>
      <c r="N84" s="141"/>
      <c r="O84" s="141">
        <f t="shared" si="1"/>
        <v>0</v>
      </c>
      <c r="P84" s="141"/>
      <c r="Q84" s="141"/>
      <c r="R84" s="141"/>
      <c r="S84" s="141"/>
      <c r="T84" s="141"/>
      <c r="U84" s="141"/>
      <c r="V84" s="299"/>
      <c r="W84" s="161"/>
      <c r="X84" s="164"/>
    </row>
    <row r="85" spans="1:24" s="143" customFormat="1" ht="45" customHeight="1">
      <c r="A85" s="282">
        <v>80</v>
      </c>
      <c r="B85" s="145"/>
      <c r="C85" s="141"/>
      <c r="D85" s="141"/>
      <c r="E85" s="298"/>
      <c r="F85" s="298"/>
      <c r="G85" s="141"/>
      <c r="H85" s="141"/>
      <c r="I85" s="146"/>
      <c r="J85" s="141"/>
      <c r="K85" s="141"/>
      <c r="L85" s="141"/>
      <c r="M85" s="141"/>
      <c r="N85" s="141"/>
      <c r="O85" s="141">
        <f t="shared" si="1"/>
        <v>0</v>
      </c>
      <c r="P85" s="141"/>
      <c r="Q85" s="141"/>
      <c r="R85" s="141"/>
      <c r="S85" s="141"/>
      <c r="T85" s="141"/>
      <c r="U85" s="141"/>
      <c r="V85" s="299"/>
      <c r="W85" s="161"/>
      <c r="X85" s="164"/>
    </row>
    <row r="86" spans="1:24" s="143" customFormat="1" ht="45" customHeight="1">
      <c r="A86" s="282">
        <v>81</v>
      </c>
      <c r="B86" s="145"/>
      <c r="C86" s="141"/>
      <c r="D86" s="141"/>
      <c r="E86" s="298"/>
      <c r="F86" s="298"/>
      <c r="G86" s="141"/>
      <c r="H86" s="141"/>
      <c r="I86" s="146"/>
      <c r="J86" s="141"/>
      <c r="K86" s="141"/>
      <c r="L86" s="141"/>
      <c r="M86" s="141"/>
      <c r="N86" s="141"/>
      <c r="O86" s="141">
        <f t="shared" si="1"/>
        <v>0</v>
      </c>
      <c r="P86" s="141"/>
      <c r="Q86" s="141"/>
      <c r="R86" s="141"/>
      <c r="S86" s="141"/>
      <c r="T86" s="141"/>
      <c r="U86" s="141"/>
      <c r="V86" s="299"/>
      <c r="W86" s="161"/>
      <c r="X86" s="164"/>
    </row>
    <row r="87" spans="1:24" s="143" customFormat="1" ht="45" customHeight="1">
      <c r="A87" s="282">
        <v>82</v>
      </c>
      <c r="B87" s="145"/>
      <c r="C87" s="141"/>
      <c r="D87" s="141"/>
      <c r="E87" s="298"/>
      <c r="F87" s="298"/>
      <c r="G87" s="141"/>
      <c r="H87" s="141"/>
      <c r="I87" s="146"/>
      <c r="J87" s="141"/>
      <c r="K87" s="141"/>
      <c r="L87" s="141"/>
      <c r="M87" s="141"/>
      <c r="N87" s="141"/>
      <c r="O87" s="141">
        <f t="shared" si="1"/>
        <v>0</v>
      </c>
      <c r="P87" s="141"/>
      <c r="Q87" s="141"/>
      <c r="R87" s="141"/>
      <c r="S87" s="141"/>
      <c r="T87" s="141"/>
      <c r="U87" s="141"/>
      <c r="V87" s="299"/>
      <c r="W87" s="161"/>
      <c r="X87" s="164"/>
    </row>
    <row r="88" spans="1:24" s="143" customFormat="1" ht="45" customHeight="1">
      <c r="A88" s="282">
        <v>83</v>
      </c>
      <c r="B88" s="145"/>
      <c r="C88" s="141"/>
      <c r="D88" s="141"/>
      <c r="E88" s="298"/>
      <c r="F88" s="298"/>
      <c r="G88" s="141"/>
      <c r="H88" s="141"/>
      <c r="I88" s="146"/>
      <c r="J88" s="141"/>
      <c r="K88" s="141"/>
      <c r="L88" s="141"/>
      <c r="M88" s="141"/>
      <c r="N88" s="141"/>
      <c r="O88" s="141">
        <f t="shared" si="1"/>
        <v>0</v>
      </c>
      <c r="P88" s="141"/>
      <c r="Q88" s="141"/>
      <c r="R88" s="141"/>
      <c r="S88" s="141"/>
      <c r="T88" s="141"/>
      <c r="U88" s="141"/>
      <c r="V88" s="299"/>
      <c r="W88" s="161"/>
      <c r="X88" s="164"/>
    </row>
    <row r="89" spans="1:24" s="143" customFormat="1" ht="45" customHeight="1">
      <c r="A89" s="282">
        <v>84</v>
      </c>
      <c r="B89" s="145"/>
      <c r="C89" s="141"/>
      <c r="D89" s="141"/>
      <c r="E89" s="298"/>
      <c r="F89" s="298"/>
      <c r="G89" s="141"/>
      <c r="H89" s="141"/>
      <c r="I89" s="146"/>
      <c r="J89" s="141"/>
      <c r="K89" s="141"/>
      <c r="L89" s="141"/>
      <c r="M89" s="141"/>
      <c r="N89" s="141"/>
      <c r="O89" s="141">
        <f t="shared" si="1"/>
        <v>0</v>
      </c>
      <c r="P89" s="141"/>
      <c r="Q89" s="141"/>
      <c r="R89" s="141"/>
      <c r="S89" s="141"/>
      <c r="T89" s="141"/>
      <c r="U89" s="141"/>
      <c r="V89" s="299"/>
      <c r="W89" s="161"/>
      <c r="X89" s="164"/>
    </row>
    <row r="90" spans="1:24" s="143" customFormat="1" ht="45" customHeight="1">
      <c r="A90" s="282">
        <v>85</v>
      </c>
      <c r="B90" s="145"/>
      <c r="C90" s="141"/>
      <c r="D90" s="141"/>
      <c r="E90" s="298"/>
      <c r="F90" s="298"/>
      <c r="G90" s="141"/>
      <c r="H90" s="141"/>
      <c r="I90" s="146"/>
      <c r="J90" s="141"/>
      <c r="K90" s="141"/>
      <c r="L90" s="141"/>
      <c r="M90" s="141"/>
      <c r="N90" s="141"/>
      <c r="O90" s="141">
        <f t="shared" si="1"/>
        <v>0</v>
      </c>
      <c r="P90" s="141"/>
      <c r="Q90" s="141"/>
      <c r="R90" s="141"/>
      <c r="S90" s="141"/>
      <c r="T90" s="141"/>
      <c r="U90" s="141"/>
      <c r="V90" s="299"/>
      <c r="W90" s="161"/>
      <c r="X90" s="164"/>
    </row>
    <row r="91" spans="1:24" s="143" customFormat="1" ht="45" customHeight="1">
      <c r="A91" s="282">
        <v>86</v>
      </c>
      <c r="B91" s="145"/>
      <c r="C91" s="141"/>
      <c r="D91" s="141"/>
      <c r="E91" s="298"/>
      <c r="F91" s="298"/>
      <c r="G91" s="141"/>
      <c r="H91" s="141"/>
      <c r="I91" s="146"/>
      <c r="J91" s="141"/>
      <c r="K91" s="141"/>
      <c r="L91" s="141"/>
      <c r="M91" s="141"/>
      <c r="N91" s="141"/>
      <c r="O91" s="141">
        <f t="shared" si="1"/>
        <v>0</v>
      </c>
      <c r="P91" s="141"/>
      <c r="Q91" s="141"/>
      <c r="R91" s="141"/>
      <c r="S91" s="141"/>
      <c r="T91" s="141"/>
      <c r="U91" s="141"/>
      <c r="V91" s="299"/>
      <c r="W91" s="161"/>
      <c r="X91" s="164"/>
    </row>
    <row r="92" spans="1:24" s="143" customFormat="1" ht="45" customHeight="1">
      <c r="A92" s="282">
        <v>87</v>
      </c>
      <c r="B92" s="145"/>
      <c r="C92" s="141"/>
      <c r="D92" s="141"/>
      <c r="E92" s="298"/>
      <c r="F92" s="298"/>
      <c r="G92" s="141"/>
      <c r="H92" s="141"/>
      <c r="I92" s="146"/>
      <c r="J92" s="141"/>
      <c r="K92" s="141"/>
      <c r="L92" s="141"/>
      <c r="M92" s="141"/>
      <c r="N92" s="141"/>
      <c r="O92" s="141">
        <f t="shared" si="1"/>
        <v>0</v>
      </c>
      <c r="P92" s="141"/>
      <c r="Q92" s="141"/>
      <c r="R92" s="141"/>
      <c r="S92" s="141"/>
      <c r="T92" s="141"/>
      <c r="U92" s="141"/>
      <c r="V92" s="299"/>
      <c r="W92" s="161"/>
      <c r="X92" s="164"/>
    </row>
    <row r="93" spans="1:24" s="143" customFormat="1" ht="45" customHeight="1">
      <c r="A93" s="282">
        <v>88</v>
      </c>
      <c r="B93" s="145"/>
      <c r="C93" s="141"/>
      <c r="D93" s="141"/>
      <c r="E93" s="298"/>
      <c r="F93" s="298"/>
      <c r="G93" s="141"/>
      <c r="H93" s="141"/>
      <c r="I93" s="146"/>
      <c r="J93" s="141"/>
      <c r="K93" s="141"/>
      <c r="L93" s="141"/>
      <c r="M93" s="141"/>
      <c r="N93" s="141"/>
      <c r="O93" s="141">
        <f t="shared" si="1"/>
        <v>0</v>
      </c>
      <c r="P93" s="141"/>
      <c r="Q93" s="141"/>
      <c r="R93" s="141"/>
      <c r="S93" s="141"/>
      <c r="T93" s="141"/>
      <c r="U93" s="141"/>
      <c r="V93" s="299"/>
      <c r="W93" s="161"/>
      <c r="X93" s="164"/>
    </row>
    <row r="94" spans="1:24" s="143" customFormat="1" ht="45" customHeight="1">
      <c r="A94" s="282">
        <v>89</v>
      </c>
      <c r="B94" s="145"/>
      <c r="C94" s="141"/>
      <c r="D94" s="141"/>
      <c r="E94" s="298"/>
      <c r="F94" s="298"/>
      <c r="G94" s="141"/>
      <c r="H94" s="141"/>
      <c r="I94" s="146"/>
      <c r="J94" s="141"/>
      <c r="K94" s="141"/>
      <c r="L94" s="141"/>
      <c r="M94" s="141"/>
      <c r="N94" s="141"/>
      <c r="O94" s="141">
        <f t="shared" si="1"/>
        <v>0</v>
      </c>
      <c r="P94" s="141"/>
      <c r="Q94" s="141"/>
      <c r="R94" s="141"/>
      <c r="S94" s="141"/>
      <c r="T94" s="141"/>
      <c r="U94" s="141"/>
      <c r="V94" s="299"/>
      <c r="W94" s="161"/>
      <c r="X94" s="164"/>
    </row>
    <row r="95" spans="1:24" s="143" customFormat="1" ht="45" customHeight="1">
      <c r="A95" s="282">
        <v>90</v>
      </c>
      <c r="B95" s="145"/>
      <c r="C95" s="141"/>
      <c r="D95" s="141"/>
      <c r="E95" s="298"/>
      <c r="F95" s="298"/>
      <c r="G95" s="141"/>
      <c r="H95" s="141"/>
      <c r="I95" s="146"/>
      <c r="J95" s="141"/>
      <c r="K95" s="141"/>
      <c r="L95" s="141"/>
      <c r="M95" s="141"/>
      <c r="N95" s="141"/>
      <c r="O95" s="141">
        <f t="shared" si="1"/>
        <v>0</v>
      </c>
      <c r="P95" s="141"/>
      <c r="Q95" s="141"/>
      <c r="R95" s="141"/>
      <c r="S95" s="141"/>
      <c r="T95" s="141"/>
      <c r="U95" s="141"/>
      <c r="V95" s="299"/>
      <c r="W95" s="161"/>
      <c r="X95" s="164"/>
    </row>
    <row r="96" spans="1:24" s="143" customFormat="1" ht="45" customHeight="1">
      <c r="A96" s="282">
        <v>91</v>
      </c>
      <c r="B96" s="145"/>
      <c r="C96" s="141"/>
      <c r="D96" s="141"/>
      <c r="E96" s="298"/>
      <c r="F96" s="298"/>
      <c r="G96" s="141"/>
      <c r="H96" s="141"/>
      <c r="I96" s="146"/>
      <c r="J96" s="141"/>
      <c r="K96" s="141"/>
      <c r="L96" s="141"/>
      <c r="M96" s="141"/>
      <c r="N96" s="141"/>
      <c r="O96" s="141">
        <f t="shared" si="1"/>
        <v>0</v>
      </c>
      <c r="P96" s="141"/>
      <c r="Q96" s="141"/>
      <c r="R96" s="141"/>
      <c r="S96" s="141"/>
      <c r="T96" s="141"/>
      <c r="U96" s="141"/>
      <c r="V96" s="299"/>
      <c r="W96" s="161"/>
      <c r="X96" s="164"/>
    </row>
    <row r="97" spans="1:24" s="143" customFormat="1" ht="45" customHeight="1">
      <c r="A97" s="282">
        <v>92</v>
      </c>
      <c r="B97" s="145"/>
      <c r="C97" s="141"/>
      <c r="D97" s="141"/>
      <c r="E97" s="298"/>
      <c r="F97" s="298"/>
      <c r="G97" s="141"/>
      <c r="H97" s="141"/>
      <c r="I97" s="146"/>
      <c r="J97" s="141"/>
      <c r="K97" s="141"/>
      <c r="L97" s="141"/>
      <c r="M97" s="141"/>
      <c r="N97" s="141"/>
      <c r="O97" s="141">
        <f t="shared" si="1"/>
        <v>0</v>
      </c>
      <c r="P97" s="141"/>
      <c r="Q97" s="141"/>
      <c r="R97" s="141"/>
      <c r="S97" s="141"/>
      <c r="T97" s="141"/>
      <c r="U97" s="141"/>
      <c r="V97" s="299"/>
      <c r="W97" s="161"/>
      <c r="X97" s="164"/>
    </row>
    <row r="98" spans="1:24" s="143" customFormat="1" ht="45" customHeight="1">
      <c r="A98" s="282">
        <v>93</v>
      </c>
      <c r="B98" s="145"/>
      <c r="C98" s="141"/>
      <c r="D98" s="141"/>
      <c r="E98" s="298"/>
      <c r="F98" s="298"/>
      <c r="G98" s="141"/>
      <c r="H98" s="141"/>
      <c r="I98" s="146"/>
      <c r="J98" s="141"/>
      <c r="K98" s="141"/>
      <c r="L98" s="141"/>
      <c r="M98" s="141"/>
      <c r="N98" s="141"/>
      <c r="O98" s="141">
        <f t="shared" si="1"/>
        <v>0</v>
      </c>
      <c r="P98" s="141"/>
      <c r="Q98" s="141"/>
      <c r="R98" s="141"/>
      <c r="S98" s="141"/>
      <c r="T98" s="141"/>
      <c r="U98" s="141"/>
      <c r="V98" s="299"/>
      <c r="W98" s="161"/>
      <c r="X98" s="164"/>
    </row>
    <row r="99" spans="1:24" s="143" customFormat="1" ht="45" customHeight="1">
      <c r="A99" s="282">
        <v>94</v>
      </c>
      <c r="B99" s="145"/>
      <c r="C99" s="141"/>
      <c r="D99" s="141"/>
      <c r="E99" s="298"/>
      <c r="F99" s="298"/>
      <c r="G99" s="141"/>
      <c r="H99" s="141"/>
      <c r="I99" s="146"/>
      <c r="J99" s="141"/>
      <c r="K99" s="141"/>
      <c r="L99" s="141"/>
      <c r="M99" s="141"/>
      <c r="N99" s="141"/>
      <c r="O99" s="141">
        <f t="shared" si="1"/>
        <v>0</v>
      </c>
      <c r="P99" s="141"/>
      <c r="Q99" s="141"/>
      <c r="R99" s="141"/>
      <c r="S99" s="141"/>
      <c r="T99" s="141"/>
      <c r="U99" s="141"/>
      <c r="V99" s="299"/>
      <c r="W99" s="161"/>
      <c r="X99" s="164"/>
    </row>
    <row r="100" spans="1:24" s="143" customFormat="1" ht="45" customHeight="1">
      <c r="A100" s="282">
        <v>95</v>
      </c>
      <c r="B100" s="145"/>
      <c r="C100" s="141"/>
      <c r="D100" s="141"/>
      <c r="E100" s="298"/>
      <c r="F100" s="298"/>
      <c r="G100" s="141"/>
      <c r="H100" s="141"/>
      <c r="I100" s="146"/>
      <c r="J100" s="141"/>
      <c r="K100" s="141"/>
      <c r="L100" s="141"/>
      <c r="M100" s="141"/>
      <c r="N100" s="141"/>
      <c r="O100" s="141">
        <f t="shared" si="1"/>
        <v>0</v>
      </c>
      <c r="P100" s="141"/>
      <c r="Q100" s="141"/>
      <c r="R100" s="141"/>
      <c r="S100" s="141"/>
      <c r="T100" s="141"/>
      <c r="U100" s="141"/>
      <c r="V100" s="299"/>
      <c r="W100" s="161"/>
      <c r="X100" s="164"/>
    </row>
    <row r="101" spans="1:24" s="143" customFormat="1" ht="45" customHeight="1">
      <c r="A101" s="282">
        <v>96</v>
      </c>
      <c r="B101" s="145"/>
      <c r="C101" s="141"/>
      <c r="D101" s="141"/>
      <c r="E101" s="298"/>
      <c r="F101" s="298"/>
      <c r="G101" s="141"/>
      <c r="H101" s="141"/>
      <c r="I101" s="146"/>
      <c r="J101" s="141"/>
      <c r="K101" s="141"/>
      <c r="L101" s="141"/>
      <c r="M101" s="141"/>
      <c r="N101" s="141"/>
      <c r="O101" s="141">
        <f t="shared" si="1"/>
        <v>0</v>
      </c>
      <c r="P101" s="141"/>
      <c r="Q101" s="141"/>
      <c r="R101" s="141"/>
      <c r="S101" s="141"/>
      <c r="T101" s="141"/>
      <c r="U101" s="141"/>
      <c r="V101" s="299"/>
      <c r="W101" s="161"/>
      <c r="X101" s="164"/>
    </row>
    <row r="102" spans="1:24" s="143" customFormat="1" ht="45" customHeight="1">
      <c r="A102" s="282">
        <v>97</v>
      </c>
      <c r="B102" s="145"/>
      <c r="C102" s="141"/>
      <c r="D102" s="141"/>
      <c r="E102" s="298"/>
      <c r="F102" s="298"/>
      <c r="G102" s="141"/>
      <c r="H102" s="141"/>
      <c r="I102" s="146"/>
      <c r="J102" s="141"/>
      <c r="K102" s="141"/>
      <c r="L102" s="141"/>
      <c r="M102" s="141"/>
      <c r="N102" s="141"/>
      <c r="O102" s="141">
        <f t="shared" si="1"/>
        <v>0</v>
      </c>
      <c r="P102" s="141"/>
      <c r="Q102" s="141"/>
      <c r="R102" s="141"/>
      <c r="S102" s="141"/>
      <c r="T102" s="141"/>
      <c r="U102" s="141"/>
      <c r="V102" s="299"/>
      <c r="W102" s="161"/>
      <c r="X102" s="164"/>
    </row>
    <row r="103" spans="1:24" s="143" customFormat="1" ht="45" customHeight="1">
      <c r="A103" s="282">
        <v>98</v>
      </c>
      <c r="B103" s="145"/>
      <c r="C103" s="141"/>
      <c r="D103" s="141"/>
      <c r="E103" s="298"/>
      <c r="F103" s="298"/>
      <c r="G103" s="141"/>
      <c r="H103" s="141"/>
      <c r="I103" s="146"/>
      <c r="J103" s="141"/>
      <c r="K103" s="141"/>
      <c r="L103" s="141"/>
      <c r="M103" s="141"/>
      <c r="N103" s="141"/>
      <c r="O103" s="141">
        <f t="shared" si="1"/>
        <v>0</v>
      </c>
      <c r="P103" s="141"/>
      <c r="Q103" s="141"/>
      <c r="R103" s="141"/>
      <c r="S103" s="141"/>
      <c r="T103" s="141"/>
      <c r="U103" s="141"/>
      <c r="V103" s="299"/>
      <c r="W103" s="161"/>
      <c r="X103" s="164"/>
    </row>
    <row r="104" spans="1:24" s="143" customFormat="1" ht="45" customHeight="1">
      <c r="A104" s="282">
        <v>99</v>
      </c>
      <c r="B104" s="145"/>
      <c r="C104" s="141"/>
      <c r="D104" s="141"/>
      <c r="E104" s="298"/>
      <c r="F104" s="298"/>
      <c r="G104" s="141"/>
      <c r="H104" s="141"/>
      <c r="I104" s="146"/>
      <c r="J104" s="141"/>
      <c r="K104" s="141"/>
      <c r="L104" s="141"/>
      <c r="M104" s="141"/>
      <c r="N104" s="141"/>
      <c r="O104" s="141">
        <f t="shared" si="1"/>
        <v>0</v>
      </c>
      <c r="P104" s="141"/>
      <c r="Q104" s="141"/>
      <c r="R104" s="141"/>
      <c r="S104" s="141"/>
      <c r="T104" s="141"/>
      <c r="U104" s="141"/>
      <c r="V104" s="299"/>
      <c r="W104" s="161"/>
      <c r="X104" s="164"/>
    </row>
    <row r="105" spans="1:24" s="143" customFormat="1" ht="45" customHeight="1">
      <c r="A105" s="282">
        <v>100</v>
      </c>
      <c r="B105" s="145"/>
      <c r="C105" s="141"/>
      <c r="D105" s="141"/>
      <c r="E105" s="298"/>
      <c r="F105" s="298"/>
      <c r="G105" s="141"/>
      <c r="H105" s="141"/>
      <c r="I105" s="146"/>
      <c r="J105" s="141"/>
      <c r="K105" s="141"/>
      <c r="L105" s="141"/>
      <c r="M105" s="141"/>
      <c r="N105" s="141"/>
      <c r="O105" s="141">
        <f t="shared" si="1"/>
        <v>0</v>
      </c>
      <c r="P105" s="141"/>
      <c r="Q105" s="141"/>
      <c r="R105" s="141"/>
      <c r="S105" s="141"/>
      <c r="T105" s="141"/>
      <c r="U105" s="141"/>
      <c r="V105" s="299"/>
      <c r="W105" s="161"/>
      <c r="X105" s="164"/>
    </row>
    <row r="106" spans="1:24" s="143" customFormat="1" ht="45" customHeight="1">
      <c r="A106" s="282">
        <v>101</v>
      </c>
      <c r="B106" s="145"/>
      <c r="C106" s="141"/>
      <c r="D106" s="141"/>
      <c r="E106" s="298"/>
      <c r="F106" s="298"/>
      <c r="G106" s="141"/>
      <c r="H106" s="141"/>
      <c r="I106" s="146"/>
      <c r="J106" s="141"/>
      <c r="K106" s="141"/>
      <c r="L106" s="141"/>
      <c r="M106" s="141"/>
      <c r="N106" s="141"/>
      <c r="O106" s="141">
        <f t="shared" si="1"/>
        <v>0</v>
      </c>
      <c r="P106" s="141"/>
      <c r="Q106" s="141"/>
      <c r="R106" s="141"/>
      <c r="S106" s="141"/>
      <c r="T106" s="141"/>
      <c r="U106" s="141"/>
      <c r="V106" s="299"/>
      <c r="W106" s="161"/>
      <c r="X106" s="164"/>
    </row>
    <row r="107" spans="1:24">
      <c r="X107" s="163"/>
    </row>
    <row r="108" spans="1:24">
      <c r="X108" s="163"/>
    </row>
    <row r="109" spans="1:24">
      <c r="X109" s="163"/>
    </row>
    <row r="110" spans="1:24">
      <c r="X110" s="163"/>
    </row>
    <row r="111" spans="1:24">
      <c r="X111" s="163"/>
    </row>
    <row r="112" spans="1:24">
      <c r="X112" s="163"/>
    </row>
    <row r="113" spans="24:24">
      <c r="X113" s="163"/>
    </row>
    <row r="114" spans="24:24">
      <c r="X114" s="163"/>
    </row>
    <row r="115" spans="24:24">
      <c r="X115" s="163"/>
    </row>
    <row r="116" spans="24:24">
      <c r="X116" s="163"/>
    </row>
    <row r="117" spans="24:24">
      <c r="X117" s="163"/>
    </row>
    <row r="118" spans="24:24">
      <c r="X118" s="163"/>
    </row>
    <row r="119" spans="24:24">
      <c r="X119" s="163"/>
    </row>
    <row r="120" spans="24:24">
      <c r="X120" s="163"/>
    </row>
    <row r="121" spans="24:24">
      <c r="X121" s="163"/>
    </row>
    <row r="122" spans="24:24">
      <c r="X122" s="163"/>
    </row>
    <row r="123" spans="24:24">
      <c r="X123" s="163"/>
    </row>
    <row r="124" spans="24:24">
      <c r="X124" s="163"/>
    </row>
    <row r="125" spans="24:24">
      <c r="X125" s="163"/>
    </row>
    <row r="126" spans="24:24">
      <c r="X126" s="163"/>
    </row>
    <row r="127" spans="24:24">
      <c r="X127" s="163"/>
    </row>
    <row r="128" spans="24:24">
      <c r="X128" s="163"/>
    </row>
    <row r="129" spans="24:24">
      <c r="X129" s="163"/>
    </row>
    <row r="130" spans="24:24">
      <c r="X130" s="163"/>
    </row>
    <row r="131" spans="24:24">
      <c r="X131" s="163"/>
    </row>
    <row r="132" spans="24:24">
      <c r="X132" s="163"/>
    </row>
    <row r="133" spans="24:24">
      <c r="X133" s="163"/>
    </row>
    <row r="134" spans="24:24">
      <c r="X134" s="163"/>
    </row>
    <row r="135" spans="24:24">
      <c r="X135" s="163"/>
    </row>
    <row r="136" spans="24:24">
      <c r="X136" s="163"/>
    </row>
    <row r="137" spans="24:24">
      <c r="X137" s="163"/>
    </row>
    <row r="138" spans="24:24">
      <c r="X138" s="163"/>
    </row>
    <row r="139" spans="24:24">
      <c r="X139" s="163"/>
    </row>
    <row r="140" spans="24:24">
      <c r="X140" s="163"/>
    </row>
    <row r="141" spans="24:24">
      <c r="X141" s="163"/>
    </row>
    <row r="142" spans="24:24">
      <c r="X142" s="163"/>
    </row>
    <row r="143" spans="24:24">
      <c r="X143" s="163"/>
    </row>
    <row r="144" spans="24:24">
      <c r="X144" s="163"/>
    </row>
    <row r="145" spans="24:24">
      <c r="X145" s="163"/>
    </row>
    <row r="146" spans="24:24">
      <c r="X146" s="163"/>
    </row>
    <row r="147" spans="24:24">
      <c r="X147" s="163"/>
    </row>
    <row r="148" spans="24:24">
      <c r="X148" s="163"/>
    </row>
    <row r="149" spans="24:24">
      <c r="X149" s="163"/>
    </row>
    <row r="150" spans="24:24">
      <c r="X150" s="163"/>
    </row>
    <row r="151" spans="24:24">
      <c r="X151" s="163"/>
    </row>
    <row r="152" spans="24:24">
      <c r="X152" s="163"/>
    </row>
    <row r="153" spans="24:24">
      <c r="X153" s="163"/>
    </row>
    <row r="154" spans="24:24">
      <c r="X154" s="163"/>
    </row>
    <row r="155" spans="24:24">
      <c r="X155" s="163"/>
    </row>
    <row r="156" spans="24:24">
      <c r="X156" s="163"/>
    </row>
    <row r="157" spans="24:24">
      <c r="X157" s="163"/>
    </row>
    <row r="158" spans="24:24">
      <c r="X158" s="163"/>
    </row>
    <row r="159" spans="24:24">
      <c r="X159" s="163"/>
    </row>
    <row r="160" spans="24:24">
      <c r="X160" s="163"/>
    </row>
    <row r="161" spans="24:24">
      <c r="X161" s="163"/>
    </row>
    <row r="162" spans="24:24">
      <c r="X162" s="163"/>
    </row>
    <row r="163" spans="24:24">
      <c r="X163" s="163"/>
    </row>
    <row r="164" spans="24:24">
      <c r="X164" s="163"/>
    </row>
    <row r="165" spans="24:24">
      <c r="X165" s="163"/>
    </row>
    <row r="166" spans="24:24">
      <c r="X166" s="163"/>
    </row>
    <row r="167" spans="24:24">
      <c r="X167" s="163"/>
    </row>
    <row r="168" spans="24:24">
      <c r="X168" s="163"/>
    </row>
    <row r="169" spans="24:24">
      <c r="X169" s="163"/>
    </row>
    <row r="170" spans="24:24">
      <c r="X170" s="163"/>
    </row>
    <row r="171" spans="24:24">
      <c r="X171" s="163"/>
    </row>
    <row r="172" spans="24:24">
      <c r="X172" s="163"/>
    </row>
    <row r="173" spans="24:24">
      <c r="X173" s="163"/>
    </row>
    <row r="174" spans="24:24">
      <c r="X174" s="163"/>
    </row>
  </sheetData>
  <sheetProtection password="FC12" sheet="1" objects="1" scenarios="1"/>
  <mergeCells count="24">
    <mergeCell ref="H4:H5"/>
    <mergeCell ref="A4:A5"/>
    <mergeCell ref="B4:B5"/>
    <mergeCell ref="C4:C5"/>
    <mergeCell ref="D4:D5"/>
    <mergeCell ref="G4:G5"/>
    <mergeCell ref="E4:E5"/>
    <mergeCell ref="F4:F5"/>
    <mergeCell ref="I4:I5"/>
    <mergeCell ref="W4:W5"/>
    <mergeCell ref="L4:U4"/>
    <mergeCell ref="J4:K4"/>
    <mergeCell ref="V4:V5"/>
    <mergeCell ref="T1:W1"/>
    <mergeCell ref="T2:W2"/>
    <mergeCell ref="A1:S1"/>
    <mergeCell ref="A3:M3"/>
    <mergeCell ref="A2:B2"/>
    <mergeCell ref="C2:G2"/>
    <mergeCell ref="Q2:S2"/>
    <mergeCell ref="H2:J2"/>
    <mergeCell ref="K2:P2"/>
    <mergeCell ref="U3:V3"/>
    <mergeCell ref="N3:T3"/>
  </mergeCells>
  <dataValidations count="7">
    <dataValidation type="list" allowBlank="1" showInputMessage="1" showErrorMessage="1" sqref="WVH983038:WVH983047 WLL983038:WLL983047 WBP983038:WBP983047 VRT983038:VRT983047 VHX983038:VHX983047 UYB983038:UYB983047 UOF983038:UOF983047 UEJ983038:UEJ983047 TUN983038:TUN983047 TKR983038:TKR983047 TAV983038:TAV983047 SQZ983038:SQZ983047 SHD983038:SHD983047 RXH983038:RXH983047 RNL983038:RNL983047 RDP983038:RDP983047 QTT983038:QTT983047 QJX983038:QJX983047 QAB983038:QAB983047 PQF983038:PQF983047 PGJ983038:PGJ983047 OWN983038:OWN983047 OMR983038:OMR983047 OCV983038:OCV983047 NSZ983038:NSZ983047 NJD983038:NJD983047 MZH983038:MZH983047 MPL983038:MPL983047 MFP983038:MFP983047 LVT983038:LVT983047 LLX983038:LLX983047 LCB983038:LCB983047 KSF983038:KSF983047 KIJ983038:KIJ983047 JYN983038:JYN983047 JOR983038:JOR983047 JEV983038:JEV983047 IUZ983038:IUZ983047 ILD983038:ILD983047 IBH983038:IBH983047 HRL983038:HRL983047 HHP983038:HHP983047 GXT983038:GXT983047 GNX983038:GNX983047 GEB983038:GEB983047 FUF983038:FUF983047 FKJ983038:FKJ983047 FAN983038:FAN983047 EQR983038:EQR983047 EGV983038:EGV983047 DWZ983038:DWZ983047 DND983038:DND983047 DDH983038:DDH983047 CTL983038:CTL983047 CJP983038:CJP983047 BZT983038:BZT983047 BPX983038:BPX983047 BGB983038:BGB983047 AWF983038:AWF983047 AMJ983038:AMJ983047 ACN983038:ACN983047 SR983038:SR983047 IV983038:IV983047 WVH917502:WVH917511 WLL917502:WLL917511 WBP917502:WBP917511 VRT917502:VRT917511 VHX917502:VHX917511 UYB917502:UYB917511 UOF917502:UOF917511 UEJ917502:UEJ917511 TUN917502:TUN917511 TKR917502:TKR917511 TAV917502:TAV917511 SQZ917502:SQZ917511 SHD917502:SHD917511 RXH917502:RXH917511 RNL917502:RNL917511 RDP917502:RDP917511 QTT917502:QTT917511 QJX917502:QJX917511 QAB917502:QAB917511 PQF917502:PQF917511 PGJ917502:PGJ917511 OWN917502:OWN917511 OMR917502:OMR917511 OCV917502:OCV917511 NSZ917502:NSZ917511 NJD917502:NJD917511 MZH917502:MZH917511 MPL917502:MPL917511 MFP917502:MFP917511 LVT917502:LVT917511 LLX917502:LLX917511 LCB917502:LCB917511 KSF917502:KSF917511 KIJ917502:KIJ917511 JYN917502:JYN917511 JOR917502:JOR917511 JEV917502:JEV917511 IUZ917502:IUZ917511 ILD917502:ILD917511 IBH917502:IBH917511 HRL917502:HRL917511 HHP917502:HHP917511 GXT917502:GXT917511 GNX917502:GNX917511 GEB917502:GEB917511 FUF917502:FUF917511 FKJ917502:FKJ917511 FAN917502:FAN917511 EQR917502:EQR917511 EGV917502:EGV917511 DWZ917502:DWZ917511 DND917502:DND917511 DDH917502:DDH917511 CTL917502:CTL917511 CJP917502:CJP917511 BZT917502:BZT917511 BPX917502:BPX917511 BGB917502:BGB917511 AWF917502:AWF917511 AMJ917502:AMJ917511 ACN917502:ACN917511 SR917502:SR917511 IV917502:IV917511 WVH851966:WVH851975 WLL851966:WLL851975 WBP851966:WBP851975 VRT851966:VRT851975 VHX851966:VHX851975 UYB851966:UYB851975 UOF851966:UOF851975 UEJ851966:UEJ851975 TUN851966:TUN851975 TKR851966:TKR851975 TAV851966:TAV851975 SQZ851966:SQZ851975 SHD851966:SHD851975 RXH851966:RXH851975 RNL851966:RNL851975 RDP851966:RDP851975 QTT851966:QTT851975 QJX851966:QJX851975 QAB851966:QAB851975 PQF851966:PQF851975 PGJ851966:PGJ851975 OWN851966:OWN851975 OMR851966:OMR851975 OCV851966:OCV851975 NSZ851966:NSZ851975 NJD851966:NJD851975 MZH851966:MZH851975 MPL851966:MPL851975 MFP851966:MFP851975 LVT851966:LVT851975 LLX851966:LLX851975 LCB851966:LCB851975 KSF851966:KSF851975 KIJ851966:KIJ851975 JYN851966:JYN851975 JOR851966:JOR851975 JEV851966:JEV851975 IUZ851966:IUZ851975 ILD851966:ILD851975 IBH851966:IBH851975 HRL851966:HRL851975 HHP851966:HHP851975 GXT851966:GXT851975 GNX851966:GNX851975 GEB851966:GEB851975 FUF851966:FUF851975 FKJ851966:FKJ851975 FAN851966:FAN851975 EQR851966:EQR851975 EGV851966:EGV851975 DWZ851966:DWZ851975 DND851966:DND851975 DDH851966:DDH851975 CTL851966:CTL851975 CJP851966:CJP851975 BZT851966:BZT851975 BPX851966:BPX851975 BGB851966:BGB851975 AWF851966:AWF851975 AMJ851966:AMJ851975 ACN851966:ACN851975 SR851966:SR851975 IV851966:IV851975 WVH786430:WVH786439 WLL786430:WLL786439 WBP786430:WBP786439 VRT786430:VRT786439 VHX786430:VHX786439 UYB786430:UYB786439 UOF786430:UOF786439 UEJ786430:UEJ786439 TUN786430:TUN786439 TKR786430:TKR786439 TAV786430:TAV786439 SQZ786430:SQZ786439 SHD786430:SHD786439 RXH786430:RXH786439 RNL786430:RNL786439 RDP786430:RDP786439 QTT786430:QTT786439 QJX786430:QJX786439 QAB786430:QAB786439 PQF786430:PQF786439 PGJ786430:PGJ786439 OWN786430:OWN786439 OMR786430:OMR786439 OCV786430:OCV786439 NSZ786430:NSZ786439 NJD786430:NJD786439 MZH786430:MZH786439 MPL786430:MPL786439 MFP786430:MFP786439 LVT786430:LVT786439 LLX786430:LLX786439 LCB786430:LCB786439 KSF786430:KSF786439 KIJ786430:KIJ786439 JYN786430:JYN786439 JOR786430:JOR786439 JEV786430:JEV786439 IUZ786430:IUZ786439 ILD786430:ILD786439 IBH786430:IBH786439 HRL786430:HRL786439 HHP786430:HHP786439 GXT786430:GXT786439 GNX786430:GNX786439 GEB786430:GEB786439 FUF786430:FUF786439 FKJ786430:FKJ786439 FAN786430:FAN786439 EQR786430:EQR786439 EGV786430:EGV786439 DWZ786430:DWZ786439 DND786430:DND786439 DDH786430:DDH786439 CTL786430:CTL786439 CJP786430:CJP786439 BZT786430:BZT786439 BPX786430:BPX786439 BGB786430:BGB786439 AWF786430:AWF786439 AMJ786430:AMJ786439 ACN786430:ACN786439 SR786430:SR786439 IV786430:IV786439 WVH720894:WVH720903 WLL720894:WLL720903 WBP720894:WBP720903 VRT720894:VRT720903 VHX720894:VHX720903 UYB720894:UYB720903 UOF720894:UOF720903 UEJ720894:UEJ720903 TUN720894:TUN720903 TKR720894:TKR720903 TAV720894:TAV720903 SQZ720894:SQZ720903 SHD720894:SHD720903 RXH720894:RXH720903 RNL720894:RNL720903 RDP720894:RDP720903 QTT720894:QTT720903 QJX720894:QJX720903 QAB720894:QAB720903 PQF720894:PQF720903 PGJ720894:PGJ720903 OWN720894:OWN720903 OMR720894:OMR720903 OCV720894:OCV720903 NSZ720894:NSZ720903 NJD720894:NJD720903 MZH720894:MZH720903 MPL720894:MPL720903 MFP720894:MFP720903 LVT720894:LVT720903 LLX720894:LLX720903 LCB720894:LCB720903 KSF720894:KSF720903 KIJ720894:KIJ720903 JYN720894:JYN720903 JOR720894:JOR720903 JEV720894:JEV720903 IUZ720894:IUZ720903 ILD720894:ILD720903 IBH720894:IBH720903 HRL720894:HRL720903 HHP720894:HHP720903 GXT720894:GXT720903 GNX720894:GNX720903 GEB720894:GEB720903 FUF720894:FUF720903 FKJ720894:FKJ720903 FAN720894:FAN720903 EQR720894:EQR720903 EGV720894:EGV720903 DWZ720894:DWZ720903 DND720894:DND720903 DDH720894:DDH720903 CTL720894:CTL720903 CJP720894:CJP720903 BZT720894:BZT720903 BPX720894:BPX720903 BGB720894:BGB720903 AWF720894:AWF720903 AMJ720894:AMJ720903 ACN720894:ACN720903 SR720894:SR720903 IV720894:IV720903 WVH655358:WVH655367 WLL655358:WLL655367 WBP655358:WBP655367 VRT655358:VRT655367 VHX655358:VHX655367 UYB655358:UYB655367 UOF655358:UOF655367 UEJ655358:UEJ655367 TUN655358:TUN655367 TKR655358:TKR655367 TAV655358:TAV655367 SQZ655358:SQZ655367 SHD655358:SHD655367 RXH655358:RXH655367 RNL655358:RNL655367 RDP655358:RDP655367 QTT655358:QTT655367 QJX655358:QJX655367 QAB655358:QAB655367 PQF655358:PQF655367 PGJ655358:PGJ655367 OWN655358:OWN655367 OMR655358:OMR655367 OCV655358:OCV655367 NSZ655358:NSZ655367 NJD655358:NJD655367 MZH655358:MZH655367 MPL655358:MPL655367 MFP655358:MFP655367 LVT655358:LVT655367 LLX655358:LLX655367 LCB655358:LCB655367 KSF655358:KSF655367 KIJ655358:KIJ655367 JYN655358:JYN655367 JOR655358:JOR655367 JEV655358:JEV655367 IUZ655358:IUZ655367 ILD655358:ILD655367 IBH655358:IBH655367 HRL655358:HRL655367 HHP655358:HHP655367 GXT655358:GXT655367 GNX655358:GNX655367 GEB655358:GEB655367 FUF655358:FUF655367 FKJ655358:FKJ655367 FAN655358:FAN655367 EQR655358:EQR655367 EGV655358:EGV655367 DWZ655358:DWZ655367 DND655358:DND655367 DDH655358:DDH655367 CTL655358:CTL655367 CJP655358:CJP655367 BZT655358:BZT655367 BPX655358:BPX655367 BGB655358:BGB655367 AWF655358:AWF655367 AMJ655358:AMJ655367 ACN655358:ACN655367 SR655358:SR655367 IV655358:IV655367 WVH589822:WVH589831 WLL589822:WLL589831 WBP589822:WBP589831 VRT589822:VRT589831 VHX589822:VHX589831 UYB589822:UYB589831 UOF589822:UOF589831 UEJ589822:UEJ589831 TUN589822:TUN589831 TKR589822:TKR589831 TAV589822:TAV589831 SQZ589822:SQZ589831 SHD589822:SHD589831 RXH589822:RXH589831 RNL589822:RNL589831 RDP589822:RDP589831 QTT589822:QTT589831 QJX589822:QJX589831 QAB589822:QAB589831 PQF589822:PQF589831 PGJ589822:PGJ589831 OWN589822:OWN589831 OMR589822:OMR589831 OCV589822:OCV589831 NSZ589822:NSZ589831 NJD589822:NJD589831 MZH589822:MZH589831 MPL589822:MPL589831 MFP589822:MFP589831 LVT589822:LVT589831 LLX589822:LLX589831 LCB589822:LCB589831 KSF589822:KSF589831 KIJ589822:KIJ589831 JYN589822:JYN589831 JOR589822:JOR589831 JEV589822:JEV589831 IUZ589822:IUZ589831 ILD589822:ILD589831 IBH589822:IBH589831 HRL589822:HRL589831 HHP589822:HHP589831 GXT589822:GXT589831 GNX589822:GNX589831 GEB589822:GEB589831 FUF589822:FUF589831 FKJ589822:FKJ589831 FAN589822:FAN589831 EQR589822:EQR589831 EGV589822:EGV589831 DWZ589822:DWZ589831 DND589822:DND589831 DDH589822:DDH589831 CTL589822:CTL589831 CJP589822:CJP589831 BZT589822:BZT589831 BPX589822:BPX589831 BGB589822:BGB589831 AWF589822:AWF589831 AMJ589822:AMJ589831 ACN589822:ACN589831 SR589822:SR589831 IV589822:IV589831 WVH524286:WVH524295 WLL524286:WLL524295 WBP524286:WBP524295 VRT524286:VRT524295 VHX524286:VHX524295 UYB524286:UYB524295 UOF524286:UOF524295 UEJ524286:UEJ524295 TUN524286:TUN524295 TKR524286:TKR524295 TAV524286:TAV524295 SQZ524286:SQZ524295 SHD524286:SHD524295 RXH524286:RXH524295 RNL524286:RNL524295 RDP524286:RDP524295 QTT524286:QTT524295 QJX524286:QJX524295 QAB524286:QAB524295 PQF524286:PQF524295 PGJ524286:PGJ524295 OWN524286:OWN524295 OMR524286:OMR524295 OCV524286:OCV524295 NSZ524286:NSZ524295 NJD524286:NJD524295 MZH524286:MZH524295 MPL524286:MPL524295 MFP524286:MFP524295 LVT524286:LVT524295 LLX524286:LLX524295 LCB524286:LCB524295 KSF524286:KSF524295 KIJ524286:KIJ524295 JYN524286:JYN524295 JOR524286:JOR524295 JEV524286:JEV524295 IUZ524286:IUZ524295 ILD524286:ILD524295 IBH524286:IBH524295 HRL524286:HRL524295 HHP524286:HHP524295 GXT524286:GXT524295 GNX524286:GNX524295 GEB524286:GEB524295 FUF524286:FUF524295 FKJ524286:FKJ524295 FAN524286:FAN524295 EQR524286:EQR524295 EGV524286:EGV524295 DWZ524286:DWZ524295 DND524286:DND524295 DDH524286:DDH524295 CTL524286:CTL524295 CJP524286:CJP524295 BZT524286:BZT524295 BPX524286:BPX524295 BGB524286:BGB524295 AWF524286:AWF524295 AMJ524286:AMJ524295 ACN524286:ACN524295 SR524286:SR524295 IV524286:IV524295 WVH458750:WVH458759 WLL458750:WLL458759 WBP458750:WBP458759 VRT458750:VRT458759 VHX458750:VHX458759 UYB458750:UYB458759 UOF458750:UOF458759 UEJ458750:UEJ458759 TUN458750:TUN458759 TKR458750:TKR458759 TAV458750:TAV458759 SQZ458750:SQZ458759 SHD458750:SHD458759 RXH458750:RXH458759 RNL458750:RNL458759 RDP458750:RDP458759 QTT458750:QTT458759 QJX458750:QJX458759 QAB458750:QAB458759 PQF458750:PQF458759 PGJ458750:PGJ458759 OWN458750:OWN458759 OMR458750:OMR458759 OCV458750:OCV458759 NSZ458750:NSZ458759 NJD458750:NJD458759 MZH458750:MZH458759 MPL458750:MPL458759 MFP458750:MFP458759 LVT458750:LVT458759 LLX458750:LLX458759 LCB458750:LCB458759 KSF458750:KSF458759 KIJ458750:KIJ458759 JYN458750:JYN458759 JOR458750:JOR458759 JEV458750:JEV458759 IUZ458750:IUZ458759 ILD458750:ILD458759 IBH458750:IBH458759 HRL458750:HRL458759 HHP458750:HHP458759 GXT458750:GXT458759 GNX458750:GNX458759 GEB458750:GEB458759 FUF458750:FUF458759 FKJ458750:FKJ458759 FAN458750:FAN458759 EQR458750:EQR458759 EGV458750:EGV458759 DWZ458750:DWZ458759 DND458750:DND458759 DDH458750:DDH458759 CTL458750:CTL458759 CJP458750:CJP458759 BZT458750:BZT458759 BPX458750:BPX458759 BGB458750:BGB458759 AWF458750:AWF458759 AMJ458750:AMJ458759 ACN458750:ACN458759 SR458750:SR458759 IV458750:IV458759 WVH393214:WVH393223 WLL393214:WLL393223 WBP393214:WBP393223 VRT393214:VRT393223 VHX393214:VHX393223 UYB393214:UYB393223 UOF393214:UOF393223 UEJ393214:UEJ393223 TUN393214:TUN393223 TKR393214:TKR393223 TAV393214:TAV393223 SQZ393214:SQZ393223 SHD393214:SHD393223 RXH393214:RXH393223 RNL393214:RNL393223 RDP393214:RDP393223 QTT393214:QTT393223 QJX393214:QJX393223 QAB393214:QAB393223 PQF393214:PQF393223 PGJ393214:PGJ393223 OWN393214:OWN393223 OMR393214:OMR393223 OCV393214:OCV393223 NSZ393214:NSZ393223 NJD393214:NJD393223 MZH393214:MZH393223 MPL393214:MPL393223 MFP393214:MFP393223 LVT393214:LVT393223 LLX393214:LLX393223 LCB393214:LCB393223 KSF393214:KSF393223 KIJ393214:KIJ393223 JYN393214:JYN393223 JOR393214:JOR393223 JEV393214:JEV393223 IUZ393214:IUZ393223 ILD393214:ILD393223 IBH393214:IBH393223 HRL393214:HRL393223 HHP393214:HHP393223 GXT393214:GXT393223 GNX393214:GNX393223 GEB393214:GEB393223 FUF393214:FUF393223 FKJ393214:FKJ393223 FAN393214:FAN393223 EQR393214:EQR393223 EGV393214:EGV393223 DWZ393214:DWZ393223 DND393214:DND393223 DDH393214:DDH393223 CTL393214:CTL393223 CJP393214:CJP393223 BZT393214:BZT393223 BPX393214:BPX393223 BGB393214:BGB393223 AWF393214:AWF393223 AMJ393214:AMJ393223 ACN393214:ACN393223 SR393214:SR393223 IV393214:IV393223 WVH327678:WVH327687 WLL327678:WLL327687 WBP327678:WBP327687 VRT327678:VRT327687 VHX327678:VHX327687 UYB327678:UYB327687 UOF327678:UOF327687 UEJ327678:UEJ327687 TUN327678:TUN327687 TKR327678:TKR327687 TAV327678:TAV327687 SQZ327678:SQZ327687 SHD327678:SHD327687 RXH327678:RXH327687 RNL327678:RNL327687 RDP327678:RDP327687 QTT327678:QTT327687 QJX327678:QJX327687 QAB327678:QAB327687 PQF327678:PQF327687 PGJ327678:PGJ327687 OWN327678:OWN327687 OMR327678:OMR327687 OCV327678:OCV327687 NSZ327678:NSZ327687 NJD327678:NJD327687 MZH327678:MZH327687 MPL327678:MPL327687 MFP327678:MFP327687 LVT327678:LVT327687 LLX327678:LLX327687 LCB327678:LCB327687 KSF327678:KSF327687 KIJ327678:KIJ327687 JYN327678:JYN327687 JOR327678:JOR327687 JEV327678:JEV327687 IUZ327678:IUZ327687 ILD327678:ILD327687 IBH327678:IBH327687 HRL327678:HRL327687 HHP327678:HHP327687 GXT327678:GXT327687 GNX327678:GNX327687 GEB327678:GEB327687 FUF327678:FUF327687 FKJ327678:FKJ327687 FAN327678:FAN327687 EQR327678:EQR327687 EGV327678:EGV327687 DWZ327678:DWZ327687 DND327678:DND327687 DDH327678:DDH327687 CTL327678:CTL327687 CJP327678:CJP327687 BZT327678:BZT327687 BPX327678:BPX327687 BGB327678:BGB327687 AWF327678:AWF327687 AMJ327678:AMJ327687 ACN327678:ACN327687 SR327678:SR327687 IV327678:IV327687 WVH262142:WVH262151 WLL262142:WLL262151 WBP262142:WBP262151 VRT262142:VRT262151 VHX262142:VHX262151 UYB262142:UYB262151 UOF262142:UOF262151 UEJ262142:UEJ262151 TUN262142:TUN262151 TKR262142:TKR262151 TAV262142:TAV262151 SQZ262142:SQZ262151 SHD262142:SHD262151 RXH262142:RXH262151 RNL262142:RNL262151 RDP262142:RDP262151 QTT262142:QTT262151 QJX262142:QJX262151 QAB262142:QAB262151 PQF262142:PQF262151 PGJ262142:PGJ262151 OWN262142:OWN262151 OMR262142:OMR262151 OCV262142:OCV262151 NSZ262142:NSZ262151 NJD262142:NJD262151 MZH262142:MZH262151 MPL262142:MPL262151 MFP262142:MFP262151 LVT262142:LVT262151 LLX262142:LLX262151 LCB262142:LCB262151 KSF262142:KSF262151 KIJ262142:KIJ262151 JYN262142:JYN262151 JOR262142:JOR262151 JEV262142:JEV262151 IUZ262142:IUZ262151 ILD262142:ILD262151 IBH262142:IBH262151 HRL262142:HRL262151 HHP262142:HHP262151 GXT262142:GXT262151 GNX262142:GNX262151 GEB262142:GEB262151 FUF262142:FUF262151 FKJ262142:FKJ262151 FAN262142:FAN262151 EQR262142:EQR262151 EGV262142:EGV262151 DWZ262142:DWZ262151 DND262142:DND262151 DDH262142:DDH262151 CTL262142:CTL262151 CJP262142:CJP262151 BZT262142:BZT262151 BPX262142:BPX262151 BGB262142:BGB262151 AWF262142:AWF262151 AMJ262142:AMJ262151 ACN262142:ACN262151 SR262142:SR262151 IV262142:IV262151 WVH196606:WVH196615 WLL196606:WLL196615 WBP196606:WBP196615 VRT196606:VRT196615 VHX196606:VHX196615 UYB196606:UYB196615 UOF196606:UOF196615 UEJ196606:UEJ196615 TUN196606:TUN196615 TKR196606:TKR196615 TAV196606:TAV196615 SQZ196606:SQZ196615 SHD196606:SHD196615 RXH196606:RXH196615 RNL196606:RNL196615 RDP196606:RDP196615 QTT196606:QTT196615 QJX196606:QJX196615 QAB196606:QAB196615 PQF196606:PQF196615 PGJ196606:PGJ196615 OWN196606:OWN196615 OMR196606:OMR196615 OCV196606:OCV196615 NSZ196606:NSZ196615 NJD196606:NJD196615 MZH196606:MZH196615 MPL196606:MPL196615 MFP196606:MFP196615 LVT196606:LVT196615 LLX196606:LLX196615 LCB196606:LCB196615 KSF196606:KSF196615 KIJ196606:KIJ196615 JYN196606:JYN196615 JOR196606:JOR196615 JEV196606:JEV196615 IUZ196606:IUZ196615 ILD196606:ILD196615 IBH196606:IBH196615 HRL196606:HRL196615 HHP196606:HHP196615 GXT196606:GXT196615 GNX196606:GNX196615 GEB196606:GEB196615 FUF196606:FUF196615 FKJ196606:FKJ196615 FAN196606:FAN196615 EQR196606:EQR196615 EGV196606:EGV196615 DWZ196606:DWZ196615 DND196606:DND196615 DDH196606:DDH196615 CTL196606:CTL196615 CJP196606:CJP196615 BZT196606:BZT196615 BPX196606:BPX196615 BGB196606:BGB196615 AWF196606:AWF196615 AMJ196606:AMJ196615 ACN196606:ACN196615 SR196606:SR196615 IV196606:IV196615 WVH131070:WVH131079 WLL131070:WLL131079 WBP131070:WBP131079 VRT131070:VRT131079 VHX131070:VHX131079 UYB131070:UYB131079 UOF131070:UOF131079 UEJ131070:UEJ131079 TUN131070:TUN131079 TKR131070:TKR131079 TAV131070:TAV131079 SQZ131070:SQZ131079 SHD131070:SHD131079 RXH131070:RXH131079 RNL131070:RNL131079 RDP131070:RDP131079 QTT131070:QTT131079 QJX131070:QJX131079 QAB131070:QAB131079 PQF131070:PQF131079 PGJ131070:PGJ131079 OWN131070:OWN131079 OMR131070:OMR131079 OCV131070:OCV131079 NSZ131070:NSZ131079 NJD131070:NJD131079 MZH131070:MZH131079 MPL131070:MPL131079 MFP131070:MFP131079 LVT131070:LVT131079 LLX131070:LLX131079 LCB131070:LCB131079 KSF131070:KSF131079 KIJ131070:KIJ131079 JYN131070:JYN131079 JOR131070:JOR131079 JEV131070:JEV131079 IUZ131070:IUZ131079 ILD131070:ILD131079 IBH131070:IBH131079 HRL131070:HRL131079 HHP131070:HHP131079 GXT131070:GXT131079 GNX131070:GNX131079 GEB131070:GEB131079 FUF131070:FUF131079 FKJ131070:FKJ131079 FAN131070:FAN131079 EQR131070:EQR131079 EGV131070:EGV131079 DWZ131070:DWZ131079 DND131070:DND131079 DDH131070:DDH131079 CTL131070:CTL131079 CJP131070:CJP131079 BZT131070:BZT131079 BPX131070:BPX131079 BGB131070:BGB131079 AWF131070:AWF131079 AMJ131070:AMJ131079 ACN131070:ACN131079 SR131070:SR131079 IV131070:IV131079 WVH65534:WVH65543 WLL65534:WLL65543 WBP65534:WBP65543 VRT65534:VRT65543 VHX65534:VHX65543 UYB65534:UYB65543 UOF65534:UOF65543 UEJ65534:UEJ65543 TUN65534:TUN65543 TKR65534:TKR65543 TAV65534:TAV65543 SQZ65534:SQZ65543 SHD65534:SHD65543 RXH65534:RXH65543 RNL65534:RNL65543 RDP65534:RDP65543 QTT65534:QTT65543 QJX65534:QJX65543 QAB65534:QAB65543 PQF65534:PQF65543 PGJ65534:PGJ65543 OWN65534:OWN65543 OMR65534:OMR65543 OCV65534:OCV65543 NSZ65534:NSZ65543 NJD65534:NJD65543 MZH65534:MZH65543 MPL65534:MPL65543 MFP65534:MFP65543 LVT65534:LVT65543 LLX65534:LLX65543 LCB65534:LCB65543 KSF65534:KSF65543 KIJ65534:KIJ65543 JYN65534:JYN65543 JOR65534:JOR65543 JEV65534:JEV65543 IUZ65534:IUZ65543 ILD65534:ILD65543 IBH65534:IBH65543 HRL65534:HRL65543 HHP65534:HHP65543 GXT65534:GXT65543 GNX65534:GNX65543 GEB65534:GEB65543 FUF65534:FUF65543 FKJ65534:FKJ65543 FAN65534:FAN65543 EQR65534:EQR65543 EGV65534:EGV65543 DWZ65534:DWZ65543 DND65534:DND65543 DDH65534:DDH65543 CTL65534:CTL65543 CJP65534:CJP65543 BZT65534:BZT65543 BPX65534:BPX65543 BGB65534:BGB65543 AWF65534:AWF65543 AMJ65534:AMJ65543 ACN65534:ACN65543 SR65534:SR65543 IV65534:IV65543 WVH983024:WVH983033 WLL983024:WLL983033 WBP983024:WBP983033 VRT983024:VRT983033 VHX983024:VHX983033 UYB983024:UYB983033 UOF983024:UOF983033 UEJ983024:UEJ983033 TUN983024:TUN983033 TKR983024:TKR983033 TAV983024:TAV983033 SQZ983024:SQZ983033 SHD983024:SHD983033 RXH983024:RXH983033 RNL983024:RNL983033 RDP983024:RDP983033 QTT983024:QTT983033 QJX983024:QJX983033 QAB983024:QAB983033 PQF983024:PQF983033 PGJ983024:PGJ983033 OWN983024:OWN983033 OMR983024:OMR983033 OCV983024:OCV983033 NSZ983024:NSZ983033 NJD983024:NJD983033 MZH983024:MZH983033 MPL983024:MPL983033 MFP983024:MFP983033 LVT983024:LVT983033 LLX983024:LLX983033 LCB983024:LCB983033 KSF983024:KSF983033 KIJ983024:KIJ983033 JYN983024:JYN983033 JOR983024:JOR983033 JEV983024:JEV983033 IUZ983024:IUZ983033 ILD983024:ILD983033 IBH983024:IBH983033 HRL983024:HRL983033 HHP983024:HHP983033 GXT983024:GXT983033 GNX983024:GNX983033 GEB983024:GEB983033 FUF983024:FUF983033 FKJ983024:FKJ983033 FAN983024:FAN983033 EQR983024:EQR983033 EGV983024:EGV983033 DWZ983024:DWZ983033 DND983024:DND983033 DDH983024:DDH983033 CTL983024:CTL983033 CJP983024:CJP983033 BZT983024:BZT983033 BPX983024:BPX983033 BGB983024:BGB983033 AWF983024:AWF983033 AMJ983024:AMJ983033 ACN983024:ACN983033 SR983024:SR983033 IV983024:IV983033 WVH917488:WVH917497 WLL917488:WLL917497 WBP917488:WBP917497 VRT917488:VRT917497 VHX917488:VHX917497 UYB917488:UYB917497 UOF917488:UOF917497 UEJ917488:UEJ917497 TUN917488:TUN917497 TKR917488:TKR917497 TAV917488:TAV917497 SQZ917488:SQZ917497 SHD917488:SHD917497 RXH917488:RXH917497 RNL917488:RNL917497 RDP917488:RDP917497 QTT917488:QTT917497 QJX917488:QJX917497 QAB917488:QAB917497 PQF917488:PQF917497 PGJ917488:PGJ917497 OWN917488:OWN917497 OMR917488:OMR917497 OCV917488:OCV917497 NSZ917488:NSZ917497 NJD917488:NJD917497 MZH917488:MZH917497 MPL917488:MPL917497 MFP917488:MFP917497 LVT917488:LVT917497 LLX917488:LLX917497 LCB917488:LCB917497 KSF917488:KSF917497 KIJ917488:KIJ917497 JYN917488:JYN917497 JOR917488:JOR917497 JEV917488:JEV917497 IUZ917488:IUZ917497 ILD917488:ILD917497 IBH917488:IBH917497 HRL917488:HRL917497 HHP917488:HHP917497 GXT917488:GXT917497 GNX917488:GNX917497 GEB917488:GEB917497 FUF917488:FUF917497 FKJ917488:FKJ917497 FAN917488:FAN917497 EQR917488:EQR917497 EGV917488:EGV917497 DWZ917488:DWZ917497 DND917488:DND917497 DDH917488:DDH917497 CTL917488:CTL917497 CJP917488:CJP917497 BZT917488:BZT917497 BPX917488:BPX917497 BGB917488:BGB917497 AWF917488:AWF917497 AMJ917488:AMJ917497 ACN917488:ACN917497 SR917488:SR917497 IV917488:IV917497 WVH851952:WVH851961 WLL851952:WLL851961 WBP851952:WBP851961 VRT851952:VRT851961 VHX851952:VHX851961 UYB851952:UYB851961 UOF851952:UOF851961 UEJ851952:UEJ851961 TUN851952:TUN851961 TKR851952:TKR851961 TAV851952:TAV851961 SQZ851952:SQZ851961 SHD851952:SHD851961 RXH851952:RXH851961 RNL851952:RNL851961 RDP851952:RDP851961 QTT851952:QTT851961 QJX851952:QJX851961 QAB851952:QAB851961 PQF851952:PQF851961 PGJ851952:PGJ851961 OWN851952:OWN851961 OMR851952:OMR851961 OCV851952:OCV851961 NSZ851952:NSZ851961 NJD851952:NJD851961 MZH851952:MZH851961 MPL851952:MPL851961 MFP851952:MFP851961 LVT851952:LVT851961 LLX851952:LLX851961 LCB851952:LCB851961 KSF851952:KSF851961 KIJ851952:KIJ851961 JYN851952:JYN851961 JOR851952:JOR851961 JEV851952:JEV851961 IUZ851952:IUZ851961 ILD851952:ILD851961 IBH851952:IBH851961 HRL851952:HRL851961 HHP851952:HHP851961 GXT851952:GXT851961 GNX851952:GNX851961 GEB851952:GEB851961 FUF851952:FUF851961 FKJ851952:FKJ851961 FAN851952:FAN851961 EQR851952:EQR851961 EGV851952:EGV851961 DWZ851952:DWZ851961 DND851952:DND851961 DDH851952:DDH851961 CTL851952:CTL851961 CJP851952:CJP851961 BZT851952:BZT851961 BPX851952:BPX851961 BGB851952:BGB851961 AWF851952:AWF851961 AMJ851952:AMJ851961 ACN851952:ACN851961 SR851952:SR851961 IV851952:IV851961 WVH786416:WVH786425 WLL786416:WLL786425 WBP786416:WBP786425 VRT786416:VRT786425 VHX786416:VHX786425 UYB786416:UYB786425 UOF786416:UOF786425 UEJ786416:UEJ786425 TUN786416:TUN786425 TKR786416:TKR786425 TAV786416:TAV786425 SQZ786416:SQZ786425 SHD786416:SHD786425 RXH786416:RXH786425 RNL786416:RNL786425 RDP786416:RDP786425 QTT786416:QTT786425 QJX786416:QJX786425 QAB786416:QAB786425 PQF786416:PQF786425 PGJ786416:PGJ786425 OWN786416:OWN786425 OMR786416:OMR786425 OCV786416:OCV786425 NSZ786416:NSZ786425 NJD786416:NJD786425 MZH786416:MZH786425 MPL786416:MPL786425 MFP786416:MFP786425 LVT786416:LVT786425 LLX786416:LLX786425 LCB786416:LCB786425 KSF786416:KSF786425 KIJ786416:KIJ786425 JYN786416:JYN786425 JOR786416:JOR786425 JEV786416:JEV786425 IUZ786416:IUZ786425 ILD786416:ILD786425 IBH786416:IBH786425 HRL786416:HRL786425 HHP786416:HHP786425 GXT786416:GXT786425 GNX786416:GNX786425 GEB786416:GEB786425 FUF786416:FUF786425 FKJ786416:FKJ786425 FAN786416:FAN786425 EQR786416:EQR786425 EGV786416:EGV786425 DWZ786416:DWZ786425 DND786416:DND786425 DDH786416:DDH786425 CTL786416:CTL786425 CJP786416:CJP786425 BZT786416:BZT786425 BPX786416:BPX786425 BGB786416:BGB786425 AWF786416:AWF786425 AMJ786416:AMJ786425 ACN786416:ACN786425 SR786416:SR786425 IV786416:IV786425 WVH720880:WVH720889 WLL720880:WLL720889 WBP720880:WBP720889 VRT720880:VRT720889 VHX720880:VHX720889 UYB720880:UYB720889 UOF720880:UOF720889 UEJ720880:UEJ720889 TUN720880:TUN720889 TKR720880:TKR720889 TAV720880:TAV720889 SQZ720880:SQZ720889 SHD720880:SHD720889 RXH720880:RXH720889 RNL720880:RNL720889 RDP720880:RDP720889 QTT720880:QTT720889 QJX720880:QJX720889 QAB720880:QAB720889 PQF720880:PQF720889 PGJ720880:PGJ720889 OWN720880:OWN720889 OMR720880:OMR720889 OCV720880:OCV720889 NSZ720880:NSZ720889 NJD720880:NJD720889 MZH720880:MZH720889 MPL720880:MPL720889 MFP720880:MFP720889 LVT720880:LVT720889 LLX720880:LLX720889 LCB720880:LCB720889 KSF720880:KSF720889 KIJ720880:KIJ720889 JYN720880:JYN720889 JOR720880:JOR720889 JEV720880:JEV720889 IUZ720880:IUZ720889 ILD720880:ILD720889 IBH720880:IBH720889 HRL720880:HRL720889 HHP720880:HHP720889 GXT720880:GXT720889 GNX720880:GNX720889 GEB720880:GEB720889 FUF720880:FUF720889 FKJ720880:FKJ720889 FAN720880:FAN720889 EQR720880:EQR720889 EGV720880:EGV720889 DWZ720880:DWZ720889 DND720880:DND720889 DDH720880:DDH720889 CTL720880:CTL720889 CJP720880:CJP720889 BZT720880:BZT720889 BPX720880:BPX720889 BGB720880:BGB720889 AWF720880:AWF720889 AMJ720880:AMJ720889 ACN720880:ACN720889 SR720880:SR720889 IV720880:IV720889 WVH655344:WVH655353 WLL655344:WLL655353 WBP655344:WBP655353 VRT655344:VRT655353 VHX655344:VHX655353 UYB655344:UYB655353 UOF655344:UOF655353 UEJ655344:UEJ655353 TUN655344:TUN655353 TKR655344:TKR655353 TAV655344:TAV655353 SQZ655344:SQZ655353 SHD655344:SHD655353 RXH655344:RXH655353 RNL655344:RNL655353 RDP655344:RDP655353 QTT655344:QTT655353 QJX655344:QJX655353 QAB655344:QAB655353 PQF655344:PQF655353 PGJ655344:PGJ655353 OWN655344:OWN655353 OMR655344:OMR655353 OCV655344:OCV655353 NSZ655344:NSZ655353 NJD655344:NJD655353 MZH655344:MZH655353 MPL655344:MPL655353 MFP655344:MFP655353 LVT655344:LVT655353 LLX655344:LLX655353 LCB655344:LCB655353 KSF655344:KSF655353 KIJ655344:KIJ655353 JYN655344:JYN655353 JOR655344:JOR655353 JEV655344:JEV655353 IUZ655344:IUZ655353 ILD655344:ILD655353 IBH655344:IBH655353 HRL655344:HRL655353 HHP655344:HHP655353 GXT655344:GXT655353 GNX655344:GNX655353 GEB655344:GEB655353 FUF655344:FUF655353 FKJ655344:FKJ655353 FAN655344:FAN655353 EQR655344:EQR655353 EGV655344:EGV655353 DWZ655344:DWZ655353 DND655344:DND655353 DDH655344:DDH655353 CTL655344:CTL655353 CJP655344:CJP655353 BZT655344:BZT655353 BPX655344:BPX655353 BGB655344:BGB655353 AWF655344:AWF655353 AMJ655344:AMJ655353 ACN655344:ACN655353 SR655344:SR655353 IV655344:IV655353 WVH589808:WVH589817 WLL589808:WLL589817 WBP589808:WBP589817 VRT589808:VRT589817 VHX589808:VHX589817 UYB589808:UYB589817 UOF589808:UOF589817 UEJ589808:UEJ589817 TUN589808:TUN589817 TKR589808:TKR589817 TAV589808:TAV589817 SQZ589808:SQZ589817 SHD589808:SHD589817 RXH589808:RXH589817 RNL589808:RNL589817 RDP589808:RDP589817 QTT589808:QTT589817 QJX589808:QJX589817 QAB589808:QAB589817 PQF589808:PQF589817 PGJ589808:PGJ589817 OWN589808:OWN589817 OMR589808:OMR589817 OCV589808:OCV589817 NSZ589808:NSZ589817 NJD589808:NJD589817 MZH589808:MZH589817 MPL589808:MPL589817 MFP589808:MFP589817 LVT589808:LVT589817 LLX589808:LLX589817 LCB589808:LCB589817 KSF589808:KSF589817 KIJ589808:KIJ589817 JYN589808:JYN589817 JOR589808:JOR589817 JEV589808:JEV589817 IUZ589808:IUZ589817 ILD589808:ILD589817 IBH589808:IBH589817 HRL589808:HRL589817 HHP589808:HHP589817 GXT589808:GXT589817 GNX589808:GNX589817 GEB589808:GEB589817 FUF589808:FUF589817 FKJ589808:FKJ589817 FAN589808:FAN589817 EQR589808:EQR589817 EGV589808:EGV589817 DWZ589808:DWZ589817 DND589808:DND589817 DDH589808:DDH589817 CTL589808:CTL589817 CJP589808:CJP589817 BZT589808:BZT589817 BPX589808:BPX589817 BGB589808:BGB589817 AWF589808:AWF589817 AMJ589808:AMJ589817 ACN589808:ACN589817 SR589808:SR589817 IV589808:IV589817 WVH524272:WVH524281 WLL524272:WLL524281 WBP524272:WBP524281 VRT524272:VRT524281 VHX524272:VHX524281 UYB524272:UYB524281 UOF524272:UOF524281 UEJ524272:UEJ524281 TUN524272:TUN524281 TKR524272:TKR524281 TAV524272:TAV524281 SQZ524272:SQZ524281 SHD524272:SHD524281 RXH524272:RXH524281 RNL524272:RNL524281 RDP524272:RDP524281 QTT524272:QTT524281 QJX524272:QJX524281 QAB524272:QAB524281 PQF524272:PQF524281 PGJ524272:PGJ524281 OWN524272:OWN524281 OMR524272:OMR524281 OCV524272:OCV524281 NSZ524272:NSZ524281 NJD524272:NJD524281 MZH524272:MZH524281 MPL524272:MPL524281 MFP524272:MFP524281 LVT524272:LVT524281 LLX524272:LLX524281 LCB524272:LCB524281 KSF524272:KSF524281 KIJ524272:KIJ524281 JYN524272:JYN524281 JOR524272:JOR524281 JEV524272:JEV524281 IUZ524272:IUZ524281 ILD524272:ILD524281 IBH524272:IBH524281 HRL524272:HRL524281 HHP524272:HHP524281 GXT524272:GXT524281 GNX524272:GNX524281 GEB524272:GEB524281 FUF524272:FUF524281 FKJ524272:FKJ524281 FAN524272:FAN524281 EQR524272:EQR524281 EGV524272:EGV524281 DWZ524272:DWZ524281 DND524272:DND524281 DDH524272:DDH524281 CTL524272:CTL524281 CJP524272:CJP524281 BZT524272:BZT524281 BPX524272:BPX524281 BGB524272:BGB524281 AWF524272:AWF524281 AMJ524272:AMJ524281 ACN524272:ACN524281 SR524272:SR524281 IV524272:IV524281 WVH458736:WVH458745 WLL458736:WLL458745 WBP458736:WBP458745 VRT458736:VRT458745 VHX458736:VHX458745 UYB458736:UYB458745 UOF458736:UOF458745 UEJ458736:UEJ458745 TUN458736:TUN458745 TKR458736:TKR458745 TAV458736:TAV458745 SQZ458736:SQZ458745 SHD458736:SHD458745 RXH458736:RXH458745 RNL458736:RNL458745 RDP458736:RDP458745 QTT458736:QTT458745 QJX458736:QJX458745 QAB458736:QAB458745 PQF458736:PQF458745 PGJ458736:PGJ458745 OWN458736:OWN458745 OMR458736:OMR458745 OCV458736:OCV458745 NSZ458736:NSZ458745 NJD458736:NJD458745 MZH458736:MZH458745 MPL458736:MPL458745 MFP458736:MFP458745 LVT458736:LVT458745 LLX458736:LLX458745 LCB458736:LCB458745 KSF458736:KSF458745 KIJ458736:KIJ458745 JYN458736:JYN458745 JOR458736:JOR458745 JEV458736:JEV458745 IUZ458736:IUZ458745 ILD458736:ILD458745 IBH458736:IBH458745 HRL458736:HRL458745 HHP458736:HHP458745 GXT458736:GXT458745 GNX458736:GNX458745 GEB458736:GEB458745 FUF458736:FUF458745 FKJ458736:FKJ458745 FAN458736:FAN458745 EQR458736:EQR458745 EGV458736:EGV458745 DWZ458736:DWZ458745 DND458736:DND458745 DDH458736:DDH458745 CTL458736:CTL458745 CJP458736:CJP458745 BZT458736:BZT458745 BPX458736:BPX458745 BGB458736:BGB458745 AWF458736:AWF458745 AMJ458736:AMJ458745 ACN458736:ACN458745 SR458736:SR458745 IV458736:IV458745 WVH393200:WVH393209 WLL393200:WLL393209 WBP393200:WBP393209 VRT393200:VRT393209 VHX393200:VHX393209 UYB393200:UYB393209 UOF393200:UOF393209 UEJ393200:UEJ393209 TUN393200:TUN393209 TKR393200:TKR393209 TAV393200:TAV393209 SQZ393200:SQZ393209 SHD393200:SHD393209 RXH393200:RXH393209 RNL393200:RNL393209 RDP393200:RDP393209 QTT393200:QTT393209 QJX393200:QJX393209 QAB393200:QAB393209 PQF393200:PQF393209 PGJ393200:PGJ393209 OWN393200:OWN393209 OMR393200:OMR393209 OCV393200:OCV393209 NSZ393200:NSZ393209 NJD393200:NJD393209 MZH393200:MZH393209 MPL393200:MPL393209 MFP393200:MFP393209 LVT393200:LVT393209 LLX393200:LLX393209 LCB393200:LCB393209 KSF393200:KSF393209 KIJ393200:KIJ393209 JYN393200:JYN393209 JOR393200:JOR393209 JEV393200:JEV393209 IUZ393200:IUZ393209 ILD393200:ILD393209 IBH393200:IBH393209 HRL393200:HRL393209 HHP393200:HHP393209 GXT393200:GXT393209 GNX393200:GNX393209 GEB393200:GEB393209 FUF393200:FUF393209 FKJ393200:FKJ393209 FAN393200:FAN393209 EQR393200:EQR393209 EGV393200:EGV393209 DWZ393200:DWZ393209 DND393200:DND393209 DDH393200:DDH393209 CTL393200:CTL393209 CJP393200:CJP393209 BZT393200:BZT393209 BPX393200:BPX393209 BGB393200:BGB393209 AWF393200:AWF393209 AMJ393200:AMJ393209 ACN393200:ACN393209 SR393200:SR393209 IV393200:IV393209 WVH327664:WVH327673 WLL327664:WLL327673 WBP327664:WBP327673 VRT327664:VRT327673 VHX327664:VHX327673 UYB327664:UYB327673 UOF327664:UOF327673 UEJ327664:UEJ327673 TUN327664:TUN327673 TKR327664:TKR327673 TAV327664:TAV327673 SQZ327664:SQZ327673 SHD327664:SHD327673 RXH327664:RXH327673 RNL327664:RNL327673 RDP327664:RDP327673 QTT327664:QTT327673 QJX327664:QJX327673 QAB327664:QAB327673 PQF327664:PQF327673 PGJ327664:PGJ327673 OWN327664:OWN327673 OMR327664:OMR327673 OCV327664:OCV327673 NSZ327664:NSZ327673 NJD327664:NJD327673 MZH327664:MZH327673 MPL327664:MPL327673 MFP327664:MFP327673 LVT327664:LVT327673 LLX327664:LLX327673 LCB327664:LCB327673 KSF327664:KSF327673 KIJ327664:KIJ327673 JYN327664:JYN327673 JOR327664:JOR327673 JEV327664:JEV327673 IUZ327664:IUZ327673 ILD327664:ILD327673 IBH327664:IBH327673 HRL327664:HRL327673 HHP327664:HHP327673 GXT327664:GXT327673 GNX327664:GNX327673 GEB327664:GEB327673 FUF327664:FUF327673 FKJ327664:FKJ327673 FAN327664:FAN327673 EQR327664:EQR327673 EGV327664:EGV327673 DWZ327664:DWZ327673 DND327664:DND327673 DDH327664:DDH327673 CTL327664:CTL327673 CJP327664:CJP327673 BZT327664:BZT327673 BPX327664:BPX327673 BGB327664:BGB327673 AWF327664:AWF327673 AMJ327664:AMJ327673 ACN327664:ACN327673 SR327664:SR327673 IV327664:IV327673 WVH262128:WVH262137 WLL262128:WLL262137 WBP262128:WBP262137 VRT262128:VRT262137 VHX262128:VHX262137 UYB262128:UYB262137 UOF262128:UOF262137 UEJ262128:UEJ262137 TUN262128:TUN262137 TKR262128:TKR262137 TAV262128:TAV262137 SQZ262128:SQZ262137 SHD262128:SHD262137 RXH262128:RXH262137 RNL262128:RNL262137 RDP262128:RDP262137 QTT262128:QTT262137 QJX262128:QJX262137 QAB262128:QAB262137 PQF262128:PQF262137 PGJ262128:PGJ262137 OWN262128:OWN262137 OMR262128:OMR262137 OCV262128:OCV262137 NSZ262128:NSZ262137 NJD262128:NJD262137 MZH262128:MZH262137 MPL262128:MPL262137 MFP262128:MFP262137 LVT262128:LVT262137 LLX262128:LLX262137 LCB262128:LCB262137 KSF262128:KSF262137 KIJ262128:KIJ262137 JYN262128:JYN262137 JOR262128:JOR262137 JEV262128:JEV262137 IUZ262128:IUZ262137 ILD262128:ILD262137 IBH262128:IBH262137 HRL262128:HRL262137 HHP262128:HHP262137 GXT262128:GXT262137 GNX262128:GNX262137 GEB262128:GEB262137 FUF262128:FUF262137 FKJ262128:FKJ262137 FAN262128:FAN262137 EQR262128:EQR262137 EGV262128:EGV262137 DWZ262128:DWZ262137 DND262128:DND262137 DDH262128:DDH262137 CTL262128:CTL262137 CJP262128:CJP262137 BZT262128:BZT262137 BPX262128:BPX262137 BGB262128:BGB262137 AWF262128:AWF262137 AMJ262128:AMJ262137 ACN262128:ACN262137 SR262128:SR262137 IV262128:IV262137 WVH196592:WVH196601 WLL196592:WLL196601 WBP196592:WBP196601 VRT196592:VRT196601 VHX196592:VHX196601 UYB196592:UYB196601 UOF196592:UOF196601 UEJ196592:UEJ196601 TUN196592:TUN196601 TKR196592:TKR196601 TAV196592:TAV196601 SQZ196592:SQZ196601 SHD196592:SHD196601 RXH196592:RXH196601 RNL196592:RNL196601 RDP196592:RDP196601 QTT196592:QTT196601 QJX196592:QJX196601 QAB196592:QAB196601 PQF196592:PQF196601 PGJ196592:PGJ196601 OWN196592:OWN196601 OMR196592:OMR196601 OCV196592:OCV196601 NSZ196592:NSZ196601 NJD196592:NJD196601 MZH196592:MZH196601 MPL196592:MPL196601 MFP196592:MFP196601 LVT196592:LVT196601 LLX196592:LLX196601 LCB196592:LCB196601 KSF196592:KSF196601 KIJ196592:KIJ196601 JYN196592:JYN196601 JOR196592:JOR196601 JEV196592:JEV196601 IUZ196592:IUZ196601 ILD196592:ILD196601 IBH196592:IBH196601 HRL196592:HRL196601 HHP196592:HHP196601 GXT196592:GXT196601 GNX196592:GNX196601 GEB196592:GEB196601 FUF196592:FUF196601 FKJ196592:FKJ196601 FAN196592:FAN196601 EQR196592:EQR196601 EGV196592:EGV196601 DWZ196592:DWZ196601 DND196592:DND196601 DDH196592:DDH196601 CTL196592:CTL196601 CJP196592:CJP196601 BZT196592:BZT196601 BPX196592:BPX196601 BGB196592:BGB196601 AWF196592:AWF196601 AMJ196592:AMJ196601 ACN196592:ACN196601 SR196592:SR196601 IV196592:IV196601 WVH131056:WVH131065 WLL131056:WLL131065 WBP131056:WBP131065 VRT131056:VRT131065 VHX131056:VHX131065 UYB131056:UYB131065 UOF131056:UOF131065 UEJ131056:UEJ131065 TUN131056:TUN131065 TKR131056:TKR131065 TAV131056:TAV131065 SQZ131056:SQZ131065 SHD131056:SHD131065 RXH131056:RXH131065 RNL131056:RNL131065 RDP131056:RDP131065 QTT131056:QTT131065 QJX131056:QJX131065 QAB131056:QAB131065 PQF131056:PQF131065 PGJ131056:PGJ131065 OWN131056:OWN131065 OMR131056:OMR131065 OCV131056:OCV131065 NSZ131056:NSZ131065 NJD131056:NJD131065 MZH131056:MZH131065 MPL131056:MPL131065 MFP131056:MFP131065 LVT131056:LVT131065 LLX131056:LLX131065 LCB131056:LCB131065 KSF131056:KSF131065 KIJ131056:KIJ131065 JYN131056:JYN131065 JOR131056:JOR131065 JEV131056:JEV131065 IUZ131056:IUZ131065 ILD131056:ILD131065 IBH131056:IBH131065 HRL131056:HRL131065 HHP131056:HHP131065 GXT131056:GXT131065 GNX131056:GNX131065 GEB131056:GEB131065 FUF131056:FUF131065 FKJ131056:FKJ131065 FAN131056:FAN131065 EQR131056:EQR131065 EGV131056:EGV131065 DWZ131056:DWZ131065 DND131056:DND131065 DDH131056:DDH131065 CTL131056:CTL131065 CJP131056:CJP131065 BZT131056:BZT131065 BPX131056:BPX131065 BGB131056:BGB131065 AWF131056:AWF131065 AMJ131056:AMJ131065 ACN131056:ACN131065 SR131056:SR131065 IV131056:IV131065 WVH65520:WVH65529 WLL65520:WLL65529 WBP65520:WBP65529 VRT65520:VRT65529 VHX65520:VHX65529 UYB65520:UYB65529 UOF65520:UOF65529 UEJ65520:UEJ65529 TUN65520:TUN65529 TKR65520:TKR65529 TAV65520:TAV65529 SQZ65520:SQZ65529 SHD65520:SHD65529 RXH65520:RXH65529 RNL65520:RNL65529 RDP65520:RDP65529 QTT65520:QTT65529 QJX65520:QJX65529 QAB65520:QAB65529 PQF65520:PQF65529 PGJ65520:PGJ65529 OWN65520:OWN65529 OMR65520:OMR65529 OCV65520:OCV65529 NSZ65520:NSZ65529 NJD65520:NJD65529 MZH65520:MZH65529 MPL65520:MPL65529 MFP65520:MFP65529 LVT65520:LVT65529 LLX65520:LLX65529 LCB65520:LCB65529 KSF65520:KSF65529 KIJ65520:KIJ65529 JYN65520:JYN65529 JOR65520:JOR65529 JEV65520:JEV65529 IUZ65520:IUZ65529 ILD65520:ILD65529 IBH65520:IBH65529 HRL65520:HRL65529 HHP65520:HHP65529 GXT65520:GXT65529 GNX65520:GNX65529 GEB65520:GEB65529 FUF65520:FUF65529 FKJ65520:FKJ65529 FAN65520:FAN65529 EQR65520:EQR65529 EGV65520:EGV65529 DWZ65520:DWZ65529 DND65520:DND65529 DDH65520:DDH65529 CTL65520:CTL65529 CJP65520:CJP65529 BZT65520:BZT65529 BPX65520:BPX65529 BGB65520:BGB65529 AWF65520:AWF65529 AMJ65520:AMJ65529 ACN65520:ACN65529 SR65520:SR65529 IV65520:IV65529 SR6:SR15 ACN6:ACN15 AMJ6:AMJ15 AWF6:AWF15 BGB6:BGB15 BPX6:BPX15 BZT6:BZT15 CJP6:CJP15 CTL6:CTL15 DDH6:DDH15 DND6:DND15 DWZ6:DWZ15 EGV6:EGV15 EQR6:EQR15 FAN6:FAN15 FKJ6:FKJ15 FUF6:FUF15 GEB6:GEB15 GNX6:GNX15 GXT6:GXT15 HHP6:HHP15 HRL6:HRL15 IBH6:IBH15 ILD6:ILD15 IUZ6:IUZ15 JEV6:JEV15 JOR6:JOR15 JYN6:JYN15 KIJ6:KIJ15 KSF6:KSF15 LCB6:LCB15 LLX6:LLX15 LVT6:LVT15 MFP6:MFP15 MPL6:MPL15 MZH6:MZH15 NJD6:NJD15 NSZ6:NSZ15 OCV6:OCV15 OMR6:OMR15 OWN6:OWN15 PGJ6:PGJ15 PQF6:PQF15 QAB6:QAB15 QJX6:QJX15 QTT6:QTT15 RDP6:RDP15 RNL6:RNL15 RXH6:RXH15 SHD6:SHD15 SQZ6:SQZ15 TAV6:TAV15 TKR6:TKR15 TUN6:TUN15 UEJ6:UEJ15 UOF6:UOF15 UYB6:UYB15 VHX6:VHX15 VRT6:VRT15 WBP6:WBP15 WLL6:WLL15 WVH6:WVH15 IV6:IV15 W131056:W131065 W196592:W196601 W262128:W262137 W327664:W327673 W393200:W393209 W458736:W458745 W524272:W524281 W589808:W589817 W655344:W655353 W720880:W720889 W786416:W786425 W851952:W851961 W917488:W917497 W983024:W983033 W65534:W65543 W131070:W131079 W196606:W196615 W262142:W262151 W327678:W327687 W393214:W393223 W458750:W458759 W524286:W524295 W589822:W589831 W655358:W655367 W720894:W720903 W786430:W786439 W851966:W851975 W917502:W917511 W983038:W983047 W65520:W65529">
      <formula1>#REF!</formula1>
    </dataValidation>
    <dataValidation type="list" allowBlank="1" showInputMessage="1" showErrorMessage="1" sqref="W3">
      <formula1>$X$6:$X$7</formula1>
    </dataValidation>
    <dataValidation type="list" allowBlank="1" showInputMessage="1" showErrorMessage="1" sqref="I6:J106">
      <formula1>$Z$7:$Z$8</formula1>
    </dataValidation>
    <dataValidation type="list" allowBlank="1" showInputMessage="1" showErrorMessage="1" sqref="K6:K106">
      <formula1>$AB$6:$AB$17</formula1>
    </dataValidation>
    <dataValidation type="list" allowBlank="1" showInputMessage="1" showErrorMessage="1" sqref="G6:G106">
      <formula1>$Y$6:$Y$7</formula1>
    </dataValidation>
    <dataValidation type="whole" operator="lessThan" allowBlank="1" showInputMessage="1" showErrorMessage="1" error="Max 50000 Allowed" sqref="T7:T106">
      <formula1>50001</formula1>
    </dataValidation>
    <dataValidation type="whole" operator="lessThan" allowBlank="1" showInputMessage="1" showErrorMessage="1" error="Max 200000 Allowed" sqref="S7:S106">
      <formula1>200001</formula1>
    </dataValidation>
  </dataValidations>
  <pageMargins left="0.31" right="0.32" top="0.32" bottom="0.75" header="0.3" footer="0.3"/>
  <pageSetup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00FF"/>
  </sheetPr>
  <dimension ref="A1:AM961"/>
  <sheetViews>
    <sheetView showGridLines="0" topLeftCell="A4" zoomScale="70" zoomScaleNormal="70" workbookViewId="0">
      <selection activeCell="Z8" sqref="Z8:AA8"/>
    </sheetView>
  </sheetViews>
  <sheetFormatPr defaultColWidth="9.140625" defaultRowHeight="12.75" zeroHeight="1"/>
  <cols>
    <col min="1" max="1" width="0.42578125" style="18" customWidth="1" collapsed="1"/>
    <col min="2" max="2" width="5.140625" style="6" hidden="1" customWidth="1" collapsed="1"/>
    <col min="3" max="3" width="18" style="123" customWidth="1" collapsed="1"/>
    <col min="4" max="4" width="9.42578125" style="123" customWidth="1" collapsed="1"/>
    <col min="5" max="5" width="5.5703125" style="123" customWidth="1" collapsed="1"/>
    <col min="6" max="7" width="5.85546875" style="123" customWidth="1" collapsed="1"/>
    <col min="8" max="8" width="10.28515625" style="123" customWidth="1" collapsed="1"/>
    <col min="9" max="9" width="11.42578125" style="123" customWidth="1" collapsed="1"/>
    <col min="10" max="10" width="4" style="123" customWidth="1" collapsed="1"/>
    <col min="11" max="12" width="6" style="123" customWidth="1" collapsed="1"/>
    <col min="13" max="13" width="4.85546875" style="123" customWidth="1" collapsed="1"/>
    <col min="14" max="14" width="11.7109375" style="123" customWidth="1" collapsed="1"/>
    <col min="15" max="15" width="10" style="123" customWidth="1" collapsed="1"/>
    <col min="16" max="16" width="5.85546875" style="123" customWidth="1" collapsed="1"/>
    <col min="17" max="17" width="7.85546875" style="123" customWidth="1" collapsed="1"/>
    <col min="18" max="18" width="6" style="123" customWidth="1" collapsed="1"/>
    <col min="19" max="19" width="5.85546875" style="123" customWidth="1" collapsed="1"/>
    <col min="20" max="20" width="8.42578125" style="123" customWidth="1" collapsed="1"/>
    <col min="21" max="21" width="8" style="123" bestFit="1" customWidth="1" collapsed="1"/>
    <col min="22" max="22" width="4.140625" style="123" customWidth="1" collapsed="1"/>
    <col min="23" max="23" width="4.5703125" style="123" customWidth="1" collapsed="1"/>
    <col min="24" max="24" width="10.28515625" style="123" customWidth="1" collapsed="1"/>
    <col min="25" max="25" width="5.42578125" style="123" customWidth="1"/>
    <col min="26" max="26" width="8" style="123" customWidth="1" collapsed="1"/>
    <col min="27" max="27" width="13.7109375" style="123" customWidth="1" collapsed="1"/>
    <col min="28" max="28" width="17.140625" style="123" customWidth="1" collapsed="1"/>
    <col min="29" max="29" width="17.85546875" style="123" customWidth="1" collapsed="1"/>
    <col min="30" max="30" width="0.140625" style="6" customWidth="1" collapsed="1"/>
    <col min="31" max="31" width="2" style="6" customWidth="1" collapsed="1"/>
    <col min="32" max="32" width="17.5703125" style="6" customWidth="1" collapsed="1"/>
    <col min="33" max="33" width="14.42578125" style="6" customWidth="1"/>
    <col min="34" max="34" width="10" style="6" customWidth="1"/>
    <col min="35" max="39" width="9.140625" style="6" customWidth="1"/>
    <col min="40" max="45" width="9.140625" style="6" customWidth="1" collapsed="1"/>
    <col min="46" max="16384" width="9.140625" style="6" collapsed="1"/>
  </cols>
  <sheetData>
    <row r="1" spans="1:32" ht="30.75" hidden="1" customHeight="1">
      <c r="C1" s="348" t="s">
        <v>226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138"/>
      <c r="AC1" s="139"/>
      <c r="AF1" s="347">
        <v>1</v>
      </c>
    </row>
    <row r="2" spans="1:32" ht="35.25" hidden="1" customHeight="1">
      <c r="C2" s="135" t="str">
        <f>VLOOKUP(AF1,'MASTER SHEET'!A6:W200,7,0)</f>
        <v>GPF</v>
      </c>
      <c r="D2" s="349"/>
      <c r="E2" s="350"/>
      <c r="F2" s="351" t="s">
        <v>69</v>
      </c>
      <c r="G2" s="352"/>
      <c r="H2" s="352"/>
      <c r="I2" s="353" t="str">
        <f>VLOOKUP(AF1,'MASTER SHEET'!A6:W301,10,0)</f>
        <v>NO</v>
      </c>
      <c r="J2" s="354"/>
      <c r="K2" s="351" t="s">
        <v>228</v>
      </c>
      <c r="L2" s="352"/>
      <c r="M2" s="352"/>
      <c r="N2" s="352"/>
      <c r="O2" s="136">
        <f>VLOOKUP(AF1,'MASTER SHEET'!A6:W301,11,0)</f>
        <v>4</v>
      </c>
      <c r="P2" s="351" t="s">
        <v>143</v>
      </c>
      <c r="Q2" s="355"/>
      <c r="R2" s="147">
        <f>'MASTER SHEET'!W3</f>
        <v>0.18</v>
      </c>
      <c r="S2" s="352" t="s">
        <v>70</v>
      </c>
      <c r="T2" s="352"/>
      <c r="U2" s="352"/>
      <c r="V2" s="356" t="str">
        <f>VLOOKUP(AF1,'MASTER SHEET'!A6:W301,9,0)</f>
        <v>NO</v>
      </c>
      <c r="W2" s="356"/>
      <c r="X2" s="352" t="s">
        <v>229</v>
      </c>
      <c r="Y2" s="352"/>
      <c r="Z2" s="352"/>
      <c r="AA2" s="355"/>
      <c r="AB2" s="140"/>
      <c r="AC2" s="139"/>
      <c r="AF2" s="347"/>
    </row>
    <row r="3" spans="1:32" ht="38.25" hidden="1" customHeight="1" thickBot="1">
      <c r="C3" s="283">
        <f>VLOOKUP(AF1,'MASTER SHEET'!A6:W200,12,0)</f>
        <v>7000</v>
      </c>
      <c r="D3" s="332">
        <f>VLOOKUP(AF1,'MASTER SHEET'!A6:W200,13,0)</f>
        <v>1052</v>
      </c>
      <c r="E3" s="333"/>
      <c r="F3" s="332">
        <f>VLOOKUP(AF1,'MASTER SHEET'!A6:W200,16,0)</f>
        <v>5000</v>
      </c>
      <c r="G3" s="346"/>
      <c r="H3" s="333"/>
      <c r="I3" s="358"/>
      <c r="J3" s="359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5"/>
      <c r="AC3" s="286"/>
      <c r="AF3" s="347"/>
    </row>
    <row r="4" spans="1:32" ht="30" customHeight="1">
      <c r="C4" s="343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5"/>
      <c r="AF4" s="347"/>
    </row>
    <row r="5" spans="1:32" ht="36" customHeight="1">
      <c r="C5" s="334" t="str">
        <f>'MASTER SHEET'!A3</f>
        <v>GOVT SR. SECONDARY SCHOOL, DILOD HATHI ATRU, BARAN</v>
      </c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6"/>
      <c r="AF5" s="347"/>
    </row>
    <row r="6" spans="1:32" ht="35.25" customHeight="1">
      <c r="C6" s="337" t="s">
        <v>241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9"/>
      <c r="AF6" s="347"/>
    </row>
    <row r="7" spans="1:32" s="16" customFormat="1" ht="30.75" customHeight="1">
      <c r="A7" s="21"/>
      <c r="C7" s="368" t="s">
        <v>172</v>
      </c>
      <c r="D7" s="370" t="str">
        <f>VLOOKUP(AF1,'MASTER SHEET'!A6:W200,2,0)</f>
        <v>CHANDRA PRAKASH JAIN</v>
      </c>
      <c r="E7" s="371"/>
      <c r="F7" s="371"/>
      <c r="G7" s="371"/>
      <c r="H7" s="371"/>
      <c r="I7" s="363" t="s">
        <v>205</v>
      </c>
      <c r="J7" s="369"/>
      <c r="K7" s="369"/>
      <c r="L7" s="369"/>
      <c r="M7" s="369"/>
      <c r="N7" s="369"/>
      <c r="O7" s="363" t="str">
        <f>VLOOKUP(AF1,'MASTER SHEET'!A6:W200,3,0)</f>
        <v>PRINCIPAL</v>
      </c>
      <c r="P7" s="369"/>
      <c r="Q7" s="369"/>
      <c r="R7" s="369"/>
      <c r="S7" s="363" t="s">
        <v>204</v>
      </c>
      <c r="T7" s="363"/>
      <c r="U7" s="363" t="str">
        <f>VLOOKUP(AF1,'MASTER SHEET'!A6:W200,4,0)</f>
        <v>AABBN5566H</v>
      </c>
      <c r="V7" s="369"/>
      <c r="W7" s="369"/>
      <c r="X7" s="369"/>
      <c r="Y7" s="369"/>
      <c r="Z7" s="363" t="s">
        <v>137</v>
      </c>
      <c r="AA7" s="363"/>
      <c r="AB7" s="363" t="str">
        <f>'MASTER SHEET'!T2</f>
        <v>JDHBO1122F</v>
      </c>
      <c r="AC7" s="364"/>
      <c r="AF7" s="347"/>
    </row>
    <row r="8" spans="1:32" s="16" customFormat="1" ht="26.25" customHeight="1">
      <c r="A8" s="21"/>
      <c r="C8" s="368"/>
      <c r="D8" s="371"/>
      <c r="E8" s="371"/>
      <c r="F8" s="371"/>
      <c r="G8" s="371"/>
      <c r="H8" s="371"/>
      <c r="I8" s="342" t="s">
        <v>184</v>
      </c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0" t="s">
        <v>242</v>
      </c>
      <c r="V8" s="340"/>
      <c r="W8" s="340"/>
      <c r="X8" s="340"/>
      <c r="Y8" s="340"/>
      <c r="Z8" s="341">
        <f>VLOOKUP(AF1,'MASTER SHEET'!A6:W200,5,0)</f>
        <v>123456789123</v>
      </c>
      <c r="AA8" s="341"/>
      <c r="AB8" s="148" t="s">
        <v>243</v>
      </c>
      <c r="AC8" s="287">
        <f>VLOOKUP(AF1,'MASTER SHEET'!A6:W200,6,0)</f>
        <v>9784145698</v>
      </c>
      <c r="AF8" s="331"/>
    </row>
    <row r="9" spans="1:32" s="16" customFormat="1" ht="26.25" customHeight="1">
      <c r="A9" s="21"/>
      <c r="C9" s="367" t="s">
        <v>14</v>
      </c>
      <c r="D9" s="357" t="s">
        <v>224</v>
      </c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 t="s">
        <v>225</v>
      </c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65" t="s">
        <v>136</v>
      </c>
      <c r="AC9" s="366" t="s">
        <v>175</v>
      </c>
      <c r="AF9" s="331"/>
    </row>
    <row r="10" spans="1:32" s="13" customFormat="1" ht="121.35" customHeight="1">
      <c r="A10" s="22"/>
      <c r="C10" s="367"/>
      <c r="D10" s="133" t="s">
        <v>2</v>
      </c>
      <c r="E10" s="133" t="s">
        <v>3</v>
      </c>
      <c r="F10" s="133" t="s">
        <v>89</v>
      </c>
      <c r="G10" s="133" t="s">
        <v>23</v>
      </c>
      <c r="H10" s="133" t="s">
        <v>24</v>
      </c>
      <c r="I10" s="133" t="s">
        <v>141</v>
      </c>
      <c r="J10" s="133" t="s">
        <v>94</v>
      </c>
      <c r="K10" s="133" t="s">
        <v>135</v>
      </c>
      <c r="L10" s="133" t="s">
        <v>138</v>
      </c>
      <c r="M10" s="133" t="s">
        <v>139</v>
      </c>
      <c r="N10" s="134" t="s">
        <v>93</v>
      </c>
      <c r="O10" s="133" t="str">
        <f>IF(C2="GPF","GPF","GPF 2004")</f>
        <v>GPF</v>
      </c>
      <c r="P10" s="133" t="str">
        <f>IF(C2&lt;&gt;"GPF 2004","GPF LOAN","")</f>
        <v>GPF LOAN</v>
      </c>
      <c r="Q10" s="133" t="s">
        <v>15</v>
      </c>
      <c r="R10" s="133" t="s">
        <v>1</v>
      </c>
      <c r="S10" s="133" t="s">
        <v>230</v>
      </c>
      <c r="T10" s="133" t="s">
        <v>6</v>
      </c>
      <c r="U10" s="133" t="s">
        <v>134</v>
      </c>
      <c r="V10" s="133" t="s">
        <v>91</v>
      </c>
      <c r="W10" s="133" t="s">
        <v>90</v>
      </c>
      <c r="X10" s="133" t="s">
        <v>88</v>
      </c>
      <c r="Y10" s="133" t="s">
        <v>186</v>
      </c>
      <c r="Z10" s="133" t="s">
        <v>183</v>
      </c>
      <c r="AA10" s="133" t="s">
        <v>92</v>
      </c>
      <c r="AB10" s="365"/>
      <c r="AC10" s="366"/>
      <c r="AF10" s="331"/>
    </row>
    <row r="11" spans="1:32" s="14" customFormat="1" ht="23.45" customHeight="1">
      <c r="A11" s="23"/>
      <c r="B11" s="14">
        <v>3</v>
      </c>
      <c r="C11" s="288">
        <v>44621</v>
      </c>
      <c r="D11" s="300">
        <f>VLOOKUP(AF1,'MASTER SHEET'!A6:W301,8,0)</f>
        <v>47900</v>
      </c>
      <c r="E11" s="118">
        <v>0</v>
      </c>
      <c r="F11" s="118">
        <v>0</v>
      </c>
      <c r="G11" s="118"/>
      <c r="H11" s="118">
        <f>ROUND(31%*D11,0)</f>
        <v>14849</v>
      </c>
      <c r="I11" s="118">
        <f>IF($R$2=18%,ROUND(0.18*D11,0),ROUND(0.09*D11,0))</f>
        <v>8622</v>
      </c>
      <c r="J11" s="118">
        <v>0</v>
      </c>
      <c r="K11" s="118">
        <v>0</v>
      </c>
      <c r="L11" s="118">
        <v>0</v>
      </c>
      <c r="M11" s="118">
        <v>0</v>
      </c>
      <c r="N11" s="119">
        <f>SUM(D11:M11)</f>
        <v>71371</v>
      </c>
      <c r="O11" s="118">
        <f>IF(D11&lt;23101,1450,IF(D11&lt;28501,1625,IF(D11&lt;38501,2100,IF(D11&lt;51501,2850,IF(D11&lt;62001,3575,IF(D11&lt;72001,4200,IF(D11&lt;80001,4800,IF(D11&lt;116001,6150,IF(D11&lt;167001,8900,10500)))))))))</f>
        <v>2850</v>
      </c>
      <c r="P11" s="118">
        <v>0</v>
      </c>
      <c r="Q11" s="118">
        <f>C3</f>
        <v>7000</v>
      </c>
      <c r="R11" s="118">
        <v>0</v>
      </c>
      <c r="S11" s="118">
        <f>IF(D11&lt;18001,265,IF(D11&lt;33501,440,IF(D11&lt;54001,658,875)))</f>
        <v>658</v>
      </c>
      <c r="T11" s="118">
        <f>D3</f>
        <v>1052</v>
      </c>
      <c r="U11" s="118">
        <v>0</v>
      </c>
      <c r="V11" s="118"/>
      <c r="W11" s="118"/>
      <c r="X11" s="118">
        <f>VLOOKUP(AF1,'MASTER SHEET'!A6:W301,16,0)</f>
        <v>5000</v>
      </c>
      <c r="Y11" s="118"/>
      <c r="Z11" s="118"/>
      <c r="AA11" s="120">
        <f>SUM(O11:Z11)</f>
        <v>16560</v>
      </c>
      <c r="AB11" s="121">
        <f t="shared" ref="AB11:AB22" si="0">N11-AA11</f>
        <v>54811</v>
      </c>
      <c r="AC11" s="289"/>
      <c r="AF11" s="329" t="s">
        <v>234</v>
      </c>
    </row>
    <row r="12" spans="1:32" s="14" customFormat="1" ht="23.45" customHeight="1">
      <c r="A12" s="23"/>
      <c r="B12" s="14">
        <v>4</v>
      </c>
      <c r="C12" s="288">
        <v>44652</v>
      </c>
      <c r="D12" s="118">
        <f>D11</f>
        <v>47900</v>
      </c>
      <c r="E12" s="118">
        <f>IF(E$11=0,0,ROUND(D12/2,0))</f>
        <v>0</v>
      </c>
      <c r="F12" s="118">
        <f t="shared" ref="F12:G17" si="1">IF(F$11=0,0,F11)</f>
        <v>0</v>
      </c>
      <c r="G12" s="118">
        <f t="shared" si="1"/>
        <v>0</v>
      </c>
      <c r="H12" s="118">
        <f>ROUND(34%*D12,0)</f>
        <v>16286</v>
      </c>
      <c r="I12" s="118">
        <f t="shared" ref="I12:I22" si="2">IF($R$2=18%,ROUND(0.18*D12,0),ROUND(0.09*D12,0))</f>
        <v>8622</v>
      </c>
      <c r="J12" s="118">
        <f t="shared" ref="J12:J22" si="3">IF(J$11=0,0,J11)</f>
        <v>0</v>
      </c>
      <c r="K12" s="118">
        <f t="shared" ref="K12:L22" si="4">IF(K$11=0,0,K11)</f>
        <v>0</v>
      </c>
      <c r="L12" s="118">
        <f t="shared" si="4"/>
        <v>0</v>
      </c>
      <c r="M12" s="118"/>
      <c r="N12" s="119">
        <f t="shared" ref="N12:N22" si="5">SUM(D12:M12)</f>
        <v>72808</v>
      </c>
      <c r="O12" s="118">
        <f t="shared" ref="O12:O22" si="6">IF(D12&lt;23101,1450,IF(D12&lt;28501,1625,IF(D12&lt;38501,2100,IF(D12&lt;51501,2850,IF(D12&lt;62001,3575,IF(D12&lt;72001,4200,IF(D12&lt;80001,4800,IF(D12&lt;116001,6150,IF(D12&lt;167001,8900,10500)))))))))</f>
        <v>2850</v>
      </c>
      <c r="P12" s="118">
        <f>P11</f>
        <v>0</v>
      </c>
      <c r="Q12" s="118">
        <f>Q11</f>
        <v>7000</v>
      </c>
      <c r="R12" s="118">
        <f>R11</f>
        <v>0</v>
      </c>
      <c r="S12" s="118">
        <f t="shared" ref="S12:S22" si="7">IF(D12&lt;18001,265,IF(D12&lt;33501,440,IF(D12&lt;54001,658,875)))</f>
        <v>658</v>
      </c>
      <c r="T12" s="118">
        <f>T11</f>
        <v>1052</v>
      </c>
      <c r="U12" s="122"/>
      <c r="V12" s="118">
        <f t="shared" ref="V12:X22" si="8">V11</f>
        <v>0</v>
      </c>
      <c r="W12" s="118">
        <f t="shared" si="8"/>
        <v>0</v>
      </c>
      <c r="X12" s="118">
        <f>X11</f>
        <v>5000</v>
      </c>
      <c r="Y12" s="118"/>
      <c r="Z12" s="118"/>
      <c r="AA12" s="120">
        <f t="shared" ref="AA12:AA22" si="9">SUM(O12:Z12)</f>
        <v>16560</v>
      </c>
      <c r="AB12" s="121">
        <f t="shared" si="0"/>
        <v>56248</v>
      </c>
      <c r="AC12" s="289"/>
      <c r="AF12" s="330"/>
    </row>
    <row r="13" spans="1:32" s="14" customFormat="1" ht="23.45" customHeight="1">
      <c r="A13" s="23"/>
      <c r="B13" s="14">
        <v>5</v>
      </c>
      <c r="C13" s="288">
        <v>44682</v>
      </c>
      <c r="D13" s="118">
        <f t="shared" ref="D13:D14" si="10">D12</f>
        <v>47900</v>
      </c>
      <c r="E13" s="118">
        <f t="shared" ref="E13:E21" si="11">IF($E$11=0,0,ROUND(D13/2,0))</f>
        <v>0</v>
      </c>
      <c r="F13" s="118">
        <f t="shared" si="1"/>
        <v>0</v>
      </c>
      <c r="G13" s="118">
        <f t="shared" si="1"/>
        <v>0</v>
      </c>
      <c r="H13" s="118">
        <f t="shared" ref="H13:H17" si="12">ROUND(34%*D13,0)</f>
        <v>16286</v>
      </c>
      <c r="I13" s="118">
        <f t="shared" si="2"/>
        <v>8622</v>
      </c>
      <c r="J13" s="118">
        <f t="shared" si="3"/>
        <v>0</v>
      </c>
      <c r="K13" s="118"/>
      <c r="L13" s="118">
        <f>IF(L$11=0,0,L12)</f>
        <v>0</v>
      </c>
      <c r="M13" s="118">
        <f>IF(M$11=0,0,M12)</f>
        <v>0</v>
      </c>
      <c r="N13" s="119">
        <f t="shared" si="5"/>
        <v>72808</v>
      </c>
      <c r="O13" s="118">
        <f t="shared" si="6"/>
        <v>2850</v>
      </c>
      <c r="P13" s="118">
        <f t="shared" ref="P13:P22" si="13">P12</f>
        <v>0</v>
      </c>
      <c r="Q13" s="118">
        <f t="shared" ref="Q13:Q22" si="14">Q12</f>
        <v>7000</v>
      </c>
      <c r="R13" s="118">
        <f t="shared" ref="R13:R22" si="15">R12</f>
        <v>0</v>
      </c>
      <c r="S13" s="118">
        <f t="shared" si="7"/>
        <v>658</v>
      </c>
      <c r="T13" s="118">
        <f t="shared" ref="T13:T22" si="16">T12</f>
        <v>1052</v>
      </c>
      <c r="U13" s="118">
        <v>0</v>
      </c>
      <c r="V13" s="118">
        <f t="shared" si="8"/>
        <v>0</v>
      </c>
      <c r="W13" s="118">
        <f t="shared" si="8"/>
        <v>0</v>
      </c>
      <c r="X13" s="118">
        <f t="shared" si="8"/>
        <v>5000</v>
      </c>
      <c r="Y13" s="118"/>
      <c r="Z13" s="118"/>
      <c r="AA13" s="120">
        <f t="shared" si="9"/>
        <v>16560</v>
      </c>
      <c r="AB13" s="121">
        <f t="shared" si="0"/>
        <v>56248</v>
      </c>
      <c r="AC13" s="289"/>
      <c r="AF13" s="330"/>
    </row>
    <row r="14" spans="1:32" s="14" customFormat="1" ht="23.45" customHeight="1">
      <c r="A14" s="23"/>
      <c r="B14" s="14">
        <v>6</v>
      </c>
      <c r="C14" s="288">
        <v>44713</v>
      </c>
      <c r="D14" s="118">
        <f t="shared" si="10"/>
        <v>47900</v>
      </c>
      <c r="E14" s="118">
        <f t="shared" si="11"/>
        <v>0</v>
      </c>
      <c r="F14" s="118">
        <f t="shared" si="1"/>
        <v>0</v>
      </c>
      <c r="G14" s="118">
        <f t="shared" si="1"/>
        <v>0</v>
      </c>
      <c r="H14" s="118">
        <f t="shared" si="12"/>
        <v>16286</v>
      </c>
      <c r="I14" s="118">
        <f t="shared" si="2"/>
        <v>8622</v>
      </c>
      <c r="J14" s="118">
        <f t="shared" si="3"/>
        <v>0</v>
      </c>
      <c r="K14" s="118">
        <f t="shared" si="4"/>
        <v>0</v>
      </c>
      <c r="L14" s="118"/>
      <c r="M14" s="118">
        <f t="shared" ref="M14:M22" si="17">IF(M$11=0,0,M13)</f>
        <v>0</v>
      </c>
      <c r="N14" s="119">
        <f t="shared" si="5"/>
        <v>72808</v>
      </c>
      <c r="O14" s="118">
        <f t="shared" si="6"/>
        <v>2850</v>
      </c>
      <c r="P14" s="118">
        <f t="shared" si="13"/>
        <v>0</v>
      </c>
      <c r="Q14" s="118">
        <f t="shared" si="14"/>
        <v>7000</v>
      </c>
      <c r="R14" s="118">
        <f t="shared" si="15"/>
        <v>0</v>
      </c>
      <c r="S14" s="118">
        <f t="shared" si="7"/>
        <v>658</v>
      </c>
      <c r="T14" s="118">
        <f t="shared" si="16"/>
        <v>1052</v>
      </c>
      <c r="U14" s="118">
        <v>0</v>
      </c>
      <c r="V14" s="118">
        <f t="shared" si="8"/>
        <v>0</v>
      </c>
      <c r="W14" s="118">
        <f t="shared" si="8"/>
        <v>0</v>
      </c>
      <c r="X14" s="118">
        <f t="shared" si="8"/>
        <v>5000</v>
      </c>
      <c r="Y14" s="118"/>
      <c r="Z14" s="118"/>
      <c r="AA14" s="120">
        <f t="shared" si="9"/>
        <v>16560</v>
      </c>
      <c r="AB14" s="121">
        <f t="shared" si="0"/>
        <v>56248</v>
      </c>
      <c r="AC14" s="289"/>
      <c r="AF14" s="330"/>
    </row>
    <row r="15" spans="1:32" s="14" customFormat="1" ht="23.45" customHeight="1">
      <c r="A15" s="23"/>
      <c r="B15" s="14">
        <v>7</v>
      </c>
      <c r="C15" s="288">
        <v>44743</v>
      </c>
      <c r="D15" s="118">
        <f>MROUND(ROUND(1.03*D14,0),100)</f>
        <v>49300</v>
      </c>
      <c r="E15" s="118">
        <f t="shared" si="11"/>
        <v>0</v>
      </c>
      <c r="F15" s="118">
        <f>IF(F$11=0,0,F14)</f>
        <v>0</v>
      </c>
      <c r="G15" s="118">
        <f>IF(G$11=0,0,G14)</f>
        <v>0</v>
      </c>
      <c r="H15" s="118">
        <f t="shared" si="12"/>
        <v>16762</v>
      </c>
      <c r="I15" s="118">
        <f t="shared" si="2"/>
        <v>8874</v>
      </c>
      <c r="J15" s="118">
        <f>IF(J$11=0,0,J14)</f>
        <v>0</v>
      </c>
      <c r="K15" s="118">
        <f t="shared" ref="K15" si="18">IF(K$11=0,0,K14)</f>
        <v>0</v>
      </c>
      <c r="L15" s="118">
        <f>IF(L$11=0,0,L14)</f>
        <v>0</v>
      </c>
      <c r="M15" s="118">
        <f>IF(M$11=0,0,M14)</f>
        <v>0</v>
      </c>
      <c r="N15" s="119">
        <f t="shared" si="5"/>
        <v>74936</v>
      </c>
      <c r="O15" s="118">
        <f t="shared" si="6"/>
        <v>2850</v>
      </c>
      <c r="P15" s="118">
        <f>P14</f>
        <v>0</v>
      </c>
      <c r="Q15" s="118">
        <f>Q14</f>
        <v>7000</v>
      </c>
      <c r="R15" s="118">
        <f>R14</f>
        <v>0</v>
      </c>
      <c r="S15" s="118">
        <f t="shared" si="7"/>
        <v>658</v>
      </c>
      <c r="T15" s="118">
        <f>T14</f>
        <v>1052</v>
      </c>
      <c r="U15" s="118">
        <v>0</v>
      </c>
      <c r="V15" s="118">
        <f>V14</f>
        <v>0</v>
      </c>
      <c r="W15" s="118">
        <f>W14</f>
        <v>0</v>
      </c>
      <c r="X15" s="118">
        <f t="shared" ref="X15:X22" si="19">X14</f>
        <v>5000</v>
      </c>
      <c r="Y15" s="118"/>
      <c r="Z15" s="118"/>
      <c r="AA15" s="120">
        <f t="shared" si="9"/>
        <v>16560</v>
      </c>
      <c r="AB15" s="121">
        <f t="shared" si="0"/>
        <v>58376</v>
      </c>
      <c r="AC15" s="289"/>
      <c r="AF15" s="330"/>
    </row>
    <row r="16" spans="1:32" s="14" customFormat="1" ht="23.45" customHeight="1">
      <c r="A16" s="23"/>
      <c r="B16" s="14">
        <v>8</v>
      </c>
      <c r="C16" s="288">
        <v>44774</v>
      </c>
      <c r="D16" s="118">
        <f t="shared" ref="D16:D22" si="20">D15</f>
        <v>49300</v>
      </c>
      <c r="E16" s="118">
        <f t="shared" si="11"/>
        <v>0</v>
      </c>
      <c r="F16" s="118">
        <f t="shared" si="1"/>
        <v>0</v>
      </c>
      <c r="G16" s="118">
        <f t="shared" si="1"/>
        <v>0</v>
      </c>
      <c r="H16" s="118">
        <f t="shared" si="12"/>
        <v>16762</v>
      </c>
      <c r="I16" s="118">
        <f t="shared" si="2"/>
        <v>8874</v>
      </c>
      <c r="J16" s="118">
        <f t="shared" si="3"/>
        <v>0</v>
      </c>
      <c r="K16" s="118">
        <f t="shared" si="4"/>
        <v>0</v>
      </c>
      <c r="L16" s="118">
        <f t="shared" si="4"/>
        <v>0</v>
      </c>
      <c r="M16" s="118">
        <f t="shared" si="17"/>
        <v>0</v>
      </c>
      <c r="N16" s="119">
        <f t="shared" si="5"/>
        <v>74936</v>
      </c>
      <c r="O16" s="118">
        <f t="shared" si="6"/>
        <v>2850</v>
      </c>
      <c r="P16" s="118">
        <f t="shared" si="13"/>
        <v>0</v>
      </c>
      <c r="Q16" s="118">
        <f t="shared" si="14"/>
        <v>7000</v>
      </c>
      <c r="R16" s="118">
        <f t="shared" si="15"/>
        <v>0</v>
      </c>
      <c r="S16" s="118">
        <f t="shared" si="7"/>
        <v>658</v>
      </c>
      <c r="T16" s="118">
        <f t="shared" si="16"/>
        <v>1052</v>
      </c>
      <c r="U16" s="118">
        <v>0</v>
      </c>
      <c r="V16" s="118">
        <f t="shared" si="8"/>
        <v>0</v>
      </c>
      <c r="W16" s="118">
        <f t="shared" si="8"/>
        <v>0</v>
      </c>
      <c r="X16" s="118">
        <f t="shared" si="19"/>
        <v>5000</v>
      </c>
      <c r="Y16" s="118"/>
      <c r="Z16" s="118"/>
      <c r="AA16" s="120">
        <f t="shared" si="9"/>
        <v>16560</v>
      </c>
      <c r="AB16" s="121">
        <f t="shared" si="0"/>
        <v>58376</v>
      </c>
      <c r="AC16" s="289"/>
      <c r="AF16" s="330"/>
    </row>
    <row r="17" spans="1:32" s="14" customFormat="1" ht="23.45" customHeight="1">
      <c r="A17" s="23"/>
      <c r="B17" s="14">
        <v>9</v>
      </c>
      <c r="C17" s="288">
        <v>44805</v>
      </c>
      <c r="D17" s="118">
        <f t="shared" si="20"/>
        <v>49300</v>
      </c>
      <c r="E17" s="118">
        <f t="shared" si="11"/>
        <v>0</v>
      </c>
      <c r="F17" s="118">
        <f t="shared" si="1"/>
        <v>0</v>
      </c>
      <c r="G17" s="118">
        <f t="shared" si="1"/>
        <v>0</v>
      </c>
      <c r="H17" s="118">
        <f t="shared" si="12"/>
        <v>16762</v>
      </c>
      <c r="I17" s="118">
        <f t="shared" si="2"/>
        <v>8874</v>
      </c>
      <c r="J17" s="118">
        <f t="shared" si="3"/>
        <v>0</v>
      </c>
      <c r="K17" s="118">
        <f t="shared" si="4"/>
        <v>0</v>
      </c>
      <c r="L17" s="118">
        <f t="shared" si="4"/>
        <v>0</v>
      </c>
      <c r="M17" s="118">
        <f t="shared" si="17"/>
        <v>0</v>
      </c>
      <c r="N17" s="119">
        <f t="shared" si="5"/>
        <v>74936</v>
      </c>
      <c r="O17" s="118">
        <f t="shared" si="6"/>
        <v>2850</v>
      </c>
      <c r="P17" s="118">
        <f t="shared" si="13"/>
        <v>0</v>
      </c>
      <c r="Q17" s="118">
        <f t="shared" si="14"/>
        <v>7000</v>
      </c>
      <c r="R17" s="118">
        <f t="shared" si="15"/>
        <v>0</v>
      </c>
      <c r="S17" s="118">
        <f t="shared" si="7"/>
        <v>658</v>
      </c>
      <c r="T17" s="118">
        <f t="shared" si="16"/>
        <v>1052</v>
      </c>
      <c r="U17" s="118">
        <v>0</v>
      </c>
      <c r="V17" s="118">
        <f t="shared" si="8"/>
        <v>0</v>
      </c>
      <c r="W17" s="118">
        <f t="shared" si="8"/>
        <v>0</v>
      </c>
      <c r="X17" s="118">
        <f t="shared" si="19"/>
        <v>5000</v>
      </c>
      <c r="Y17" s="118"/>
      <c r="Z17" s="118"/>
      <c r="AA17" s="120">
        <f t="shared" si="9"/>
        <v>16560</v>
      </c>
      <c r="AB17" s="121">
        <f t="shared" si="0"/>
        <v>58376</v>
      </c>
      <c r="AC17" s="289"/>
    </row>
    <row r="18" spans="1:32" s="14" customFormat="1" ht="23.45" customHeight="1">
      <c r="A18" s="23"/>
      <c r="B18" s="14">
        <v>10</v>
      </c>
      <c r="C18" s="288">
        <v>44835</v>
      </c>
      <c r="D18" s="118">
        <f t="shared" si="20"/>
        <v>49300</v>
      </c>
      <c r="E18" s="118">
        <f t="shared" si="11"/>
        <v>0</v>
      </c>
      <c r="F18" s="118">
        <f>IF(F$11=0,0,F17)</f>
        <v>0</v>
      </c>
      <c r="G18" s="118">
        <f t="shared" ref="G18:G22" si="21">IF(G$11=0,0,G17)</f>
        <v>0</v>
      </c>
      <c r="H18" s="118">
        <f>ROUND(38%*D18,0)</f>
        <v>18734</v>
      </c>
      <c r="I18" s="118">
        <f t="shared" si="2"/>
        <v>8874</v>
      </c>
      <c r="J18" s="118">
        <f t="shared" si="3"/>
        <v>0</v>
      </c>
      <c r="K18" s="118">
        <f t="shared" si="4"/>
        <v>0</v>
      </c>
      <c r="L18" s="118">
        <f t="shared" si="4"/>
        <v>0</v>
      </c>
      <c r="M18" s="118">
        <f t="shared" si="17"/>
        <v>0</v>
      </c>
      <c r="N18" s="119">
        <f t="shared" si="5"/>
        <v>76908</v>
      </c>
      <c r="O18" s="118">
        <f t="shared" si="6"/>
        <v>2850</v>
      </c>
      <c r="P18" s="118">
        <f t="shared" si="13"/>
        <v>0</v>
      </c>
      <c r="Q18" s="118">
        <f t="shared" si="14"/>
        <v>7000</v>
      </c>
      <c r="R18" s="118">
        <f t="shared" si="15"/>
        <v>0</v>
      </c>
      <c r="S18" s="118">
        <f t="shared" si="7"/>
        <v>658</v>
      </c>
      <c r="T18" s="118">
        <f t="shared" si="16"/>
        <v>1052</v>
      </c>
      <c r="U18" s="118">
        <v>0</v>
      </c>
      <c r="V18" s="118">
        <f t="shared" si="8"/>
        <v>0</v>
      </c>
      <c r="W18" s="118">
        <f t="shared" si="8"/>
        <v>0</v>
      </c>
      <c r="X18" s="118">
        <f t="shared" si="19"/>
        <v>5000</v>
      </c>
      <c r="Y18" s="118"/>
      <c r="Z18" s="118"/>
      <c r="AA18" s="120">
        <f t="shared" si="9"/>
        <v>16560</v>
      </c>
      <c r="AB18" s="121">
        <f t="shared" si="0"/>
        <v>60348</v>
      </c>
      <c r="AC18" s="289"/>
    </row>
    <row r="19" spans="1:32" s="14" customFormat="1" ht="23.45" customHeight="1">
      <c r="A19" s="23"/>
      <c r="B19" s="14">
        <v>11</v>
      </c>
      <c r="C19" s="288">
        <v>44866</v>
      </c>
      <c r="D19" s="118">
        <f t="shared" si="20"/>
        <v>49300</v>
      </c>
      <c r="E19" s="118">
        <f t="shared" si="11"/>
        <v>0</v>
      </c>
      <c r="F19" s="118">
        <f>IF(F$11=0,0,F18)</f>
        <v>0</v>
      </c>
      <c r="G19" s="118">
        <f t="shared" si="21"/>
        <v>0</v>
      </c>
      <c r="H19" s="118">
        <f t="shared" ref="H19:H22" si="22">ROUND(38%*D19,0)</f>
        <v>18734</v>
      </c>
      <c r="I19" s="118">
        <f t="shared" si="2"/>
        <v>8874</v>
      </c>
      <c r="J19" s="118">
        <f t="shared" si="3"/>
        <v>0</v>
      </c>
      <c r="K19" s="118">
        <f t="shared" si="4"/>
        <v>0</v>
      </c>
      <c r="L19" s="118">
        <f t="shared" si="4"/>
        <v>0</v>
      </c>
      <c r="M19" s="118">
        <f t="shared" si="17"/>
        <v>0</v>
      </c>
      <c r="N19" s="119">
        <f t="shared" si="5"/>
        <v>76908</v>
      </c>
      <c r="O19" s="118">
        <f t="shared" si="6"/>
        <v>2850</v>
      </c>
      <c r="P19" s="118">
        <f t="shared" si="13"/>
        <v>0</v>
      </c>
      <c r="Q19" s="118">
        <f t="shared" si="14"/>
        <v>7000</v>
      </c>
      <c r="R19" s="118">
        <f t="shared" si="15"/>
        <v>0</v>
      </c>
      <c r="S19" s="118">
        <f t="shared" si="7"/>
        <v>658</v>
      </c>
      <c r="T19" s="118">
        <f t="shared" si="16"/>
        <v>1052</v>
      </c>
      <c r="U19" s="118">
        <v>0</v>
      </c>
      <c r="V19" s="118">
        <f t="shared" si="8"/>
        <v>0</v>
      </c>
      <c r="W19" s="118">
        <f t="shared" si="8"/>
        <v>0</v>
      </c>
      <c r="X19" s="118">
        <f t="shared" si="19"/>
        <v>5000</v>
      </c>
      <c r="Y19" s="118"/>
      <c r="Z19" s="118"/>
      <c r="AA19" s="120">
        <f t="shared" si="9"/>
        <v>16560</v>
      </c>
      <c r="AB19" s="121">
        <f t="shared" si="0"/>
        <v>60348</v>
      </c>
      <c r="AC19" s="289"/>
    </row>
    <row r="20" spans="1:32" s="14" customFormat="1" ht="23.45" customHeight="1">
      <c r="A20" s="23"/>
      <c r="B20" s="14">
        <v>12</v>
      </c>
      <c r="C20" s="288">
        <v>44896</v>
      </c>
      <c r="D20" s="118">
        <f t="shared" si="20"/>
        <v>49300</v>
      </c>
      <c r="E20" s="118">
        <f t="shared" si="11"/>
        <v>0</v>
      </c>
      <c r="F20" s="118">
        <f>IF(F$11=0,0,F19)</f>
        <v>0</v>
      </c>
      <c r="G20" s="118">
        <f t="shared" si="21"/>
        <v>0</v>
      </c>
      <c r="H20" s="118">
        <f t="shared" si="22"/>
        <v>18734</v>
      </c>
      <c r="I20" s="118">
        <f t="shared" si="2"/>
        <v>8874</v>
      </c>
      <c r="J20" s="118">
        <f t="shared" si="3"/>
        <v>0</v>
      </c>
      <c r="K20" s="118">
        <f>IF(K$11=0,0,K19)</f>
        <v>0</v>
      </c>
      <c r="L20" s="118">
        <f t="shared" si="4"/>
        <v>0</v>
      </c>
      <c r="M20" s="118">
        <f t="shared" si="17"/>
        <v>0</v>
      </c>
      <c r="N20" s="119">
        <f t="shared" si="5"/>
        <v>76908</v>
      </c>
      <c r="O20" s="118">
        <f t="shared" si="6"/>
        <v>2850</v>
      </c>
      <c r="P20" s="118">
        <f t="shared" si="13"/>
        <v>0</v>
      </c>
      <c r="Q20" s="118">
        <f t="shared" si="14"/>
        <v>7000</v>
      </c>
      <c r="R20" s="118">
        <f t="shared" si="15"/>
        <v>0</v>
      </c>
      <c r="S20" s="118">
        <f t="shared" si="7"/>
        <v>658</v>
      </c>
      <c r="T20" s="118">
        <f t="shared" si="16"/>
        <v>1052</v>
      </c>
      <c r="U20" s="118">
        <v>0</v>
      </c>
      <c r="V20" s="118">
        <f t="shared" si="8"/>
        <v>0</v>
      </c>
      <c r="W20" s="118">
        <f t="shared" si="8"/>
        <v>0</v>
      </c>
      <c r="X20" s="118">
        <f t="shared" si="19"/>
        <v>5000</v>
      </c>
      <c r="Y20" s="118"/>
      <c r="Z20" s="118"/>
      <c r="AA20" s="120">
        <f t="shared" si="9"/>
        <v>16560</v>
      </c>
      <c r="AB20" s="121">
        <f t="shared" si="0"/>
        <v>60348</v>
      </c>
      <c r="AC20" s="289"/>
    </row>
    <row r="21" spans="1:32" s="14" customFormat="1" ht="23.45" customHeight="1">
      <c r="A21" s="23"/>
      <c r="B21" s="14">
        <v>1</v>
      </c>
      <c r="C21" s="288">
        <v>44927</v>
      </c>
      <c r="D21" s="118">
        <f t="shared" si="20"/>
        <v>49300</v>
      </c>
      <c r="E21" s="118">
        <f t="shared" si="11"/>
        <v>0</v>
      </c>
      <c r="F21" s="118">
        <f>IF(F$11=0,0,F20)</f>
        <v>0</v>
      </c>
      <c r="G21" s="118">
        <f t="shared" si="21"/>
        <v>0</v>
      </c>
      <c r="H21" s="118">
        <f t="shared" si="22"/>
        <v>18734</v>
      </c>
      <c r="I21" s="118">
        <f t="shared" si="2"/>
        <v>8874</v>
      </c>
      <c r="J21" s="118">
        <f t="shared" si="3"/>
        <v>0</v>
      </c>
      <c r="K21" s="118">
        <f t="shared" si="4"/>
        <v>0</v>
      </c>
      <c r="L21" s="118">
        <f t="shared" si="4"/>
        <v>0</v>
      </c>
      <c r="M21" s="118">
        <f t="shared" si="17"/>
        <v>0</v>
      </c>
      <c r="N21" s="119">
        <f t="shared" si="5"/>
        <v>76908</v>
      </c>
      <c r="O21" s="118">
        <f t="shared" si="6"/>
        <v>2850</v>
      </c>
      <c r="P21" s="118">
        <f t="shared" si="13"/>
        <v>0</v>
      </c>
      <c r="Q21" s="118">
        <f t="shared" si="14"/>
        <v>7000</v>
      </c>
      <c r="R21" s="118">
        <f t="shared" si="15"/>
        <v>0</v>
      </c>
      <c r="S21" s="118">
        <f t="shared" si="7"/>
        <v>658</v>
      </c>
      <c r="T21" s="118">
        <f t="shared" si="16"/>
        <v>1052</v>
      </c>
      <c r="U21" s="118">
        <v>0</v>
      </c>
      <c r="V21" s="118">
        <f t="shared" si="8"/>
        <v>0</v>
      </c>
      <c r="W21" s="118">
        <f t="shared" si="8"/>
        <v>0</v>
      </c>
      <c r="X21" s="118">
        <f t="shared" si="19"/>
        <v>5000</v>
      </c>
      <c r="Y21" s="118"/>
      <c r="Z21" s="118"/>
      <c r="AA21" s="120">
        <f t="shared" si="9"/>
        <v>16560</v>
      </c>
      <c r="AB21" s="121">
        <f t="shared" si="0"/>
        <v>60348</v>
      </c>
      <c r="AC21" s="289"/>
    </row>
    <row r="22" spans="1:32" s="14" customFormat="1" ht="23.45" customHeight="1">
      <c r="A22" s="23"/>
      <c r="B22" s="14">
        <v>2</v>
      </c>
      <c r="C22" s="288">
        <v>44958</v>
      </c>
      <c r="D22" s="118">
        <f t="shared" si="20"/>
        <v>49300</v>
      </c>
      <c r="E22" s="118"/>
      <c r="F22" s="118">
        <f>IF(F$11=0,0,F21)</f>
        <v>0</v>
      </c>
      <c r="G22" s="118">
        <f t="shared" si="21"/>
        <v>0</v>
      </c>
      <c r="H22" s="118">
        <f t="shared" si="22"/>
        <v>18734</v>
      </c>
      <c r="I22" s="118">
        <f t="shared" si="2"/>
        <v>8874</v>
      </c>
      <c r="J22" s="118">
        <f t="shared" si="3"/>
        <v>0</v>
      </c>
      <c r="K22" s="118">
        <f t="shared" si="4"/>
        <v>0</v>
      </c>
      <c r="L22" s="118">
        <f t="shared" si="4"/>
        <v>0</v>
      </c>
      <c r="M22" s="118">
        <f t="shared" si="17"/>
        <v>0</v>
      </c>
      <c r="N22" s="119">
        <f t="shared" si="5"/>
        <v>76908</v>
      </c>
      <c r="O22" s="118">
        <f t="shared" si="6"/>
        <v>2850</v>
      </c>
      <c r="P22" s="118">
        <f t="shared" si="13"/>
        <v>0</v>
      </c>
      <c r="Q22" s="118">
        <f t="shared" si="14"/>
        <v>7000</v>
      </c>
      <c r="R22" s="118">
        <f t="shared" si="15"/>
        <v>0</v>
      </c>
      <c r="S22" s="118">
        <f t="shared" si="7"/>
        <v>658</v>
      </c>
      <c r="T22" s="118">
        <f t="shared" si="16"/>
        <v>1052</v>
      </c>
      <c r="U22" s="118">
        <v>0</v>
      </c>
      <c r="V22" s="118">
        <f t="shared" si="8"/>
        <v>0</v>
      </c>
      <c r="W22" s="118">
        <f t="shared" si="8"/>
        <v>0</v>
      </c>
      <c r="X22" s="118">
        <f t="shared" si="19"/>
        <v>5000</v>
      </c>
      <c r="Y22" s="118"/>
      <c r="Z22" s="118"/>
      <c r="AA22" s="120">
        <f t="shared" si="9"/>
        <v>16560</v>
      </c>
      <c r="AB22" s="121">
        <f t="shared" si="0"/>
        <v>60348</v>
      </c>
      <c r="AC22" s="289"/>
    </row>
    <row r="23" spans="1:32" s="14" customFormat="1" ht="42.6" customHeight="1">
      <c r="A23" s="23"/>
      <c r="C23" s="149" t="s">
        <v>231</v>
      </c>
      <c r="D23" s="150"/>
      <c r="E23" s="150"/>
      <c r="F23" s="150"/>
      <c r="G23" s="150"/>
      <c r="H23" s="150">
        <f>(ROUND(34%*D11,0)-ROUND(31%*D11,0))*3</f>
        <v>4311</v>
      </c>
      <c r="I23" s="150"/>
      <c r="J23" s="150"/>
      <c r="K23" s="150"/>
      <c r="L23" s="150"/>
      <c r="M23" s="150"/>
      <c r="N23" s="151">
        <f>H23</f>
        <v>4311</v>
      </c>
      <c r="O23" s="150">
        <f>H23</f>
        <v>4311</v>
      </c>
      <c r="P23" s="150"/>
      <c r="Q23" s="150"/>
      <c r="R23" s="150"/>
      <c r="S23" s="150"/>
      <c r="T23" s="150">
        <v>0</v>
      </c>
      <c r="U23" s="150"/>
      <c r="V23" s="150"/>
      <c r="W23" s="150"/>
      <c r="X23" s="150"/>
      <c r="Y23" s="150"/>
      <c r="Z23" s="152"/>
      <c r="AA23" s="153">
        <f t="shared" ref="AA23:AA30" si="23">SUM(O23:Y23)</f>
        <v>4311</v>
      </c>
      <c r="AB23" s="154">
        <f t="shared" ref="AB23:AB30" si="24">N23-AA23</f>
        <v>0</v>
      </c>
      <c r="AC23" s="137"/>
    </row>
    <row r="24" spans="1:32" s="14" customFormat="1" ht="42.6" customHeight="1">
      <c r="A24" s="23"/>
      <c r="C24" s="149" t="s">
        <v>232</v>
      </c>
      <c r="D24" s="150"/>
      <c r="E24" s="150"/>
      <c r="F24" s="150"/>
      <c r="G24" s="150"/>
      <c r="H24" s="150">
        <f>(ROUND(38%*D15,0)-ROUND(34%*D15,0))*3</f>
        <v>5916</v>
      </c>
      <c r="I24" s="150"/>
      <c r="J24" s="150"/>
      <c r="K24" s="150"/>
      <c r="L24" s="150"/>
      <c r="M24" s="150"/>
      <c r="N24" s="151">
        <f>H24</f>
        <v>5916</v>
      </c>
      <c r="O24" s="150">
        <f>H24</f>
        <v>5916</v>
      </c>
      <c r="P24" s="150"/>
      <c r="Q24" s="150"/>
      <c r="R24" s="150"/>
      <c r="S24" s="150"/>
      <c r="T24" s="150">
        <v>0</v>
      </c>
      <c r="U24" s="150"/>
      <c r="V24" s="150"/>
      <c r="W24" s="150"/>
      <c r="X24" s="150"/>
      <c r="Y24" s="150"/>
      <c r="Z24" s="152"/>
      <c r="AA24" s="153">
        <f t="shared" si="23"/>
        <v>5916</v>
      </c>
      <c r="AB24" s="154">
        <f t="shared" si="24"/>
        <v>0</v>
      </c>
      <c r="AC24" s="137"/>
    </row>
    <row r="25" spans="1:32" s="14" customFormat="1" ht="26.1" customHeight="1">
      <c r="A25" s="23"/>
      <c r="C25" s="155" t="s">
        <v>69</v>
      </c>
      <c r="D25" s="150">
        <f>IF(I2="NO",0,IF(O2=3,D22,VLOOKUP(O2,B11:D22,3,FALSE)))/2</f>
        <v>0</v>
      </c>
      <c r="E25" s="150"/>
      <c r="F25" s="150"/>
      <c r="G25" s="150"/>
      <c r="H25" s="150">
        <f>IF(AND(O2&gt;3,O2&lt;7),ROUND(34%*D25,0),ROUND(38%*D25,0))</f>
        <v>0</v>
      </c>
      <c r="I25" s="150"/>
      <c r="J25" s="150"/>
      <c r="K25" s="150"/>
      <c r="L25" s="150"/>
      <c r="M25" s="150"/>
      <c r="N25" s="151">
        <f t="shared" ref="N25:N30" si="25">SUM(D25:M25)</f>
        <v>0</v>
      </c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2"/>
      <c r="AA25" s="153">
        <f t="shared" si="23"/>
        <v>0</v>
      </c>
      <c r="AB25" s="154">
        <f t="shared" si="24"/>
        <v>0</v>
      </c>
      <c r="AC25" s="137"/>
    </row>
    <row r="26" spans="1:32" s="14" customFormat="1" ht="18.95" customHeight="1">
      <c r="A26" s="23"/>
      <c r="C26" s="155" t="s">
        <v>70</v>
      </c>
      <c r="D26" s="150">
        <f>IF(V2="Yes",6774,0)</f>
        <v>0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1">
        <f t="shared" si="25"/>
        <v>0</v>
      </c>
      <c r="O26" s="150">
        <f>ROUND(D26*25/100,0)</f>
        <v>0</v>
      </c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2"/>
      <c r="AA26" s="153">
        <f t="shared" si="23"/>
        <v>0</v>
      </c>
      <c r="AB26" s="154">
        <f t="shared" si="24"/>
        <v>0</v>
      </c>
      <c r="AC26" s="137"/>
    </row>
    <row r="27" spans="1:32" s="14" customFormat="1" ht="18.95" customHeight="1">
      <c r="A27" s="23"/>
      <c r="C27" s="149" t="s">
        <v>84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1">
        <f t="shared" si="25"/>
        <v>0</v>
      </c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2"/>
      <c r="AA27" s="153">
        <f t="shared" si="23"/>
        <v>0</v>
      </c>
      <c r="AB27" s="154">
        <f t="shared" si="24"/>
        <v>0</v>
      </c>
      <c r="AC27" s="137"/>
    </row>
    <row r="28" spans="1:32" s="14" customFormat="1" ht="24" customHeight="1">
      <c r="A28" s="23"/>
      <c r="C28" s="149" t="s">
        <v>165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>
        <f t="shared" si="25"/>
        <v>0</v>
      </c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2"/>
      <c r="AA28" s="153">
        <f t="shared" si="23"/>
        <v>0</v>
      </c>
      <c r="AB28" s="154">
        <f t="shared" si="24"/>
        <v>0</v>
      </c>
      <c r="AC28" s="137"/>
    </row>
    <row r="29" spans="1:32" s="14" customFormat="1" ht="24" customHeight="1">
      <c r="A29" s="23"/>
      <c r="C29" s="149" t="s">
        <v>166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>
        <f t="shared" si="25"/>
        <v>0</v>
      </c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2"/>
      <c r="AA29" s="153">
        <f t="shared" si="23"/>
        <v>0</v>
      </c>
      <c r="AB29" s="154">
        <f t="shared" si="24"/>
        <v>0</v>
      </c>
      <c r="AC29" s="137"/>
    </row>
    <row r="30" spans="1:32" s="14" customFormat="1" ht="24" customHeight="1">
      <c r="A30" s="23"/>
      <c r="C30" s="149" t="s">
        <v>233</v>
      </c>
      <c r="D30" s="150"/>
      <c r="E30" s="150">
        <v>0</v>
      </c>
      <c r="F30" s="150">
        <v>0</v>
      </c>
      <c r="G30" s="150"/>
      <c r="H30" s="150"/>
      <c r="I30" s="150"/>
      <c r="J30" s="150"/>
      <c r="K30" s="150"/>
      <c r="L30" s="150"/>
      <c r="M30" s="150"/>
      <c r="N30" s="151">
        <f t="shared" si="25"/>
        <v>0</v>
      </c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2"/>
      <c r="AA30" s="153">
        <f t="shared" si="23"/>
        <v>0</v>
      </c>
      <c r="AB30" s="154">
        <f t="shared" si="24"/>
        <v>0</v>
      </c>
      <c r="AC30" s="137"/>
    </row>
    <row r="31" spans="1:32" s="15" customFormat="1" ht="84" customHeight="1">
      <c r="A31" s="24"/>
      <c r="C31" s="290" t="s">
        <v>60</v>
      </c>
      <c r="D31" s="156">
        <f t="shared" ref="D31:AB31" si="26">SUM(D11:D30)</f>
        <v>586000</v>
      </c>
      <c r="E31" s="156">
        <f t="shared" si="26"/>
        <v>0</v>
      </c>
      <c r="F31" s="156">
        <f t="shared" si="26"/>
        <v>0</v>
      </c>
      <c r="G31" s="156">
        <f t="shared" si="26"/>
        <v>0</v>
      </c>
      <c r="H31" s="156">
        <f t="shared" si="26"/>
        <v>217890</v>
      </c>
      <c r="I31" s="156">
        <f t="shared" si="26"/>
        <v>105480</v>
      </c>
      <c r="J31" s="156">
        <f t="shared" si="26"/>
        <v>0</v>
      </c>
      <c r="K31" s="156">
        <f t="shared" si="26"/>
        <v>0</v>
      </c>
      <c r="L31" s="156">
        <f t="shared" si="26"/>
        <v>0</v>
      </c>
      <c r="M31" s="156">
        <f t="shared" si="26"/>
        <v>0</v>
      </c>
      <c r="N31" s="156">
        <f t="shared" si="26"/>
        <v>909370</v>
      </c>
      <c r="O31" s="156">
        <f t="shared" si="26"/>
        <v>44427</v>
      </c>
      <c r="P31" s="156">
        <f t="shared" si="26"/>
        <v>0</v>
      </c>
      <c r="Q31" s="156">
        <f t="shared" si="26"/>
        <v>84000</v>
      </c>
      <c r="R31" s="156">
        <f t="shared" si="26"/>
        <v>0</v>
      </c>
      <c r="S31" s="156">
        <f t="shared" si="26"/>
        <v>7896</v>
      </c>
      <c r="T31" s="156">
        <f t="shared" si="26"/>
        <v>12624</v>
      </c>
      <c r="U31" s="156">
        <f t="shared" si="26"/>
        <v>0</v>
      </c>
      <c r="V31" s="156">
        <f t="shared" si="26"/>
        <v>0</v>
      </c>
      <c r="W31" s="156">
        <f t="shared" si="26"/>
        <v>0</v>
      </c>
      <c r="X31" s="156">
        <f t="shared" si="26"/>
        <v>60000</v>
      </c>
      <c r="Y31" s="156">
        <f t="shared" si="26"/>
        <v>0</v>
      </c>
      <c r="Z31" s="156">
        <f t="shared" si="26"/>
        <v>0</v>
      </c>
      <c r="AA31" s="156">
        <f t="shared" si="26"/>
        <v>208947</v>
      </c>
      <c r="AB31" s="156">
        <f t="shared" si="26"/>
        <v>700423</v>
      </c>
      <c r="AC31" s="291"/>
      <c r="AF31" s="14"/>
    </row>
    <row r="32" spans="1:32" s="7" customFormat="1">
      <c r="A32" s="25"/>
      <c r="C32" s="29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293"/>
      <c r="AF32" s="14"/>
    </row>
    <row r="33" spans="1:32" s="7" customFormat="1">
      <c r="A33" s="25"/>
      <c r="C33" s="29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293"/>
      <c r="AF33" s="14"/>
    </row>
    <row r="34" spans="1:32" s="7" customFormat="1">
      <c r="A34" s="25"/>
      <c r="C34" s="29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293"/>
      <c r="AF34" s="14"/>
    </row>
    <row r="35" spans="1:32">
      <c r="C35" s="29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295"/>
      <c r="AF35" s="14"/>
    </row>
    <row r="36" spans="1:32">
      <c r="C36" s="294"/>
      <c r="D36" s="3"/>
      <c r="E36" s="17" t="s">
        <v>61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7" t="s">
        <v>62</v>
      </c>
      <c r="AC36" s="295"/>
      <c r="AF36" s="14"/>
    </row>
    <row r="37" spans="1:32">
      <c r="C37" s="29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297"/>
    </row>
    <row r="38" spans="1:32" ht="13.5" thickBot="1">
      <c r="C38" s="36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2"/>
    </row>
    <row r="39" spans="1:32" ht="0.6" customHeight="1"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</row>
    <row r="40" spans="1:32" hidden="1"/>
    <row r="41" spans="1:32" hidden="1"/>
    <row r="42" spans="1:32" hidden="1"/>
    <row r="43" spans="1:32" hidden="1"/>
    <row r="44" spans="1:32" hidden="1"/>
    <row r="45" spans="1:32" hidden="1"/>
    <row r="46" spans="1:32" hidden="1"/>
    <row r="47" spans="1:32" hidden="1"/>
    <row r="48" spans="1:32" hidden="1">
      <c r="A48" s="6"/>
    </row>
    <row r="49" spans="1:1" hidden="1">
      <c r="A49" s="6"/>
    </row>
    <row r="50" spans="1:1" hidden="1">
      <c r="A50" s="6"/>
    </row>
    <row r="51" spans="1:1" hidden="1">
      <c r="A51" s="6"/>
    </row>
    <row r="52" spans="1:1" hidden="1">
      <c r="A52" s="6"/>
    </row>
    <row r="53" spans="1:1" hidden="1">
      <c r="A53" s="6"/>
    </row>
    <row r="54" spans="1:1" hidden="1">
      <c r="A54" s="6"/>
    </row>
    <row r="55" spans="1:1" hidden="1">
      <c r="A55" s="6"/>
    </row>
    <row r="56" spans="1:1" hidden="1">
      <c r="A56" s="6"/>
    </row>
    <row r="57" spans="1:1" hidden="1">
      <c r="A57" s="6"/>
    </row>
    <row r="58" spans="1:1" hidden="1">
      <c r="A58" s="6"/>
    </row>
    <row r="59" spans="1:1" hidden="1">
      <c r="A59" s="6"/>
    </row>
    <row r="60" spans="1:1" hidden="1">
      <c r="A60" s="6"/>
    </row>
    <row r="61" spans="1:1" hidden="1">
      <c r="A61" s="6"/>
    </row>
    <row r="62" spans="1:1" hidden="1">
      <c r="A62" s="6"/>
    </row>
    <row r="63" spans="1:1" hidden="1">
      <c r="A63" s="6"/>
    </row>
    <row r="64" spans="1:1" hidden="1">
      <c r="A64" s="6"/>
    </row>
    <row r="65" spans="1:1" hidden="1">
      <c r="A65" s="6"/>
    </row>
    <row r="66" spans="1:1" hidden="1">
      <c r="A66" s="6"/>
    </row>
    <row r="67" spans="1:1" hidden="1">
      <c r="A67" s="6"/>
    </row>
    <row r="68" spans="1:1" hidden="1">
      <c r="A68" s="6"/>
    </row>
    <row r="69" spans="1:1" hidden="1">
      <c r="A69" s="6"/>
    </row>
    <row r="70" spans="1:1" hidden="1">
      <c r="A70" s="6"/>
    </row>
    <row r="71" spans="1:1" hidden="1">
      <c r="A71" s="6"/>
    </row>
    <row r="72" spans="1:1" hidden="1">
      <c r="A72" s="6"/>
    </row>
    <row r="73" spans="1:1" hidden="1">
      <c r="A73" s="6"/>
    </row>
    <row r="74" spans="1:1" hidden="1">
      <c r="A74" s="6"/>
    </row>
    <row r="75" spans="1:1" hidden="1">
      <c r="A75" s="6"/>
    </row>
    <row r="76" spans="1:1" hidden="1">
      <c r="A76" s="6"/>
    </row>
    <row r="77" spans="1:1" hidden="1">
      <c r="A77" s="6"/>
    </row>
    <row r="78" spans="1:1" hidden="1">
      <c r="A78" s="6"/>
    </row>
    <row r="79" spans="1:1" hidden="1">
      <c r="A79" s="6"/>
    </row>
    <row r="80" spans="1:1" hidden="1">
      <c r="A80" s="6"/>
    </row>
    <row r="81" spans="1:1" hidden="1">
      <c r="A81" s="6"/>
    </row>
    <row r="82" spans="1:1" hidden="1">
      <c r="A82" s="6"/>
    </row>
    <row r="83" spans="1:1" hidden="1">
      <c r="A83" s="6"/>
    </row>
    <row r="84" spans="1:1" hidden="1">
      <c r="A84" s="6"/>
    </row>
    <row r="85" spans="1:1" hidden="1">
      <c r="A85" s="6"/>
    </row>
    <row r="86" spans="1:1" hidden="1">
      <c r="A86" s="6"/>
    </row>
    <row r="87" spans="1:1" hidden="1">
      <c r="A87" s="6"/>
    </row>
    <row r="88" spans="1:1" hidden="1">
      <c r="A88" s="6"/>
    </row>
    <row r="89" spans="1:1" hidden="1">
      <c r="A89" s="6"/>
    </row>
    <row r="90" spans="1:1" hidden="1">
      <c r="A90" s="6"/>
    </row>
    <row r="91" spans="1:1" hidden="1">
      <c r="A91" s="6"/>
    </row>
    <row r="92" spans="1:1" hidden="1">
      <c r="A92" s="6"/>
    </row>
    <row r="93" spans="1:1" hidden="1">
      <c r="A93" s="6"/>
    </row>
    <row r="94" spans="1:1" hidden="1">
      <c r="A94" s="6"/>
    </row>
    <row r="95" spans="1:1" hidden="1">
      <c r="A95" s="6"/>
    </row>
    <row r="96" spans="1:1" hidden="1">
      <c r="A96" s="6"/>
    </row>
    <row r="97" spans="1:1" hidden="1">
      <c r="A97" s="6"/>
    </row>
    <row r="98" spans="1:1" hidden="1">
      <c r="A98" s="6"/>
    </row>
    <row r="99" spans="1:1" hidden="1">
      <c r="A99" s="6"/>
    </row>
    <row r="100" spans="1:1" hidden="1">
      <c r="A100" s="6"/>
    </row>
    <row r="101" spans="1:1" hidden="1">
      <c r="A101" s="6"/>
    </row>
    <row r="102" spans="1:1" hidden="1">
      <c r="A102" s="6"/>
    </row>
    <row r="103" spans="1:1" hidden="1">
      <c r="A103" s="6"/>
    </row>
    <row r="104" spans="1:1" hidden="1">
      <c r="A104" s="6"/>
    </row>
    <row r="105" spans="1:1" hidden="1">
      <c r="A105" s="6"/>
    </row>
    <row r="106" spans="1:1" hidden="1">
      <c r="A106" s="6"/>
    </row>
    <row r="107" spans="1:1" hidden="1">
      <c r="A107" s="6"/>
    </row>
    <row r="108" spans="1:1" hidden="1">
      <c r="A108" s="6"/>
    </row>
    <row r="109" spans="1:1" hidden="1">
      <c r="A109" s="6"/>
    </row>
    <row r="110" spans="1:1" hidden="1">
      <c r="A110" s="6"/>
    </row>
    <row r="111" spans="1:1" hidden="1">
      <c r="A111" s="6"/>
    </row>
    <row r="112" spans="1:1" hidden="1">
      <c r="A112" s="6"/>
    </row>
    <row r="113" spans="1:1" hidden="1">
      <c r="A113" s="6"/>
    </row>
    <row r="114" spans="1:1" hidden="1">
      <c r="A114" s="6"/>
    </row>
    <row r="115" spans="1:1" hidden="1">
      <c r="A115" s="6"/>
    </row>
    <row r="116" spans="1:1" hidden="1">
      <c r="A116" s="6"/>
    </row>
    <row r="117" spans="1:1" hidden="1">
      <c r="A117" s="6"/>
    </row>
    <row r="118" spans="1:1" hidden="1">
      <c r="A118" s="6"/>
    </row>
    <row r="119" spans="1:1" hidden="1">
      <c r="A119" s="6"/>
    </row>
    <row r="120" spans="1:1" hidden="1">
      <c r="A120" s="6"/>
    </row>
    <row r="121" spans="1:1" hidden="1">
      <c r="A121" s="6"/>
    </row>
    <row r="122" spans="1:1" hidden="1">
      <c r="A122" s="6"/>
    </row>
    <row r="123" spans="1:1" hidden="1">
      <c r="A123" s="6"/>
    </row>
    <row r="124" spans="1:1" hidden="1">
      <c r="A124" s="6"/>
    </row>
    <row r="125" spans="1:1" hidden="1">
      <c r="A125" s="6"/>
    </row>
    <row r="126" spans="1:1" hidden="1">
      <c r="A126" s="6"/>
    </row>
    <row r="127" spans="1:1" hidden="1">
      <c r="A127" s="6"/>
    </row>
    <row r="128" spans="1:1" hidden="1">
      <c r="A128" s="6"/>
    </row>
    <row r="129" spans="1:1" hidden="1">
      <c r="A129" s="6"/>
    </row>
    <row r="130" spans="1:1" hidden="1">
      <c r="A130" s="6"/>
    </row>
    <row r="131" spans="1:1" hidden="1">
      <c r="A131" s="6"/>
    </row>
    <row r="132" spans="1:1" hidden="1">
      <c r="A132" s="6"/>
    </row>
    <row r="133" spans="1:1" hidden="1">
      <c r="A133" s="6"/>
    </row>
    <row r="134" spans="1:1" hidden="1">
      <c r="A134" s="6"/>
    </row>
    <row r="135" spans="1:1" hidden="1">
      <c r="A135" s="6"/>
    </row>
    <row r="136" spans="1:1" hidden="1">
      <c r="A136" s="6"/>
    </row>
    <row r="137" spans="1:1" hidden="1">
      <c r="A137" s="6"/>
    </row>
    <row r="138" spans="1:1" hidden="1">
      <c r="A138" s="6"/>
    </row>
    <row r="139" spans="1:1" hidden="1">
      <c r="A139" s="6"/>
    </row>
    <row r="140" spans="1:1" hidden="1">
      <c r="A140" s="6"/>
    </row>
    <row r="141" spans="1:1" hidden="1">
      <c r="A141" s="6"/>
    </row>
    <row r="142" spans="1:1" hidden="1">
      <c r="A142" s="6"/>
    </row>
    <row r="143" spans="1:1" hidden="1">
      <c r="A143" s="6"/>
    </row>
    <row r="144" spans="1:1" hidden="1">
      <c r="A144" s="6"/>
    </row>
    <row r="145" spans="1:1" hidden="1">
      <c r="A145" s="6"/>
    </row>
    <row r="146" spans="1:1" hidden="1">
      <c r="A146" s="6"/>
    </row>
    <row r="147" spans="1:1" hidden="1">
      <c r="A147" s="6"/>
    </row>
    <row r="148" spans="1:1" hidden="1">
      <c r="A148" s="6"/>
    </row>
    <row r="149" spans="1:1" hidden="1">
      <c r="A149" s="6"/>
    </row>
    <row r="150" spans="1:1" hidden="1">
      <c r="A150" s="6"/>
    </row>
    <row r="151" spans="1:1" hidden="1">
      <c r="A151" s="6"/>
    </row>
    <row r="152" spans="1:1" hidden="1">
      <c r="A152" s="6"/>
    </row>
    <row r="153" spans="1:1" hidden="1">
      <c r="A153" s="6"/>
    </row>
    <row r="154" spans="1:1" hidden="1">
      <c r="A154" s="6"/>
    </row>
    <row r="155" spans="1:1" hidden="1">
      <c r="A155" s="6"/>
    </row>
    <row r="156" spans="1:1" hidden="1">
      <c r="A156" s="6"/>
    </row>
    <row r="157" spans="1:1" hidden="1">
      <c r="A157" s="6"/>
    </row>
    <row r="158" spans="1:1" hidden="1">
      <c r="A158" s="6"/>
    </row>
    <row r="159" spans="1:1" hidden="1">
      <c r="A159" s="6"/>
    </row>
    <row r="160" spans="1:1" hidden="1">
      <c r="A160" s="6"/>
    </row>
    <row r="161" spans="1:1" hidden="1">
      <c r="A161" s="6"/>
    </row>
    <row r="162" spans="1:1" hidden="1">
      <c r="A162" s="6"/>
    </row>
    <row r="163" spans="1:1" hidden="1">
      <c r="A163" s="6"/>
    </row>
    <row r="164" spans="1:1" hidden="1">
      <c r="A164" s="6"/>
    </row>
    <row r="165" spans="1:1" hidden="1">
      <c r="A165" s="6"/>
    </row>
    <row r="166" spans="1:1" hidden="1">
      <c r="A166" s="6"/>
    </row>
    <row r="167" spans="1:1" hidden="1">
      <c r="A167" s="6"/>
    </row>
    <row r="168" spans="1:1" hidden="1">
      <c r="A168" s="6"/>
    </row>
    <row r="169" spans="1:1" hidden="1">
      <c r="A169" s="6"/>
    </row>
    <row r="170" spans="1:1" hidden="1">
      <c r="A170" s="6"/>
    </row>
    <row r="171" spans="1:1" hidden="1">
      <c r="A171" s="6"/>
    </row>
    <row r="172" spans="1:1" hidden="1">
      <c r="A172" s="6"/>
    </row>
    <row r="173" spans="1:1" hidden="1">
      <c r="A173" s="6"/>
    </row>
    <row r="174" spans="1:1" hidden="1">
      <c r="A174" s="6"/>
    </row>
    <row r="175" spans="1:1" hidden="1">
      <c r="A175" s="6"/>
    </row>
    <row r="176" spans="1:1" hidden="1">
      <c r="A176" s="6"/>
    </row>
    <row r="177" spans="1:1" hidden="1">
      <c r="A177" s="6"/>
    </row>
    <row r="178" spans="1:1" hidden="1">
      <c r="A178" s="6"/>
    </row>
    <row r="179" spans="1:1" hidden="1">
      <c r="A179" s="6"/>
    </row>
    <row r="180" spans="1:1" hidden="1">
      <c r="A180" s="6"/>
    </row>
    <row r="181" spans="1:1" hidden="1">
      <c r="A181" s="6"/>
    </row>
    <row r="182" spans="1:1" hidden="1">
      <c r="A182" s="6"/>
    </row>
    <row r="183" spans="1:1" hidden="1">
      <c r="A183" s="6"/>
    </row>
    <row r="184" spans="1:1" hidden="1">
      <c r="A184" s="6"/>
    </row>
    <row r="185" spans="1:1" hidden="1">
      <c r="A185" s="6"/>
    </row>
    <row r="186" spans="1:1" hidden="1">
      <c r="A186" s="6"/>
    </row>
    <row r="187" spans="1:1" hidden="1">
      <c r="A187" s="6"/>
    </row>
    <row r="188" spans="1:1" hidden="1">
      <c r="A188" s="6"/>
    </row>
    <row r="189" spans="1:1" hidden="1">
      <c r="A189" s="6"/>
    </row>
    <row r="190" spans="1:1" hidden="1">
      <c r="A190" s="6"/>
    </row>
    <row r="191" spans="1:1" hidden="1">
      <c r="A191" s="6"/>
    </row>
    <row r="192" spans="1:1" hidden="1">
      <c r="A192" s="6"/>
    </row>
    <row r="193" spans="1:1" hidden="1">
      <c r="A193" s="6"/>
    </row>
    <row r="194" spans="1:1" hidden="1">
      <c r="A194" s="6"/>
    </row>
    <row r="195" spans="1:1" hidden="1">
      <c r="A195" s="6"/>
    </row>
    <row r="196" spans="1:1" hidden="1">
      <c r="A196" s="6"/>
    </row>
    <row r="197" spans="1:1" hidden="1">
      <c r="A197" s="6"/>
    </row>
    <row r="198" spans="1:1" hidden="1">
      <c r="A198" s="6"/>
    </row>
    <row r="199" spans="1:1" hidden="1">
      <c r="A199" s="6"/>
    </row>
    <row r="200" spans="1:1" hidden="1">
      <c r="A200" s="6"/>
    </row>
    <row r="201" spans="1:1" hidden="1">
      <c r="A201" s="6"/>
    </row>
    <row r="202" spans="1:1" hidden="1">
      <c r="A202" s="6"/>
    </row>
    <row r="203" spans="1:1" hidden="1">
      <c r="A203" s="6"/>
    </row>
    <row r="204" spans="1:1" hidden="1">
      <c r="A204" s="6"/>
    </row>
    <row r="205" spans="1:1" hidden="1">
      <c r="A205" s="6"/>
    </row>
    <row r="206" spans="1:1" hidden="1">
      <c r="A206" s="6"/>
    </row>
    <row r="207" spans="1:1" hidden="1">
      <c r="A207" s="6"/>
    </row>
    <row r="208" spans="1:1" hidden="1">
      <c r="A208" s="6"/>
    </row>
    <row r="209" spans="1:1" hidden="1">
      <c r="A209" s="6"/>
    </row>
    <row r="210" spans="1:1" hidden="1">
      <c r="A210" s="6"/>
    </row>
    <row r="211" spans="1:1" hidden="1">
      <c r="A211" s="6"/>
    </row>
    <row r="212" spans="1:1" hidden="1">
      <c r="A212" s="6"/>
    </row>
    <row r="213" spans="1:1" hidden="1">
      <c r="A213" s="6"/>
    </row>
    <row r="214" spans="1:1" hidden="1">
      <c r="A214" s="6"/>
    </row>
    <row r="215" spans="1:1" hidden="1">
      <c r="A215" s="6"/>
    </row>
    <row r="216" spans="1:1" hidden="1">
      <c r="A216" s="6"/>
    </row>
    <row r="217" spans="1:1" hidden="1">
      <c r="A217" s="6"/>
    </row>
    <row r="218" spans="1:1" hidden="1">
      <c r="A218" s="6"/>
    </row>
    <row r="219" spans="1:1" hidden="1">
      <c r="A219" s="6"/>
    </row>
    <row r="220" spans="1:1" hidden="1">
      <c r="A220" s="6"/>
    </row>
    <row r="221" spans="1:1" hidden="1">
      <c r="A221" s="6"/>
    </row>
    <row r="222" spans="1:1" hidden="1">
      <c r="A222" s="6"/>
    </row>
    <row r="223" spans="1:1" hidden="1">
      <c r="A223" s="6"/>
    </row>
    <row r="224" spans="1:1" hidden="1">
      <c r="A224" s="6"/>
    </row>
    <row r="225" spans="1:1" hidden="1">
      <c r="A225" s="6"/>
    </row>
    <row r="226" spans="1:1" hidden="1">
      <c r="A226" s="6"/>
    </row>
    <row r="227" spans="1:1" hidden="1">
      <c r="A227" s="6"/>
    </row>
    <row r="228" spans="1:1" hidden="1">
      <c r="A228" s="6"/>
    </row>
    <row r="229" spans="1:1" hidden="1">
      <c r="A229" s="6"/>
    </row>
    <row r="230" spans="1:1" hidden="1">
      <c r="A230" s="6"/>
    </row>
    <row r="231" spans="1:1" hidden="1">
      <c r="A231" s="6"/>
    </row>
    <row r="232" spans="1:1" hidden="1">
      <c r="A232" s="6"/>
    </row>
    <row r="233" spans="1:1" hidden="1">
      <c r="A233" s="6"/>
    </row>
    <row r="234" spans="1:1" hidden="1">
      <c r="A234" s="6"/>
    </row>
    <row r="235" spans="1:1" hidden="1">
      <c r="A235" s="6"/>
    </row>
    <row r="236" spans="1:1" hidden="1">
      <c r="A236" s="6"/>
    </row>
    <row r="237" spans="1:1" hidden="1">
      <c r="A237" s="6"/>
    </row>
    <row r="238" spans="1:1" hidden="1">
      <c r="A238" s="6"/>
    </row>
    <row r="239" spans="1:1" hidden="1">
      <c r="A239" s="6"/>
    </row>
    <row r="240" spans="1:1" hidden="1">
      <c r="A240" s="6"/>
    </row>
    <row r="241" spans="1:1" hidden="1">
      <c r="A241" s="6"/>
    </row>
    <row r="242" spans="1:1" hidden="1">
      <c r="A242" s="6"/>
    </row>
    <row r="243" spans="1:1" hidden="1">
      <c r="A243" s="6"/>
    </row>
    <row r="244" spans="1:1" hidden="1">
      <c r="A244" s="6"/>
    </row>
    <row r="245" spans="1:1" hidden="1">
      <c r="A245" s="6"/>
    </row>
    <row r="246" spans="1:1" hidden="1">
      <c r="A246" s="6"/>
    </row>
    <row r="247" spans="1:1" hidden="1">
      <c r="A247" s="6"/>
    </row>
    <row r="248" spans="1:1" hidden="1">
      <c r="A248" s="6"/>
    </row>
    <row r="249" spans="1:1" hidden="1">
      <c r="A249" s="6"/>
    </row>
    <row r="250" spans="1:1" hidden="1">
      <c r="A250" s="6"/>
    </row>
    <row r="251" spans="1:1" hidden="1">
      <c r="A251" s="6"/>
    </row>
    <row r="252" spans="1:1" hidden="1">
      <c r="A252" s="6"/>
    </row>
    <row r="253" spans="1:1" hidden="1">
      <c r="A253" s="6"/>
    </row>
    <row r="254" spans="1:1" hidden="1">
      <c r="A254" s="6"/>
    </row>
    <row r="255" spans="1:1" hidden="1">
      <c r="A255" s="6"/>
    </row>
    <row r="256" spans="1:1" hidden="1">
      <c r="A256" s="6"/>
    </row>
    <row r="257" spans="1:1" hidden="1">
      <c r="A257" s="6"/>
    </row>
    <row r="258" spans="1:1" hidden="1">
      <c r="A258" s="6"/>
    </row>
    <row r="259" spans="1:1" hidden="1">
      <c r="A259" s="6"/>
    </row>
    <row r="260" spans="1:1" hidden="1">
      <c r="A260" s="6"/>
    </row>
    <row r="261" spans="1:1" hidden="1">
      <c r="A261" s="6"/>
    </row>
    <row r="262" spans="1:1" hidden="1">
      <c r="A262" s="6"/>
    </row>
    <row r="263" spans="1:1" hidden="1">
      <c r="A263" s="6"/>
    </row>
    <row r="264" spans="1:1" hidden="1">
      <c r="A264" s="6"/>
    </row>
    <row r="265" spans="1:1" hidden="1">
      <c r="A265" s="6"/>
    </row>
    <row r="266" spans="1:1" hidden="1">
      <c r="A266" s="6"/>
    </row>
    <row r="267" spans="1:1" hidden="1">
      <c r="A267" s="6"/>
    </row>
    <row r="268" spans="1:1" hidden="1">
      <c r="A268" s="6"/>
    </row>
    <row r="269" spans="1:1" hidden="1">
      <c r="A269" s="6"/>
    </row>
    <row r="270" spans="1:1" hidden="1">
      <c r="A270" s="6"/>
    </row>
    <row r="271" spans="1:1" hidden="1">
      <c r="A271" s="6"/>
    </row>
    <row r="272" spans="1:1" hidden="1">
      <c r="A272" s="6"/>
    </row>
    <row r="273" spans="1:1" hidden="1">
      <c r="A273" s="6"/>
    </row>
    <row r="274" spans="1:1" hidden="1">
      <c r="A274" s="6"/>
    </row>
    <row r="275" spans="1:1" hidden="1">
      <c r="A275" s="6"/>
    </row>
    <row r="276" spans="1:1" hidden="1">
      <c r="A276" s="6"/>
    </row>
    <row r="277" spans="1:1" hidden="1">
      <c r="A277" s="6"/>
    </row>
    <row r="278" spans="1:1" hidden="1">
      <c r="A278" s="6"/>
    </row>
    <row r="279" spans="1:1" hidden="1">
      <c r="A279" s="6"/>
    </row>
    <row r="280" spans="1:1" hidden="1">
      <c r="A280" s="6"/>
    </row>
    <row r="281" spans="1:1" hidden="1">
      <c r="A281" s="6"/>
    </row>
    <row r="282" spans="1:1" hidden="1">
      <c r="A282" s="6"/>
    </row>
    <row r="283" spans="1:1" hidden="1">
      <c r="A283" s="6"/>
    </row>
    <row r="284" spans="1:1" hidden="1">
      <c r="A284" s="6"/>
    </row>
    <row r="285" spans="1:1" hidden="1">
      <c r="A285" s="6"/>
    </row>
    <row r="286" spans="1:1" hidden="1">
      <c r="A286" s="6"/>
    </row>
    <row r="287" spans="1:1" hidden="1">
      <c r="A287" s="6"/>
    </row>
    <row r="288" spans="1:1" hidden="1">
      <c r="A288" s="6"/>
    </row>
    <row r="289" spans="1:1" hidden="1">
      <c r="A289" s="6"/>
    </row>
    <row r="290" spans="1:1" hidden="1">
      <c r="A290" s="6"/>
    </row>
    <row r="291" spans="1:1" hidden="1">
      <c r="A291" s="6"/>
    </row>
    <row r="292" spans="1:1" hidden="1">
      <c r="A292" s="6"/>
    </row>
    <row r="293" spans="1:1" hidden="1">
      <c r="A293" s="6"/>
    </row>
    <row r="294" spans="1:1" hidden="1">
      <c r="A294" s="6"/>
    </row>
    <row r="295" spans="1:1" hidden="1">
      <c r="A295" s="6"/>
    </row>
    <row r="296" spans="1:1" hidden="1">
      <c r="A296" s="6"/>
    </row>
    <row r="297" spans="1:1" hidden="1">
      <c r="A297" s="6"/>
    </row>
    <row r="298" spans="1:1" hidden="1">
      <c r="A298" s="6"/>
    </row>
    <row r="299" spans="1:1" hidden="1">
      <c r="A299" s="6"/>
    </row>
    <row r="300" spans="1:1" hidden="1">
      <c r="A300" s="6"/>
    </row>
    <row r="301" spans="1:1" hidden="1">
      <c r="A301" s="6"/>
    </row>
    <row r="302" spans="1:1" hidden="1">
      <c r="A302" s="6"/>
    </row>
    <row r="303" spans="1:1" hidden="1">
      <c r="A303" s="6"/>
    </row>
    <row r="304" spans="1:1" hidden="1">
      <c r="A304" s="6"/>
    </row>
    <row r="305" spans="1:1" hidden="1">
      <c r="A305" s="6"/>
    </row>
    <row r="306" spans="1:1" hidden="1">
      <c r="A306" s="6"/>
    </row>
    <row r="307" spans="1:1" hidden="1">
      <c r="A307" s="6"/>
    </row>
    <row r="308" spans="1:1" hidden="1">
      <c r="A308" s="6"/>
    </row>
    <row r="309" spans="1:1" hidden="1">
      <c r="A309" s="6"/>
    </row>
    <row r="310" spans="1:1" hidden="1">
      <c r="A310" s="6"/>
    </row>
    <row r="311" spans="1:1" hidden="1">
      <c r="A311" s="6"/>
    </row>
    <row r="312" spans="1:1" hidden="1">
      <c r="A312" s="6"/>
    </row>
    <row r="313" spans="1:1" hidden="1">
      <c r="A313" s="6"/>
    </row>
    <row r="314" spans="1:1" hidden="1">
      <c r="A314" s="6"/>
    </row>
    <row r="315" spans="1:1" hidden="1">
      <c r="A315" s="6"/>
    </row>
    <row r="316" spans="1:1" hidden="1">
      <c r="A316" s="6"/>
    </row>
    <row r="317" spans="1:1" hidden="1">
      <c r="A317" s="6"/>
    </row>
    <row r="318" spans="1:1" hidden="1">
      <c r="A318" s="6"/>
    </row>
    <row r="319" spans="1:1" hidden="1">
      <c r="A319" s="6"/>
    </row>
    <row r="320" spans="1:1" hidden="1">
      <c r="A320" s="6"/>
    </row>
    <row r="321" spans="1:1" hidden="1">
      <c r="A321" s="6"/>
    </row>
    <row r="322" spans="1:1" hidden="1">
      <c r="A322" s="6"/>
    </row>
    <row r="323" spans="1:1" hidden="1">
      <c r="A323" s="6"/>
    </row>
    <row r="324" spans="1:1" hidden="1">
      <c r="A324" s="6"/>
    </row>
    <row r="325" spans="1:1" hidden="1">
      <c r="A325" s="6"/>
    </row>
    <row r="326" spans="1:1" hidden="1">
      <c r="A326" s="6"/>
    </row>
    <row r="327" spans="1:1" hidden="1">
      <c r="A327" s="6"/>
    </row>
    <row r="328" spans="1:1" hidden="1">
      <c r="A328" s="6"/>
    </row>
    <row r="329" spans="1:1" hidden="1">
      <c r="A329" s="6"/>
    </row>
    <row r="330" spans="1:1" hidden="1">
      <c r="A330" s="6"/>
    </row>
    <row r="331" spans="1:1" hidden="1">
      <c r="A331" s="6"/>
    </row>
    <row r="332" spans="1:1" hidden="1">
      <c r="A332" s="6"/>
    </row>
    <row r="333" spans="1:1" hidden="1">
      <c r="A333" s="6"/>
    </row>
    <row r="334" spans="1:1" hidden="1">
      <c r="A334" s="6"/>
    </row>
    <row r="335" spans="1:1" hidden="1">
      <c r="A335" s="6"/>
    </row>
    <row r="336" spans="1:1" hidden="1">
      <c r="A336" s="6"/>
    </row>
    <row r="337" spans="1:1" hidden="1">
      <c r="A337" s="6"/>
    </row>
    <row r="338" spans="1:1" hidden="1">
      <c r="A338" s="6"/>
    </row>
    <row r="339" spans="1:1" hidden="1">
      <c r="A339" s="6"/>
    </row>
    <row r="340" spans="1:1" hidden="1">
      <c r="A340" s="6"/>
    </row>
    <row r="341" spans="1:1" hidden="1">
      <c r="A341" s="6"/>
    </row>
    <row r="342" spans="1:1" hidden="1">
      <c r="A342" s="6"/>
    </row>
    <row r="343" spans="1:1" hidden="1">
      <c r="A343" s="6"/>
    </row>
    <row r="344" spans="1:1" hidden="1">
      <c r="A344" s="6"/>
    </row>
    <row r="345" spans="1:1" hidden="1">
      <c r="A345" s="6"/>
    </row>
    <row r="346" spans="1:1" hidden="1">
      <c r="A346" s="6"/>
    </row>
    <row r="347" spans="1:1" hidden="1">
      <c r="A347" s="6"/>
    </row>
    <row r="348" spans="1:1" hidden="1">
      <c r="A348" s="6"/>
    </row>
    <row r="349" spans="1:1" hidden="1">
      <c r="A349" s="6"/>
    </row>
    <row r="350" spans="1:1" hidden="1">
      <c r="A350" s="6"/>
    </row>
    <row r="351" spans="1:1" hidden="1">
      <c r="A351" s="6"/>
    </row>
    <row r="352" spans="1:1" hidden="1">
      <c r="A352" s="6"/>
    </row>
    <row r="353" spans="1:1" hidden="1">
      <c r="A353" s="6"/>
    </row>
    <row r="354" spans="1:1" hidden="1">
      <c r="A354" s="6"/>
    </row>
    <row r="355" spans="1:1" hidden="1">
      <c r="A355" s="6"/>
    </row>
    <row r="356" spans="1:1" hidden="1">
      <c r="A356" s="6"/>
    </row>
    <row r="357" spans="1:1" hidden="1">
      <c r="A357" s="6"/>
    </row>
    <row r="358" spans="1:1" hidden="1">
      <c r="A358" s="6"/>
    </row>
    <row r="359" spans="1:1" hidden="1">
      <c r="A359" s="6"/>
    </row>
    <row r="360" spans="1:1" hidden="1">
      <c r="A360" s="6"/>
    </row>
    <row r="361" spans="1:1" hidden="1">
      <c r="A361" s="6"/>
    </row>
    <row r="362" spans="1:1" hidden="1">
      <c r="A362" s="6"/>
    </row>
    <row r="363" spans="1:1" hidden="1">
      <c r="A363" s="6"/>
    </row>
    <row r="364" spans="1:1" hidden="1">
      <c r="A364" s="6"/>
    </row>
    <row r="365" spans="1:1" hidden="1">
      <c r="A365" s="6"/>
    </row>
    <row r="366" spans="1:1" hidden="1">
      <c r="A366" s="6"/>
    </row>
    <row r="367" spans="1:1" hidden="1">
      <c r="A367" s="6"/>
    </row>
    <row r="368" spans="1:1" hidden="1">
      <c r="A368" s="6"/>
    </row>
    <row r="369" spans="1:1" hidden="1">
      <c r="A369" s="6"/>
    </row>
    <row r="370" spans="1:1" hidden="1">
      <c r="A370" s="6"/>
    </row>
    <row r="371" spans="1:1" hidden="1">
      <c r="A371" s="6"/>
    </row>
    <row r="372" spans="1:1" hidden="1">
      <c r="A372" s="6"/>
    </row>
    <row r="373" spans="1:1" hidden="1">
      <c r="A373" s="6"/>
    </row>
    <row r="374" spans="1:1" hidden="1">
      <c r="A374" s="6"/>
    </row>
    <row r="375" spans="1:1" hidden="1">
      <c r="A375" s="6"/>
    </row>
    <row r="376" spans="1:1" hidden="1">
      <c r="A376" s="6"/>
    </row>
    <row r="377" spans="1:1" hidden="1">
      <c r="A377" s="6"/>
    </row>
    <row r="378" spans="1:1" hidden="1">
      <c r="A378" s="6"/>
    </row>
    <row r="379" spans="1:1" hidden="1">
      <c r="A379" s="6"/>
    </row>
    <row r="380" spans="1:1" hidden="1">
      <c r="A380" s="6"/>
    </row>
    <row r="381" spans="1:1" hidden="1">
      <c r="A381" s="6"/>
    </row>
    <row r="382" spans="1:1" hidden="1">
      <c r="A382" s="6"/>
    </row>
    <row r="383" spans="1:1" hidden="1">
      <c r="A383" s="6"/>
    </row>
    <row r="384" spans="1:1" hidden="1">
      <c r="A384" s="6"/>
    </row>
    <row r="385" spans="1:1" hidden="1">
      <c r="A385" s="6"/>
    </row>
    <row r="386" spans="1:1" hidden="1">
      <c r="A386" s="6"/>
    </row>
    <row r="387" spans="1:1" hidden="1">
      <c r="A387" s="6"/>
    </row>
    <row r="388" spans="1:1" hidden="1">
      <c r="A388" s="6"/>
    </row>
    <row r="389" spans="1:1" hidden="1">
      <c r="A389" s="6"/>
    </row>
    <row r="390" spans="1:1" hidden="1">
      <c r="A390" s="6"/>
    </row>
    <row r="391" spans="1:1" hidden="1">
      <c r="A391" s="6"/>
    </row>
    <row r="392" spans="1:1" hidden="1">
      <c r="A392" s="6"/>
    </row>
    <row r="393" spans="1:1" hidden="1">
      <c r="A393" s="6"/>
    </row>
    <row r="394" spans="1:1" hidden="1">
      <c r="A394" s="6"/>
    </row>
    <row r="395" spans="1:1" hidden="1">
      <c r="A395" s="6"/>
    </row>
    <row r="396" spans="1:1" hidden="1">
      <c r="A396" s="6"/>
    </row>
    <row r="397" spans="1:1" hidden="1">
      <c r="A397" s="6"/>
    </row>
    <row r="398" spans="1:1" hidden="1">
      <c r="A398" s="6"/>
    </row>
    <row r="399" spans="1:1" hidden="1">
      <c r="A399" s="6"/>
    </row>
    <row r="400" spans="1:1" hidden="1">
      <c r="A400" s="6"/>
    </row>
    <row r="401" spans="1:1" hidden="1">
      <c r="A401" s="6"/>
    </row>
    <row r="402" spans="1:1" hidden="1">
      <c r="A402" s="6"/>
    </row>
    <row r="403" spans="1:1" hidden="1">
      <c r="A403" s="6"/>
    </row>
    <row r="404" spans="1:1" hidden="1">
      <c r="A404" s="6"/>
    </row>
    <row r="405" spans="1:1" hidden="1">
      <c r="A405" s="6"/>
    </row>
    <row r="406" spans="1:1" hidden="1">
      <c r="A406" s="6"/>
    </row>
    <row r="407" spans="1:1" hidden="1">
      <c r="A407" s="6"/>
    </row>
    <row r="408" spans="1:1" hidden="1">
      <c r="A408" s="6"/>
    </row>
    <row r="409" spans="1:1" hidden="1">
      <c r="A409" s="6"/>
    </row>
    <row r="410" spans="1:1" hidden="1">
      <c r="A410" s="6"/>
    </row>
    <row r="411" spans="1:1" hidden="1">
      <c r="A411" s="6"/>
    </row>
    <row r="412" spans="1:1" hidden="1">
      <c r="A412" s="6"/>
    </row>
    <row r="413" spans="1:1" hidden="1">
      <c r="A413" s="6"/>
    </row>
    <row r="414" spans="1:1" hidden="1">
      <c r="A414" s="6"/>
    </row>
    <row r="415" spans="1:1" hidden="1">
      <c r="A415" s="6"/>
    </row>
    <row r="416" spans="1:1" hidden="1">
      <c r="A416" s="6"/>
    </row>
    <row r="417" spans="1:1" hidden="1">
      <c r="A417" s="6"/>
    </row>
    <row r="418" spans="1:1" hidden="1">
      <c r="A418" s="6"/>
    </row>
    <row r="419" spans="1:1" hidden="1">
      <c r="A419" s="6"/>
    </row>
    <row r="420" spans="1:1" hidden="1">
      <c r="A420" s="6"/>
    </row>
    <row r="421" spans="1:1" hidden="1">
      <c r="A421" s="6"/>
    </row>
    <row r="422" spans="1:1" hidden="1">
      <c r="A422" s="6"/>
    </row>
    <row r="423" spans="1:1" hidden="1">
      <c r="A423" s="6"/>
    </row>
    <row r="424" spans="1:1" hidden="1">
      <c r="A424" s="6"/>
    </row>
    <row r="425" spans="1:1" hidden="1">
      <c r="A425" s="6"/>
    </row>
    <row r="426" spans="1:1" hidden="1">
      <c r="A426" s="6"/>
    </row>
    <row r="427" spans="1:1" hidden="1">
      <c r="A427" s="6"/>
    </row>
    <row r="428" spans="1:1" hidden="1">
      <c r="A428" s="6"/>
    </row>
    <row r="429" spans="1:1" hidden="1">
      <c r="A429" s="6"/>
    </row>
    <row r="430" spans="1:1" hidden="1">
      <c r="A430" s="6"/>
    </row>
    <row r="431" spans="1:1" hidden="1">
      <c r="A431" s="6"/>
    </row>
    <row r="432" spans="1:1" hidden="1">
      <c r="A432" s="6"/>
    </row>
    <row r="433" spans="1:1" hidden="1">
      <c r="A433" s="6"/>
    </row>
    <row r="434" spans="1:1" hidden="1">
      <c r="A434" s="6"/>
    </row>
    <row r="435" spans="1:1" hidden="1">
      <c r="A435" s="6"/>
    </row>
    <row r="436" spans="1:1" hidden="1">
      <c r="A436" s="6"/>
    </row>
    <row r="437" spans="1:1" hidden="1">
      <c r="A437" s="6"/>
    </row>
    <row r="438" spans="1:1" hidden="1">
      <c r="A438" s="6"/>
    </row>
    <row r="439" spans="1:1" hidden="1">
      <c r="A439" s="6"/>
    </row>
    <row r="440" spans="1:1" hidden="1">
      <c r="A440" s="6"/>
    </row>
    <row r="441" spans="1:1" hidden="1">
      <c r="A441" s="6"/>
    </row>
    <row r="442" spans="1:1" hidden="1">
      <c r="A442" s="6"/>
    </row>
    <row r="443" spans="1:1" hidden="1">
      <c r="A443" s="6"/>
    </row>
    <row r="444" spans="1:1" hidden="1">
      <c r="A444" s="6"/>
    </row>
    <row r="445" spans="1:1" hidden="1">
      <c r="A445" s="6"/>
    </row>
    <row r="446" spans="1:1" hidden="1">
      <c r="A446" s="6"/>
    </row>
    <row r="447" spans="1:1" hidden="1">
      <c r="A447" s="6"/>
    </row>
    <row r="448" spans="1:1" hidden="1">
      <c r="A448" s="6"/>
    </row>
    <row r="449" spans="1:1" hidden="1">
      <c r="A449" s="6"/>
    </row>
    <row r="450" spans="1:1" hidden="1">
      <c r="A450" s="6"/>
    </row>
    <row r="451" spans="1:1" hidden="1">
      <c r="A451" s="6"/>
    </row>
    <row r="452" spans="1:1" hidden="1">
      <c r="A452" s="6"/>
    </row>
    <row r="453" spans="1:1" hidden="1">
      <c r="A453" s="6"/>
    </row>
    <row r="454" spans="1:1" hidden="1">
      <c r="A454" s="6"/>
    </row>
    <row r="455" spans="1:1" hidden="1">
      <c r="A455" s="6"/>
    </row>
    <row r="456" spans="1:1" hidden="1">
      <c r="A456" s="6"/>
    </row>
    <row r="457" spans="1:1" hidden="1">
      <c r="A457" s="6"/>
    </row>
    <row r="458" spans="1:1" hidden="1">
      <c r="A458" s="6"/>
    </row>
    <row r="459" spans="1:1" hidden="1">
      <c r="A459" s="6"/>
    </row>
    <row r="460" spans="1:1" hidden="1">
      <c r="A460" s="6"/>
    </row>
    <row r="461" spans="1:1" hidden="1">
      <c r="A461" s="6"/>
    </row>
    <row r="462" spans="1:1" hidden="1">
      <c r="A462" s="6"/>
    </row>
    <row r="463" spans="1:1" hidden="1">
      <c r="A463" s="6"/>
    </row>
    <row r="464" spans="1:1" hidden="1">
      <c r="A464" s="6"/>
    </row>
    <row r="465" spans="1:1" hidden="1">
      <c r="A465" s="6"/>
    </row>
    <row r="466" spans="1:1" hidden="1">
      <c r="A466" s="6"/>
    </row>
    <row r="467" spans="1:1" hidden="1">
      <c r="A467" s="6"/>
    </row>
    <row r="468" spans="1:1" hidden="1">
      <c r="A468" s="6"/>
    </row>
    <row r="469" spans="1:1" hidden="1">
      <c r="A469" s="6"/>
    </row>
    <row r="470" spans="1:1" hidden="1">
      <c r="A470" s="6"/>
    </row>
    <row r="471" spans="1:1" hidden="1">
      <c r="A471" s="6"/>
    </row>
    <row r="472" spans="1:1" hidden="1">
      <c r="A472" s="6"/>
    </row>
    <row r="473" spans="1:1" hidden="1">
      <c r="A473" s="6"/>
    </row>
    <row r="474" spans="1:1" hidden="1">
      <c r="A474" s="6"/>
    </row>
    <row r="475" spans="1:1" hidden="1">
      <c r="A475" s="6"/>
    </row>
    <row r="476" spans="1:1" hidden="1">
      <c r="A476" s="6"/>
    </row>
    <row r="477" spans="1:1" hidden="1">
      <c r="A477" s="6"/>
    </row>
    <row r="478" spans="1:1" hidden="1">
      <c r="A478" s="6"/>
    </row>
    <row r="479" spans="1:1" hidden="1">
      <c r="A479" s="6"/>
    </row>
    <row r="480" spans="1:1" hidden="1">
      <c r="A480" s="6"/>
    </row>
    <row r="481" spans="1:1" hidden="1">
      <c r="A481" s="6"/>
    </row>
    <row r="482" spans="1:1" hidden="1">
      <c r="A482" s="6"/>
    </row>
    <row r="483" spans="1:1" hidden="1">
      <c r="A483" s="6"/>
    </row>
    <row r="484" spans="1:1" hidden="1">
      <c r="A484" s="6"/>
    </row>
    <row r="485" spans="1:1" hidden="1">
      <c r="A485" s="6"/>
    </row>
    <row r="486" spans="1:1" hidden="1">
      <c r="A486" s="6"/>
    </row>
    <row r="487" spans="1:1" hidden="1">
      <c r="A487" s="6"/>
    </row>
    <row r="488" spans="1:1" hidden="1">
      <c r="A488" s="6"/>
    </row>
    <row r="489" spans="1:1" hidden="1">
      <c r="A489" s="6"/>
    </row>
    <row r="490" spans="1:1" hidden="1">
      <c r="A490" s="6"/>
    </row>
    <row r="491" spans="1:1" hidden="1">
      <c r="A491" s="6"/>
    </row>
    <row r="492" spans="1:1" hidden="1">
      <c r="A492" s="6"/>
    </row>
    <row r="493" spans="1:1" hidden="1">
      <c r="A493" s="6"/>
    </row>
    <row r="494" spans="1:1" hidden="1">
      <c r="A494" s="6"/>
    </row>
    <row r="495" spans="1:1" hidden="1">
      <c r="A495" s="6"/>
    </row>
    <row r="496" spans="1:1" hidden="1">
      <c r="A496" s="6"/>
    </row>
    <row r="497" spans="1:1" hidden="1">
      <c r="A497" s="6"/>
    </row>
    <row r="498" spans="1:1" hidden="1">
      <c r="A498" s="6"/>
    </row>
    <row r="499" spans="1:1" hidden="1">
      <c r="A499" s="6"/>
    </row>
    <row r="500" spans="1:1" hidden="1">
      <c r="A500" s="6"/>
    </row>
    <row r="501" spans="1:1" hidden="1">
      <c r="A501" s="6"/>
    </row>
    <row r="502" spans="1:1" hidden="1">
      <c r="A502" s="6"/>
    </row>
    <row r="503" spans="1:1" hidden="1">
      <c r="A503" s="6"/>
    </row>
    <row r="504" spans="1:1" hidden="1">
      <c r="A504" s="6"/>
    </row>
    <row r="505" spans="1:1" hidden="1">
      <c r="A505" s="6"/>
    </row>
    <row r="506" spans="1:1" hidden="1">
      <c r="A506" s="6"/>
    </row>
    <row r="507" spans="1:1" hidden="1">
      <c r="A507" s="6"/>
    </row>
    <row r="508" spans="1:1" hidden="1">
      <c r="A508" s="6"/>
    </row>
    <row r="509" spans="1:1" hidden="1">
      <c r="A509" s="6"/>
    </row>
    <row r="510" spans="1:1" hidden="1">
      <c r="A510" s="6"/>
    </row>
    <row r="511" spans="1:1" hidden="1">
      <c r="A511" s="6"/>
    </row>
    <row r="512" spans="1:1" hidden="1">
      <c r="A512" s="6"/>
    </row>
    <row r="513" spans="1:1" hidden="1">
      <c r="A513" s="6"/>
    </row>
    <row r="514" spans="1:1" hidden="1">
      <c r="A514" s="6"/>
    </row>
    <row r="515" spans="1:1" hidden="1">
      <c r="A515" s="6"/>
    </row>
    <row r="516" spans="1:1" hidden="1">
      <c r="A516" s="6"/>
    </row>
    <row r="517" spans="1:1" hidden="1">
      <c r="A517" s="6"/>
    </row>
    <row r="518" spans="1:1" hidden="1">
      <c r="A518" s="6"/>
    </row>
    <row r="519" spans="1:1" hidden="1">
      <c r="A519" s="6"/>
    </row>
    <row r="520" spans="1:1" hidden="1">
      <c r="A520" s="6"/>
    </row>
    <row r="521" spans="1:1" hidden="1">
      <c r="A521" s="6"/>
    </row>
    <row r="522" spans="1:1" hidden="1">
      <c r="A522" s="6"/>
    </row>
    <row r="523" spans="1:1" hidden="1">
      <c r="A523" s="6"/>
    </row>
    <row r="524" spans="1:1" hidden="1">
      <c r="A524" s="6"/>
    </row>
    <row r="525" spans="1:1" hidden="1">
      <c r="A525" s="6"/>
    </row>
    <row r="526" spans="1:1" hidden="1">
      <c r="A526" s="6"/>
    </row>
    <row r="527" spans="1:1" hidden="1">
      <c r="A527" s="6"/>
    </row>
    <row r="528" spans="1:1" hidden="1">
      <c r="A528" s="6"/>
    </row>
    <row r="529" spans="1:1" hidden="1">
      <c r="A529" s="6"/>
    </row>
    <row r="530" spans="1:1" hidden="1">
      <c r="A530" s="6"/>
    </row>
    <row r="531" spans="1:1" hidden="1">
      <c r="A531" s="6"/>
    </row>
    <row r="532" spans="1:1" hidden="1">
      <c r="A532" s="6"/>
    </row>
    <row r="533" spans="1:1" hidden="1">
      <c r="A533" s="6"/>
    </row>
    <row r="534" spans="1:1" hidden="1">
      <c r="A534" s="6"/>
    </row>
    <row r="535" spans="1:1" hidden="1">
      <c r="A535" s="6"/>
    </row>
    <row r="536" spans="1:1" hidden="1">
      <c r="A536" s="6"/>
    </row>
    <row r="537" spans="1:1" hidden="1">
      <c r="A537" s="6"/>
    </row>
    <row r="538" spans="1:1" hidden="1">
      <c r="A538" s="6"/>
    </row>
    <row r="539" spans="1:1" hidden="1">
      <c r="A539" s="6"/>
    </row>
    <row r="540" spans="1:1" hidden="1">
      <c r="A540" s="6"/>
    </row>
    <row r="541" spans="1:1" hidden="1">
      <c r="A541" s="6"/>
    </row>
    <row r="542" spans="1:1" hidden="1">
      <c r="A542" s="6"/>
    </row>
    <row r="543" spans="1:1" hidden="1">
      <c r="A543" s="6"/>
    </row>
    <row r="544" spans="1:1" hidden="1">
      <c r="A544" s="6"/>
    </row>
    <row r="545" spans="1:1" hidden="1">
      <c r="A545" s="6"/>
    </row>
    <row r="546" spans="1:1" hidden="1">
      <c r="A546" s="6"/>
    </row>
    <row r="547" spans="1:1" hidden="1">
      <c r="A547" s="6"/>
    </row>
    <row r="548" spans="1:1" hidden="1">
      <c r="A548" s="6"/>
    </row>
    <row r="549" spans="1:1" hidden="1">
      <c r="A549" s="6"/>
    </row>
    <row r="550" spans="1:1" hidden="1">
      <c r="A550" s="6"/>
    </row>
    <row r="551" spans="1:1" hidden="1">
      <c r="A551" s="6"/>
    </row>
    <row r="552" spans="1:1" hidden="1">
      <c r="A552" s="6"/>
    </row>
    <row r="553" spans="1:1" hidden="1">
      <c r="A553" s="6"/>
    </row>
    <row r="554" spans="1:1" hidden="1">
      <c r="A554" s="6"/>
    </row>
    <row r="555" spans="1:1" hidden="1">
      <c r="A555" s="6"/>
    </row>
    <row r="556" spans="1:1" hidden="1">
      <c r="A556" s="6"/>
    </row>
    <row r="557" spans="1:1" hidden="1">
      <c r="A557" s="6"/>
    </row>
    <row r="558" spans="1:1" hidden="1">
      <c r="A558" s="6"/>
    </row>
    <row r="559" spans="1:1" hidden="1">
      <c r="A559" s="6"/>
    </row>
    <row r="560" spans="1:1" hidden="1">
      <c r="A560" s="6"/>
    </row>
    <row r="561" spans="1:1" hidden="1">
      <c r="A561" s="6"/>
    </row>
    <row r="562" spans="1:1" hidden="1">
      <c r="A562" s="6"/>
    </row>
    <row r="563" spans="1:1" hidden="1">
      <c r="A563" s="6"/>
    </row>
    <row r="564" spans="1:1" hidden="1">
      <c r="A564" s="6"/>
    </row>
    <row r="565" spans="1:1" hidden="1">
      <c r="A565" s="6"/>
    </row>
    <row r="566" spans="1:1" hidden="1">
      <c r="A566" s="6"/>
    </row>
    <row r="567" spans="1:1" hidden="1">
      <c r="A567" s="6"/>
    </row>
    <row r="568" spans="1:1" hidden="1">
      <c r="A568" s="6"/>
    </row>
    <row r="569" spans="1:1" hidden="1">
      <c r="A569" s="6"/>
    </row>
    <row r="570" spans="1:1" hidden="1">
      <c r="A570" s="6"/>
    </row>
    <row r="571" spans="1:1" hidden="1">
      <c r="A571" s="6"/>
    </row>
    <row r="572" spans="1:1" hidden="1">
      <c r="A572" s="6"/>
    </row>
    <row r="573" spans="1:1" hidden="1">
      <c r="A573" s="6"/>
    </row>
    <row r="574" spans="1:1" hidden="1">
      <c r="A574" s="6"/>
    </row>
    <row r="575" spans="1:1" hidden="1">
      <c r="A575" s="6"/>
    </row>
    <row r="576" spans="1:1" hidden="1">
      <c r="A576" s="6"/>
    </row>
    <row r="577" spans="1:1" hidden="1">
      <c r="A577" s="6"/>
    </row>
    <row r="578" spans="1:1" hidden="1">
      <c r="A578" s="6"/>
    </row>
    <row r="579" spans="1:1" hidden="1">
      <c r="A579" s="6"/>
    </row>
    <row r="580" spans="1:1" hidden="1">
      <c r="A580" s="6"/>
    </row>
    <row r="581" spans="1:1" hidden="1">
      <c r="A581" s="6"/>
    </row>
    <row r="582" spans="1:1" hidden="1">
      <c r="A582" s="6"/>
    </row>
    <row r="583" spans="1:1" hidden="1">
      <c r="A583" s="6"/>
    </row>
    <row r="584" spans="1:1" hidden="1">
      <c r="A584" s="6"/>
    </row>
    <row r="585" spans="1:1" hidden="1">
      <c r="A585" s="6"/>
    </row>
    <row r="586" spans="1:1" hidden="1">
      <c r="A586" s="6"/>
    </row>
    <row r="587" spans="1:1" hidden="1">
      <c r="A587" s="6"/>
    </row>
    <row r="588" spans="1:1" hidden="1">
      <c r="A588" s="6"/>
    </row>
    <row r="589" spans="1:1" hidden="1">
      <c r="A589" s="6"/>
    </row>
    <row r="590" spans="1:1" hidden="1">
      <c r="A590" s="6"/>
    </row>
    <row r="591" spans="1:1" hidden="1">
      <c r="A591" s="6"/>
    </row>
    <row r="592" spans="1:1" hidden="1">
      <c r="A592" s="6"/>
    </row>
    <row r="593" spans="1:1" hidden="1">
      <c r="A593" s="6"/>
    </row>
    <row r="594" spans="1:1" hidden="1">
      <c r="A594" s="6"/>
    </row>
    <row r="595" spans="1:1" hidden="1">
      <c r="A595" s="6"/>
    </row>
    <row r="596" spans="1:1" hidden="1">
      <c r="A596" s="6"/>
    </row>
    <row r="597" spans="1:1" hidden="1">
      <c r="A597" s="6"/>
    </row>
    <row r="598" spans="1:1" hidden="1">
      <c r="A598" s="6"/>
    </row>
    <row r="599" spans="1:1" hidden="1">
      <c r="A599" s="6"/>
    </row>
    <row r="600" spans="1:1" hidden="1">
      <c r="A600" s="6"/>
    </row>
    <row r="601" spans="1:1" hidden="1">
      <c r="A601" s="6"/>
    </row>
    <row r="602" spans="1:1" hidden="1">
      <c r="A602" s="6"/>
    </row>
    <row r="603" spans="1:1" hidden="1">
      <c r="A603" s="6"/>
    </row>
    <row r="604" spans="1:1" hidden="1">
      <c r="A604" s="6"/>
    </row>
    <row r="605" spans="1:1" hidden="1">
      <c r="A605" s="6"/>
    </row>
    <row r="606" spans="1:1" hidden="1">
      <c r="A606" s="6"/>
    </row>
    <row r="607" spans="1:1" hidden="1">
      <c r="A607" s="6"/>
    </row>
    <row r="608" spans="1:1" hidden="1">
      <c r="A608" s="6"/>
    </row>
    <row r="609" spans="1:1" hidden="1">
      <c r="A609" s="6"/>
    </row>
    <row r="610" spans="1:1" hidden="1">
      <c r="A610" s="6"/>
    </row>
    <row r="611" spans="1:1" hidden="1">
      <c r="A611" s="6"/>
    </row>
    <row r="612" spans="1:1" hidden="1">
      <c r="A612" s="6"/>
    </row>
    <row r="613" spans="1:1" hidden="1">
      <c r="A613" s="6"/>
    </row>
    <row r="614" spans="1:1" hidden="1">
      <c r="A614" s="6"/>
    </row>
    <row r="615" spans="1:1" hidden="1">
      <c r="A615" s="6"/>
    </row>
    <row r="616" spans="1:1" hidden="1">
      <c r="A616" s="6"/>
    </row>
    <row r="617" spans="1:1" hidden="1">
      <c r="A617" s="6"/>
    </row>
    <row r="618" spans="1:1" hidden="1">
      <c r="A618" s="6"/>
    </row>
    <row r="619" spans="1:1" hidden="1">
      <c r="A619" s="6"/>
    </row>
    <row r="620" spans="1:1" hidden="1">
      <c r="A620" s="6"/>
    </row>
    <row r="621" spans="1:1" hidden="1">
      <c r="A621" s="6"/>
    </row>
    <row r="622" spans="1:1" hidden="1">
      <c r="A622" s="6"/>
    </row>
    <row r="623" spans="1:1" hidden="1">
      <c r="A623" s="6"/>
    </row>
    <row r="624" spans="1:1" hidden="1">
      <c r="A624" s="6"/>
    </row>
    <row r="625" spans="1:1" hidden="1">
      <c r="A625" s="6"/>
    </row>
    <row r="626" spans="1:1" hidden="1">
      <c r="A626" s="6"/>
    </row>
    <row r="627" spans="1:1" hidden="1">
      <c r="A627" s="6"/>
    </row>
    <row r="628" spans="1:1" hidden="1">
      <c r="A628" s="6"/>
    </row>
    <row r="629" spans="1:1" hidden="1">
      <c r="A629" s="6"/>
    </row>
    <row r="630" spans="1:1" hidden="1">
      <c r="A630" s="6"/>
    </row>
    <row r="631" spans="1:1" hidden="1">
      <c r="A631" s="6"/>
    </row>
    <row r="632" spans="1:1" hidden="1">
      <c r="A632" s="6"/>
    </row>
    <row r="633" spans="1:1" hidden="1">
      <c r="A633" s="6"/>
    </row>
    <row r="634" spans="1:1" hidden="1">
      <c r="A634" s="6"/>
    </row>
    <row r="635" spans="1:1" hidden="1">
      <c r="A635" s="6"/>
    </row>
    <row r="636" spans="1:1" hidden="1">
      <c r="A636" s="6"/>
    </row>
    <row r="637" spans="1:1" hidden="1">
      <c r="A637" s="6"/>
    </row>
    <row r="638" spans="1:1" hidden="1">
      <c r="A638" s="6"/>
    </row>
    <row r="639" spans="1:1" hidden="1">
      <c r="A639" s="6"/>
    </row>
    <row r="640" spans="1:1" hidden="1">
      <c r="A640" s="6"/>
    </row>
    <row r="641" spans="1:1" hidden="1">
      <c r="A641" s="6"/>
    </row>
    <row r="642" spans="1:1" hidden="1">
      <c r="A642" s="6"/>
    </row>
    <row r="643" spans="1:1" hidden="1">
      <c r="A643" s="6"/>
    </row>
    <row r="644" spans="1:1" hidden="1">
      <c r="A644" s="6"/>
    </row>
    <row r="645" spans="1:1" hidden="1">
      <c r="A645" s="6"/>
    </row>
    <row r="646" spans="1:1" hidden="1">
      <c r="A646" s="6"/>
    </row>
    <row r="647" spans="1:1" hidden="1">
      <c r="A647" s="6"/>
    </row>
    <row r="648" spans="1:1" hidden="1">
      <c r="A648" s="6"/>
    </row>
    <row r="649" spans="1:1" hidden="1">
      <c r="A649" s="6"/>
    </row>
    <row r="650" spans="1:1" hidden="1">
      <c r="A650" s="6"/>
    </row>
    <row r="651" spans="1:1" hidden="1">
      <c r="A651" s="6"/>
    </row>
    <row r="652" spans="1:1" hidden="1">
      <c r="A652" s="6"/>
    </row>
    <row r="653" spans="1:1" hidden="1">
      <c r="A653" s="6"/>
    </row>
    <row r="654" spans="1:1" hidden="1">
      <c r="A654" s="6"/>
    </row>
    <row r="655" spans="1:1" hidden="1">
      <c r="A655" s="6"/>
    </row>
    <row r="656" spans="1:1" hidden="1">
      <c r="A656" s="6"/>
    </row>
    <row r="657" spans="1:1" hidden="1">
      <c r="A657" s="6"/>
    </row>
    <row r="658" spans="1:1" hidden="1">
      <c r="A658" s="6"/>
    </row>
    <row r="659" spans="1:1" hidden="1">
      <c r="A659" s="6"/>
    </row>
    <row r="660" spans="1:1" hidden="1">
      <c r="A660" s="6"/>
    </row>
    <row r="661" spans="1:1" hidden="1">
      <c r="A661" s="6"/>
    </row>
    <row r="662" spans="1:1" hidden="1">
      <c r="A662" s="6"/>
    </row>
    <row r="663" spans="1:1" hidden="1">
      <c r="A663" s="6"/>
    </row>
    <row r="664" spans="1:1" hidden="1">
      <c r="A664" s="6"/>
    </row>
    <row r="665" spans="1:1" hidden="1">
      <c r="A665" s="6"/>
    </row>
    <row r="666" spans="1:1" hidden="1">
      <c r="A666" s="6"/>
    </row>
    <row r="667" spans="1:1" hidden="1">
      <c r="A667" s="6"/>
    </row>
    <row r="668" spans="1:1" hidden="1">
      <c r="A668" s="6"/>
    </row>
    <row r="669" spans="1:1" hidden="1">
      <c r="A669" s="6"/>
    </row>
    <row r="670" spans="1:1" hidden="1">
      <c r="A670" s="6"/>
    </row>
    <row r="671" spans="1:1" hidden="1">
      <c r="A671" s="6"/>
    </row>
    <row r="672" spans="1:1" hidden="1">
      <c r="A672" s="6"/>
    </row>
    <row r="673" spans="1:1" hidden="1">
      <c r="A673" s="6"/>
    </row>
    <row r="674" spans="1:1" hidden="1">
      <c r="A674" s="6"/>
    </row>
    <row r="675" spans="1:1" hidden="1">
      <c r="A675" s="6"/>
    </row>
    <row r="676" spans="1:1" hidden="1">
      <c r="A676" s="6"/>
    </row>
    <row r="677" spans="1:1" hidden="1">
      <c r="A677" s="6"/>
    </row>
    <row r="678" spans="1:1" hidden="1">
      <c r="A678" s="6"/>
    </row>
    <row r="679" spans="1:1" hidden="1">
      <c r="A679" s="6"/>
    </row>
    <row r="680" spans="1:1" hidden="1">
      <c r="A680" s="6"/>
    </row>
    <row r="681" spans="1:1" hidden="1">
      <c r="A681" s="6"/>
    </row>
    <row r="682" spans="1:1" hidden="1">
      <c r="A682" s="6"/>
    </row>
    <row r="683" spans="1:1" hidden="1">
      <c r="A683" s="6"/>
    </row>
    <row r="684" spans="1:1" hidden="1">
      <c r="A684" s="6"/>
    </row>
    <row r="685" spans="1:1" hidden="1">
      <c r="A685" s="6"/>
    </row>
    <row r="686" spans="1:1" hidden="1">
      <c r="A686" s="6"/>
    </row>
    <row r="687" spans="1:1" hidden="1">
      <c r="A687" s="6"/>
    </row>
    <row r="688" spans="1:1" hidden="1">
      <c r="A688" s="6"/>
    </row>
    <row r="689" spans="1:1" hidden="1">
      <c r="A689" s="6"/>
    </row>
    <row r="690" spans="1:1" hidden="1">
      <c r="A690" s="6"/>
    </row>
    <row r="691" spans="1:1" hidden="1">
      <c r="A691" s="6"/>
    </row>
    <row r="692" spans="1:1" hidden="1">
      <c r="A692" s="6"/>
    </row>
    <row r="693" spans="1:1" hidden="1">
      <c r="A693" s="6"/>
    </row>
    <row r="694" spans="1:1" hidden="1">
      <c r="A694" s="6"/>
    </row>
    <row r="695" spans="1:1" hidden="1">
      <c r="A695" s="6"/>
    </row>
    <row r="696" spans="1:1" hidden="1">
      <c r="A696" s="6"/>
    </row>
    <row r="697" spans="1:1" hidden="1">
      <c r="A697" s="6"/>
    </row>
    <row r="698" spans="1:1" hidden="1">
      <c r="A698" s="6"/>
    </row>
    <row r="699" spans="1:1" hidden="1">
      <c r="A699" s="6"/>
    </row>
    <row r="700" spans="1:1" hidden="1">
      <c r="A700" s="6"/>
    </row>
    <row r="701" spans="1:1" hidden="1">
      <c r="A701" s="6"/>
    </row>
    <row r="702" spans="1:1" hidden="1">
      <c r="A702" s="6"/>
    </row>
    <row r="703" spans="1:1" hidden="1">
      <c r="A703" s="6"/>
    </row>
    <row r="704" spans="1:1" hidden="1">
      <c r="A704" s="6"/>
    </row>
    <row r="705" spans="1:1" hidden="1">
      <c r="A705" s="6"/>
    </row>
    <row r="706" spans="1:1" hidden="1">
      <c r="A706" s="6"/>
    </row>
    <row r="707" spans="1:1" hidden="1">
      <c r="A707" s="6"/>
    </row>
    <row r="708" spans="1:1" hidden="1">
      <c r="A708" s="6"/>
    </row>
    <row r="709" spans="1:1" hidden="1">
      <c r="A709" s="6"/>
    </row>
    <row r="710" spans="1:1" hidden="1">
      <c r="A710" s="6"/>
    </row>
    <row r="711" spans="1:1" hidden="1">
      <c r="A711" s="6"/>
    </row>
    <row r="712" spans="1:1" hidden="1">
      <c r="A712" s="6"/>
    </row>
    <row r="713" spans="1:1" hidden="1">
      <c r="A713" s="6"/>
    </row>
    <row r="714" spans="1:1" hidden="1">
      <c r="A714" s="6"/>
    </row>
    <row r="715" spans="1:1" hidden="1">
      <c r="A715" s="6"/>
    </row>
    <row r="716" spans="1:1" hidden="1">
      <c r="A716" s="6"/>
    </row>
    <row r="717" spans="1:1" hidden="1">
      <c r="A717" s="6"/>
    </row>
    <row r="718" spans="1:1" hidden="1">
      <c r="A718" s="6"/>
    </row>
    <row r="719" spans="1:1" hidden="1">
      <c r="A719" s="6"/>
    </row>
    <row r="720" spans="1:1" hidden="1">
      <c r="A720" s="6"/>
    </row>
    <row r="721" spans="1:1" hidden="1">
      <c r="A721" s="6"/>
    </row>
    <row r="722" spans="1:1" hidden="1">
      <c r="A722" s="6"/>
    </row>
    <row r="723" spans="1:1" hidden="1">
      <c r="A723" s="6"/>
    </row>
    <row r="724" spans="1:1" hidden="1">
      <c r="A724" s="6"/>
    </row>
    <row r="725" spans="1:1" hidden="1">
      <c r="A725" s="6"/>
    </row>
    <row r="726" spans="1:1" hidden="1">
      <c r="A726" s="6"/>
    </row>
    <row r="727" spans="1:1" hidden="1">
      <c r="A727" s="6"/>
    </row>
    <row r="728" spans="1:1" hidden="1">
      <c r="A728" s="6"/>
    </row>
    <row r="729" spans="1:1" hidden="1">
      <c r="A729" s="6"/>
    </row>
    <row r="730" spans="1:1" hidden="1">
      <c r="A730" s="6"/>
    </row>
    <row r="731" spans="1:1" hidden="1">
      <c r="A731" s="6"/>
    </row>
    <row r="732" spans="1:1" hidden="1">
      <c r="A732" s="6"/>
    </row>
    <row r="733" spans="1:1" hidden="1">
      <c r="A733" s="6"/>
    </row>
    <row r="734" spans="1:1" hidden="1">
      <c r="A734" s="6"/>
    </row>
    <row r="735" spans="1:1" hidden="1">
      <c r="A735" s="6"/>
    </row>
    <row r="736" spans="1:1" hidden="1">
      <c r="A736" s="6"/>
    </row>
    <row r="737" spans="1:1" hidden="1">
      <c r="A737" s="6"/>
    </row>
    <row r="738" spans="1:1" hidden="1">
      <c r="A738" s="6"/>
    </row>
    <row r="739" spans="1:1" hidden="1">
      <c r="A739" s="6"/>
    </row>
    <row r="740" spans="1:1" hidden="1">
      <c r="A740" s="6"/>
    </row>
    <row r="741" spans="1:1" hidden="1">
      <c r="A741" s="6"/>
    </row>
    <row r="742" spans="1:1" hidden="1">
      <c r="A742" s="6"/>
    </row>
    <row r="743" spans="1:1" hidden="1">
      <c r="A743" s="6"/>
    </row>
    <row r="744" spans="1:1" hidden="1">
      <c r="A744" s="6"/>
    </row>
    <row r="745" spans="1:1" hidden="1">
      <c r="A745" s="6"/>
    </row>
    <row r="746" spans="1:1" hidden="1">
      <c r="A746" s="6"/>
    </row>
    <row r="747" spans="1:1" hidden="1">
      <c r="A747" s="6"/>
    </row>
    <row r="748" spans="1:1" hidden="1">
      <c r="A748" s="6"/>
    </row>
    <row r="749" spans="1:1" hidden="1">
      <c r="A749" s="6"/>
    </row>
    <row r="750" spans="1:1" hidden="1">
      <c r="A750" s="6"/>
    </row>
    <row r="751" spans="1:1" hidden="1">
      <c r="A751" s="6"/>
    </row>
    <row r="752" spans="1:1" hidden="1">
      <c r="A752" s="6"/>
    </row>
    <row r="753" spans="1:1" hidden="1">
      <c r="A753" s="6"/>
    </row>
    <row r="754" spans="1:1" hidden="1">
      <c r="A754" s="6"/>
    </row>
    <row r="755" spans="1:1" hidden="1">
      <c r="A755" s="6"/>
    </row>
    <row r="756" spans="1:1" hidden="1">
      <c r="A756" s="6"/>
    </row>
    <row r="757" spans="1:1" hidden="1">
      <c r="A757" s="6"/>
    </row>
    <row r="758" spans="1:1" hidden="1">
      <c r="A758" s="6"/>
    </row>
    <row r="759" spans="1:1" hidden="1">
      <c r="A759" s="6"/>
    </row>
    <row r="760" spans="1:1" hidden="1">
      <c r="A760" s="6"/>
    </row>
    <row r="761" spans="1:1" hidden="1">
      <c r="A761" s="6"/>
    </row>
    <row r="762" spans="1:1" hidden="1">
      <c r="A762" s="6"/>
    </row>
    <row r="763" spans="1:1" hidden="1">
      <c r="A763" s="6"/>
    </row>
    <row r="764" spans="1:1" hidden="1">
      <c r="A764" s="6"/>
    </row>
    <row r="765" spans="1:1" hidden="1">
      <c r="A765" s="6"/>
    </row>
    <row r="766" spans="1:1" hidden="1">
      <c r="A766" s="6"/>
    </row>
    <row r="767" spans="1:1" hidden="1">
      <c r="A767" s="6"/>
    </row>
    <row r="768" spans="1:1" hidden="1">
      <c r="A768" s="6"/>
    </row>
    <row r="769" spans="1:1" hidden="1">
      <c r="A769" s="6"/>
    </row>
    <row r="770" spans="1:1" hidden="1">
      <c r="A770" s="6"/>
    </row>
    <row r="771" spans="1:1" hidden="1">
      <c r="A771" s="6"/>
    </row>
    <row r="772" spans="1:1" hidden="1">
      <c r="A772" s="6"/>
    </row>
    <row r="773" spans="1:1" hidden="1">
      <c r="A773" s="6"/>
    </row>
    <row r="774" spans="1:1" hidden="1">
      <c r="A774" s="6"/>
    </row>
    <row r="775" spans="1:1" hidden="1">
      <c r="A775" s="6"/>
    </row>
    <row r="776" spans="1:1" hidden="1">
      <c r="A776" s="6"/>
    </row>
    <row r="777" spans="1:1" hidden="1">
      <c r="A777" s="6"/>
    </row>
    <row r="778" spans="1:1" hidden="1">
      <c r="A778" s="6"/>
    </row>
    <row r="779" spans="1:1" hidden="1">
      <c r="A779" s="6"/>
    </row>
    <row r="780" spans="1:1" hidden="1">
      <c r="A780" s="6"/>
    </row>
    <row r="781" spans="1:1" hidden="1">
      <c r="A781" s="6"/>
    </row>
    <row r="782" spans="1:1" hidden="1">
      <c r="A782" s="6"/>
    </row>
    <row r="783" spans="1:1" hidden="1">
      <c r="A783" s="6"/>
    </row>
    <row r="784" spans="1:1" hidden="1">
      <c r="A784" s="6"/>
    </row>
    <row r="785" spans="1:1" hidden="1">
      <c r="A785" s="6"/>
    </row>
    <row r="786" spans="1:1" hidden="1">
      <c r="A786" s="6"/>
    </row>
    <row r="787" spans="1:1" hidden="1">
      <c r="A787" s="6"/>
    </row>
    <row r="788" spans="1:1" hidden="1">
      <c r="A788" s="6"/>
    </row>
    <row r="789" spans="1:1" hidden="1">
      <c r="A789" s="6"/>
    </row>
    <row r="790" spans="1:1" hidden="1">
      <c r="A790" s="6"/>
    </row>
    <row r="791" spans="1:1" hidden="1">
      <c r="A791" s="6"/>
    </row>
    <row r="792" spans="1:1" hidden="1">
      <c r="A792" s="6"/>
    </row>
    <row r="793" spans="1:1" hidden="1">
      <c r="A793" s="6"/>
    </row>
    <row r="794" spans="1:1" hidden="1">
      <c r="A794" s="6"/>
    </row>
    <row r="795" spans="1:1" hidden="1">
      <c r="A795" s="6"/>
    </row>
    <row r="796" spans="1:1" hidden="1">
      <c r="A796" s="6"/>
    </row>
    <row r="797" spans="1:1" hidden="1">
      <c r="A797" s="6"/>
    </row>
    <row r="798" spans="1:1" hidden="1">
      <c r="A798" s="6"/>
    </row>
    <row r="799" spans="1:1" hidden="1">
      <c r="A799" s="6"/>
    </row>
    <row r="800" spans="1:1" hidden="1">
      <c r="A800" s="6"/>
    </row>
    <row r="801" spans="1:1" hidden="1">
      <c r="A801" s="6"/>
    </row>
    <row r="802" spans="1:1" hidden="1">
      <c r="A802" s="6"/>
    </row>
    <row r="803" spans="1:1" hidden="1">
      <c r="A803" s="6"/>
    </row>
    <row r="804" spans="1:1" hidden="1">
      <c r="A804" s="6"/>
    </row>
    <row r="805" spans="1:1" hidden="1">
      <c r="A805" s="6"/>
    </row>
    <row r="806" spans="1:1" hidden="1">
      <c r="A806" s="6"/>
    </row>
    <row r="807" spans="1:1" hidden="1">
      <c r="A807" s="6"/>
    </row>
    <row r="808" spans="1:1" hidden="1">
      <c r="A808" s="6"/>
    </row>
    <row r="809" spans="1:1" hidden="1">
      <c r="A809" s="6"/>
    </row>
    <row r="810" spans="1:1" hidden="1">
      <c r="A810" s="6"/>
    </row>
    <row r="811" spans="1:1" hidden="1">
      <c r="A811" s="6"/>
    </row>
    <row r="812" spans="1:1" hidden="1">
      <c r="A812" s="6"/>
    </row>
    <row r="813" spans="1:1" hidden="1">
      <c r="A813" s="6"/>
    </row>
    <row r="814" spans="1:1" hidden="1">
      <c r="A814" s="6"/>
    </row>
    <row r="815" spans="1:1" hidden="1">
      <c r="A815" s="6"/>
    </row>
    <row r="816" spans="1:1" hidden="1">
      <c r="A816" s="6"/>
    </row>
    <row r="817" spans="1:1" hidden="1">
      <c r="A817" s="6"/>
    </row>
    <row r="818" spans="1:1" hidden="1">
      <c r="A818" s="6"/>
    </row>
    <row r="819" spans="1:1" hidden="1">
      <c r="A819" s="6"/>
    </row>
    <row r="820" spans="1:1" hidden="1">
      <c r="A820" s="6"/>
    </row>
    <row r="821" spans="1:1" hidden="1">
      <c r="A821" s="6"/>
    </row>
    <row r="822" spans="1:1" hidden="1">
      <c r="A822" s="6"/>
    </row>
    <row r="823" spans="1:1" hidden="1">
      <c r="A823" s="6"/>
    </row>
    <row r="824" spans="1:1" hidden="1">
      <c r="A824" s="6"/>
    </row>
    <row r="825" spans="1:1" hidden="1">
      <c r="A825" s="6"/>
    </row>
    <row r="826" spans="1:1" hidden="1">
      <c r="A826" s="6"/>
    </row>
    <row r="827" spans="1:1" hidden="1">
      <c r="A827" s="6"/>
    </row>
    <row r="828" spans="1:1" hidden="1">
      <c r="A828" s="6"/>
    </row>
    <row r="829" spans="1:1" hidden="1">
      <c r="A829" s="6"/>
    </row>
    <row r="830" spans="1:1" hidden="1">
      <c r="A830" s="6"/>
    </row>
    <row r="831" spans="1:1" hidden="1">
      <c r="A831" s="6"/>
    </row>
    <row r="832" spans="1:1" hidden="1">
      <c r="A832" s="6"/>
    </row>
    <row r="833" spans="1:1" hidden="1">
      <c r="A833" s="6"/>
    </row>
    <row r="834" spans="1:1" hidden="1">
      <c r="A834" s="6"/>
    </row>
    <row r="835" spans="1:1" hidden="1">
      <c r="A835" s="6"/>
    </row>
    <row r="836" spans="1:1" hidden="1">
      <c r="A836" s="6"/>
    </row>
    <row r="837" spans="1:1" hidden="1">
      <c r="A837" s="6"/>
    </row>
    <row r="838" spans="1:1" hidden="1">
      <c r="A838" s="6"/>
    </row>
    <row r="839" spans="1:1" hidden="1">
      <c r="A839" s="6"/>
    </row>
    <row r="840" spans="1:1" hidden="1">
      <c r="A840" s="6"/>
    </row>
    <row r="841" spans="1:1" hidden="1">
      <c r="A841" s="6"/>
    </row>
    <row r="842" spans="1:1" hidden="1">
      <c r="A842" s="6"/>
    </row>
    <row r="843" spans="1:1" hidden="1">
      <c r="A843" s="6"/>
    </row>
    <row r="844" spans="1:1" hidden="1">
      <c r="A844" s="6"/>
    </row>
    <row r="845" spans="1:1" hidden="1">
      <c r="A845" s="6"/>
    </row>
    <row r="846" spans="1:1" hidden="1">
      <c r="A846" s="6"/>
    </row>
    <row r="847" spans="1:1" hidden="1">
      <c r="A847" s="6"/>
    </row>
    <row r="848" spans="1:1" hidden="1">
      <c r="A848" s="6"/>
    </row>
    <row r="849" spans="1:1" hidden="1">
      <c r="A849" s="6"/>
    </row>
    <row r="850" spans="1:1" hidden="1">
      <c r="A850" s="6"/>
    </row>
    <row r="851" spans="1:1" hidden="1">
      <c r="A851" s="6"/>
    </row>
    <row r="852" spans="1:1" hidden="1">
      <c r="A852" s="6"/>
    </row>
    <row r="853" spans="1:1" hidden="1">
      <c r="A853" s="6"/>
    </row>
    <row r="854" spans="1:1" hidden="1">
      <c r="A854" s="6"/>
    </row>
    <row r="855" spans="1:1" hidden="1">
      <c r="A855" s="6"/>
    </row>
    <row r="856" spans="1:1" hidden="1">
      <c r="A856" s="6"/>
    </row>
    <row r="857" spans="1:1" hidden="1">
      <c r="A857" s="6"/>
    </row>
    <row r="858" spans="1:1" hidden="1">
      <c r="A858" s="6"/>
    </row>
    <row r="859" spans="1:1" hidden="1">
      <c r="A859" s="6"/>
    </row>
    <row r="860" spans="1:1" hidden="1">
      <c r="A860" s="6"/>
    </row>
    <row r="861" spans="1:1" hidden="1">
      <c r="A861" s="6"/>
    </row>
    <row r="862" spans="1:1" hidden="1">
      <c r="A862" s="6"/>
    </row>
    <row r="863" spans="1:1" hidden="1">
      <c r="A863" s="6"/>
    </row>
    <row r="864" spans="1:1" hidden="1">
      <c r="A864" s="6"/>
    </row>
    <row r="865" spans="1:1" hidden="1">
      <c r="A865" s="6"/>
    </row>
    <row r="866" spans="1:1" hidden="1">
      <c r="A866" s="6"/>
    </row>
    <row r="867" spans="1:1" hidden="1">
      <c r="A867" s="6"/>
    </row>
    <row r="868" spans="1:1" hidden="1">
      <c r="A868" s="6"/>
    </row>
    <row r="869" spans="1:1" hidden="1">
      <c r="A869" s="6"/>
    </row>
    <row r="870" spans="1:1" hidden="1">
      <c r="A870" s="6"/>
    </row>
    <row r="871" spans="1:1" hidden="1">
      <c r="A871" s="6"/>
    </row>
    <row r="872" spans="1:1" hidden="1">
      <c r="A872" s="6"/>
    </row>
    <row r="873" spans="1:1" hidden="1">
      <c r="A873" s="6"/>
    </row>
    <row r="874" spans="1:1" hidden="1">
      <c r="A874" s="6"/>
    </row>
    <row r="875" spans="1:1" hidden="1">
      <c r="A875" s="6"/>
    </row>
    <row r="876" spans="1:1" hidden="1">
      <c r="A876" s="6"/>
    </row>
    <row r="877" spans="1:1" hidden="1">
      <c r="A877" s="6"/>
    </row>
    <row r="878" spans="1:1" hidden="1">
      <c r="A878" s="6"/>
    </row>
    <row r="879" spans="1:1" hidden="1">
      <c r="A879" s="6"/>
    </row>
    <row r="880" spans="1:1" hidden="1">
      <c r="A880" s="6"/>
    </row>
    <row r="881" spans="1:1" hidden="1">
      <c r="A881" s="6"/>
    </row>
    <row r="882" spans="1:1" hidden="1">
      <c r="A882" s="6"/>
    </row>
    <row r="883" spans="1:1" hidden="1">
      <c r="A883" s="6"/>
    </row>
    <row r="884" spans="1:1" hidden="1">
      <c r="A884" s="6"/>
    </row>
    <row r="885" spans="1:1" hidden="1">
      <c r="A885" s="6"/>
    </row>
    <row r="886" spans="1:1" hidden="1">
      <c r="A886" s="6"/>
    </row>
    <row r="887" spans="1:1" hidden="1">
      <c r="A887" s="6"/>
    </row>
    <row r="888" spans="1:1" hidden="1">
      <c r="A888" s="6"/>
    </row>
    <row r="889" spans="1:1" hidden="1">
      <c r="A889" s="6"/>
    </row>
    <row r="890" spans="1:1" hidden="1">
      <c r="A890" s="6"/>
    </row>
    <row r="891" spans="1:1" hidden="1">
      <c r="A891" s="6"/>
    </row>
    <row r="892" spans="1:1" hidden="1">
      <c r="A892" s="6"/>
    </row>
    <row r="893" spans="1:1" hidden="1">
      <c r="A893" s="6"/>
    </row>
    <row r="894" spans="1:1" hidden="1">
      <c r="A894" s="6"/>
    </row>
    <row r="895" spans="1:1" hidden="1">
      <c r="A895" s="6"/>
    </row>
    <row r="896" spans="1:1" hidden="1">
      <c r="A896" s="6"/>
    </row>
    <row r="897" spans="1:1" hidden="1">
      <c r="A897" s="6"/>
    </row>
    <row r="898" spans="1:1" hidden="1">
      <c r="A898" s="6"/>
    </row>
    <row r="899" spans="1:1" hidden="1">
      <c r="A899" s="6"/>
    </row>
    <row r="900" spans="1:1" hidden="1">
      <c r="A900" s="6"/>
    </row>
    <row r="901" spans="1:1" hidden="1">
      <c r="A901" s="6"/>
    </row>
    <row r="902" spans="1:1" hidden="1">
      <c r="A902" s="6"/>
    </row>
    <row r="903" spans="1:1" hidden="1">
      <c r="A903" s="6"/>
    </row>
    <row r="904" spans="1:1" hidden="1">
      <c r="A904" s="6"/>
    </row>
    <row r="905" spans="1:1" hidden="1">
      <c r="A905" s="6"/>
    </row>
    <row r="906" spans="1:1" hidden="1">
      <c r="A906" s="6"/>
    </row>
    <row r="907" spans="1:1" hidden="1">
      <c r="A907" s="6"/>
    </row>
    <row r="908" spans="1:1" hidden="1">
      <c r="A908" s="6"/>
    </row>
    <row r="909" spans="1:1" hidden="1">
      <c r="A909" s="6"/>
    </row>
    <row r="910" spans="1:1" hidden="1">
      <c r="A910" s="6"/>
    </row>
    <row r="911" spans="1:1" hidden="1">
      <c r="A911" s="6"/>
    </row>
    <row r="912" spans="1:1" hidden="1">
      <c r="A912" s="6"/>
    </row>
    <row r="913" spans="1:1" hidden="1">
      <c r="A913" s="6"/>
    </row>
    <row r="914" spans="1:1" hidden="1">
      <c r="A914" s="6"/>
    </row>
    <row r="915" spans="1:1" hidden="1">
      <c r="A915" s="6"/>
    </row>
    <row r="916" spans="1:1" hidden="1">
      <c r="A916" s="6"/>
    </row>
    <row r="917" spans="1:1" hidden="1">
      <c r="A917" s="6"/>
    </row>
    <row r="918" spans="1:1" hidden="1">
      <c r="A918" s="6"/>
    </row>
    <row r="919" spans="1:1" hidden="1">
      <c r="A919" s="6"/>
    </row>
    <row r="920" spans="1:1" hidden="1">
      <c r="A920" s="6"/>
    </row>
    <row r="921" spans="1:1" hidden="1">
      <c r="A921" s="6"/>
    </row>
    <row r="922" spans="1:1" hidden="1">
      <c r="A922" s="6"/>
    </row>
    <row r="923" spans="1:1" hidden="1">
      <c r="A923" s="6"/>
    </row>
    <row r="924" spans="1:1" hidden="1">
      <c r="A924" s="6"/>
    </row>
    <row r="925" spans="1:1" hidden="1">
      <c r="A925" s="6"/>
    </row>
    <row r="926" spans="1:1" hidden="1">
      <c r="A926" s="6"/>
    </row>
    <row r="927" spans="1:1" hidden="1">
      <c r="A927" s="6"/>
    </row>
    <row r="928" spans="1:1" hidden="1">
      <c r="A928" s="6"/>
    </row>
    <row r="929" spans="1:1" hidden="1">
      <c r="A929" s="6"/>
    </row>
    <row r="930" spans="1:1" hidden="1">
      <c r="A930" s="6"/>
    </row>
    <row r="931" spans="1:1" hidden="1">
      <c r="A931" s="6"/>
    </row>
    <row r="932" spans="1:1" hidden="1">
      <c r="A932" s="6"/>
    </row>
    <row r="933" spans="1:1" hidden="1">
      <c r="A933" s="6"/>
    </row>
    <row r="934" spans="1:1" hidden="1">
      <c r="A934" s="6"/>
    </row>
    <row r="935" spans="1:1" hidden="1">
      <c r="A935" s="6"/>
    </row>
    <row r="936" spans="1:1" hidden="1">
      <c r="A936" s="6"/>
    </row>
    <row r="937" spans="1:1" hidden="1">
      <c r="A937" s="6"/>
    </row>
    <row r="938" spans="1:1" hidden="1">
      <c r="A938" s="6"/>
    </row>
    <row r="939" spans="1:1" hidden="1">
      <c r="A939" s="6"/>
    </row>
    <row r="940" spans="1:1" hidden="1">
      <c r="A940" s="6"/>
    </row>
    <row r="941" spans="1:1" hidden="1">
      <c r="A941" s="6"/>
    </row>
    <row r="942" spans="1:1" hidden="1">
      <c r="A942" s="6"/>
    </row>
    <row r="943" spans="1:1" hidden="1">
      <c r="A943" s="6"/>
    </row>
    <row r="944" spans="1:1" hidden="1">
      <c r="A944" s="6"/>
    </row>
    <row r="945" spans="1:1" hidden="1">
      <c r="A945" s="6"/>
    </row>
    <row r="946" spans="1:1" hidden="1">
      <c r="A946" s="6"/>
    </row>
    <row r="947" spans="1:1" hidden="1">
      <c r="A947" s="6"/>
    </row>
    <row r="948" spans="1:1" hidden="1">
      <c r="A948" s="6"/>
    </row>
    <row r="949" spans="1:1" hidden="1">
      <c r="A949" s="6"/>
    </row>
    <row r="950" spans="1:1" hidden="1">
      <c r="A950" s="6"/>
    </row>
    <row r="951" spans="1:1" hidden="1">
      <c r="A951" s="6"/>
    </row>
    <row r="952" spans="1:1" hidden="1">
      <c r="A952" s="6"/>
    </row>
    <row r="953" spans="1:1" hidden="1"/>
    <row r="954" spans="1:1" hidden="1"/>
    <row r="955" spans="1:1" hidden="1"/>
    <row r="956" spans="1:1" hidden="1"/>
    <row r="957" spans="1:1" hidden="1"/>
    <row r="958" spans="1:1" hidden="1"/>
    <row r="959" spans="1:1" hidden="1"/>
    <row r="960" spans="1:1" hidden="1"/>
    <row r="961" hidden="1"/>
  </sheetData>
  <sheetProtection password="FC12" sheet="1" objects="1" scenarios="1"/>
  <customSheetViews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35">
    <mergeCell ref="C38:AC38"/>
    <mergeCell ref="AB7:AC7"/>
    <mergeCell ref="Z7:AA7"/>
    <mergeCell ref="AB9:AB10"/>
    <mergeCell ref="AC9:AC10"/>
    <mergeCell ref="C9:C10"/>
    <mergeCell ref="C7:C8"/>
    <mergeCell ref="I7:N7"/>
    <mergeCell ref="S7:T7"/>
    <mergeCell ref="U7:Y7"/>
    <mergeCell ref="O7:R7"/>
    <mergeCell ref="D7:H8"/>
    <mergeCell ref="P2:Q2"/>
    <mergeCell ref="S2:U2"/>
    <mergeCell ref="V2:W2"/>
    <mergeCell ref="X2:AA2"/>
    <mergeCell ref="D9:N9"/>
    <mergeCell ref="O9:AA9"/>
    <mergeCell ref="I3:J3"/>
    <mergeCell ref="AF11:AF16"/>
    <mergeCell ref="AF8:AF10"/>
    <mergeCell ref="D3:E3"/>
    <mergeCell ref="C5:AC5"/>
    <mergeCell ref="C6:AC6"/>
    <mergeCell ref="U8:Y8"/>
    <mergeCell ref="Z8:AA8"/>
    <mergeCell ref="I8:T8"/>
    <mergeCell ref="C4:AC4"/>
    <mergeCell ref="F3:H3"/>
    <mergeCell ref="AF1:AF7"/>
    <mergeCell ref="C1:AA1"/>
    <mergeCell ref="D2:E2"/>
    <mergeCell ref="F2:H2"/>
    <mergeCell ref="I2:J2"/>
    <mergeCell ref="K2:N2"/>
  </mergeCells>
  <phoneticPr fontId="0" type="noConversion"/>
  <conditionalFormatting sqref="Z11 Y12:Z30 D11:Y30">
    <cfRule type="cellIs" dxfId="3" priority="15" stopIfTrue="1" operator="equal">
      <formula>0</formula>
    </cfRule>
  </conditionalFormatting>
  <printOptions horizontalCentered="1"/>
  <pageMargins left="0.4" right="0.4" top="0.38" bottom="0.75" header="0.3" footer="0.4"/>
  <pageSetup scale="57" fitToWidth="0" fitToHeight="0" orientation="landscape" r:id="rId3"/>
  <headerFooter>
    <oddFooter>&amp;C&amp;"Arial Black,Regular"&amp;14RAJTEACHERS.NET</oddFooter>
  </headerFooter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DR576"/>
  <sheetViews>
    <sheetView workbookViewId="0">
      <selection activeCell="A17" sqref="A17"/>
    </sheetView>
  </sheetViews>
  <sheetFormatPr defaultColWidth="0" defaultRowHeight="15.75" zeroHeight="1"/>
  <cols>
    <col min="1" max="1" width="52.85546875" style="1" customWidth="1" collapsed="1"/>
    <col min="2" max="2" width="14.42578125" style="1" customWidth="1" collapsed="1"/>
    <col min="3" max="3" width="0.5703125" style="1" customWidth="1" collapsed="1"/>
    <col min="4" max="4" width="68.140625" style="1" customWidth="1" collapsed="1"/>
    <col min="5" max="5" width="14.42578125" style="1" customWidth="1" collapsed="1"/>
    <col min="6" max="6" width="17.5703125" style="19" customWidth="1" collapsed="1"/>
    <col min="7" max="7" width="15.140625" style="1" hidden="1" customWidth="1" collapsed="1"/>
    <col min="8" max="8" width="7.140625" style="1" hidden="1" customWidth="1" collapsed="1"/>
    <col min="9" max="9" width="5.85546875" style="1" hidden="1" customWidth="1" collapsed="1"/>
    <col min="10" max="11" width="7.140625" style="1" hidden="1" customWidth="1" collapsed="1"/>
    <col min="12" max="12" width="7.85546875" style="1" hidden="1" customWidth="1" collapsed="1"/>
    <col min="13" max="13" width="8.140625" style="1" hidden="1" customWidth="1" collapsed="1"/>
    <col min="14" max="14" width="7.85546875" style="1" hidden="1" customWidth="1" collapsed="1"/>
    <col min="15" max="16" width="5.140625" style="1" hidden="1" customWidth="1" collapsed="1"/>
    <col min="17" max="17" width="7.5703125" style="1" hidden="1" customWidth="1" collapsed="1"/>
    <col min="18" max="18" width="7.140625" style="1" hidden="1" customWidth="1" collapsed="1"/>
    <col min="19" max="19" width="5.140625" style="1" hidden="1" customWidth="1" collapsed="1"/>
    <col min="20" max="20" width="8.85546875" style="1" hidden="1" customWidth="1" collapsed="1"/>
    <col min="21" max="21" width="0" style="1" hidden="1" customWidth="1" collapsed="1"/>
    <col min="22" max="22" width="5.140625" style="1" hidden="1" customWidth="1" collapsed="1"/>
    <col min="23" max="23" width="5.85546875" style="1" hidden="1" customWidth="1" collapsed="1"/>
    <col min="24" max="24" width="6" style="1" hidden="1" customWidth="1" collapsed="1"/>
    <col min="25" max="25" width="8" style="1" hidden="1" customWidth="1" collapsed="1"/>
    <col min="26" max="26" width="7" style="1" hidden="1" customWidth="1" collapsed="1"/>
    <col min="27" max="27" width="5.140625" style="1" hidden="1" customWidth="1" collapsed="1"/>
    <col min="28" max="29" width="11.140625" style="1" hidden="1" customWidth="1" collapsed="1"/>
    <col min="30" max="30" width="5.140625" style="1" hidden="1" customWidth="1" collapsed="1"/>
    <col min="31" max="31" width="8.140625" style="1" hidden="1" customWidth="1" collapsed="1"/>
    <col min="32" max="33" width="5.140625" style="1" hidden="1" customWidth="1" collapsed="1"/>
    <col min="34" max="34" width="8.140625" style="1" hidden="1" customWidth="1" collapsed="1"/>
    <col min="35" max="35" width="5.140625" style="1" hidden="1" customWidth="1" collapsed="1"/>
    <col min="36" max="37" width="9.5703125" style="1" hidden="1" customWidth="1" collapsed="1"/>
    <col min="38" max="38" width="10.5703125" style="1" hidden="1" customWidth="1" collapsed="1"/>
    <col min="39" max="39" width="5.140625" style="1" hidden="1" customWidth="1" collapsed="1"/>
    <col min="40" max="40" width="7.140625" style="1" hidden="1" customWidth="1" collapsed="1"/>
    <col min="41" max="41" width="7.85546875" style="1" hidden="1" customWidth="1" collapsed="1"/>
    <col min="42" max="42" width="5.140625" style="1" hidden="1" customWidth="1" collapsed="1"/>
    <col min="43" max="43" width="8" style="1" hidden="1" customWidth="1" collapsed="1"/>
    <col min="44" max="44" width="11.42578125" style="1" hidden="1" customWidth="1" collapsed="1"/>
    <col min="45" max="45" width="14.140625" style="1" hidden="1" customWidth="1" collapsed="1"/>
    <col min="46" max="46" width="9" style="1" hidden="1" customWidth="1" collapsed="1"/>
    <col min="47" max="47" width="5.85546875" style="1" hidden="1" customWidth="1" collapsed="1"/>
    <col min="48" max="48" width="7.5703125" style="1" hidden="1" customWidth="1" collapsed="1"/>
    <col min="49" max="49" width="13.140625" style="1" hidden="1" customWidth="1" collapsed="1"/>
    <col min="50" max="50" width="7.5703125" style="1" hidden="1" customWidth="1" collapsed="1"/>
    <col min="51" max="51" width="13.140625" style="1" hidden="1" customWidth="1" collapsed="1"/>
    <col min="52" max="52" width="7.5703125" style="1" hidden="1" customWidth="1" collapsed="1"/>
    <col min="53" max="53" width="13.140625" style="1" hidden="1" customWidth="1" collapsed="1"/>
    <col min="54" max="54" width="7.5703125" style="1" hidden="1" customWidth="1" collapsed="1"/>
    <col min="55" max="55" width="13.140625" style="1" hidden="1" customWidth="1" collapsed="1"/>
    <col min="56" max="56" width="7.5703125" style="1" hidden="1" customWidth="1" collapsed="1"/>
    <col min="57" max="57" width="13.140625" style="1" hidden="1" customWidth="1" collapsed="1"/>
    <col min="58" max="58" width="7.5703125" style="1" hidden="1" customWidth="1" collapsed="1"/>
    <col min="59" max="59" width="13.140625" style="1" hidden="1" customWidth="1" collapsed="1"/>
    <col min="60" max="60" width="7.5703125" style="1" hidden="1" customWidth="1" collapsed="1"/>
    <col min="61" max="61" width="13.140625" style="1" hidden="1" customWidth="1" collapsed="1"/>
    <col min="62" max="62" width="7.5703125" style="1" hidden="1" customWidth="1" collapsed="1"/>
    <col min="63" max="63" width="13.140625" style="1" hidden="1" customWidth="1" collapsed="1"/>
    <col min="64" max="64" width="5.140625" style="1" hidden="1" customWidth="1" collapsed="1"/>
    <col min="65" max="65" width="7.140625" style="1" hidden="1" customWidth="1" collapsed="1"/>
    <col min="66" max="66" width="6.85546875" style="1" hidden="1" customWidth="1" collapsed="1"/>
    <col min="67" max="67" width="5.140625" style="1" hidden="1" customWidth="1" collapsed="1"/>
    <col min="68" max="69" width="7.85546875" style="1" hidden="1" customWidth="1" collapsed="1"/>
    <col min="70" max="71" width="7.140625" style="1" hidden="1" customWidth="1" collapsed="1"/>
    <col min="72" max="72" width="9.85546875" style="1" hidden="1" customWidth="1" collapsed="1"/>
    <col min="73" max="73" width="9.140625" style="1" hidden="1" customWidth="1" collapsed="1"/>
    <col min="74" max="75" width="7.85546875" style="1" hidden="1" customWidth="1" collapsed="1"/>
    <col min="76" max="76" width="9.140625" style="1" hidden="1" customWidth="1" collapsed="1"/>
    <col min="77" max="77" width="10" style="1" hidden="1" customWidth="1" collapsed="1"/>
    <col min="78" max="78" width="7" style="1" hidden="1" customWidth="1" collapsed="1"/>
    <col min="79" max="79" width="7.5703125" style="1" hidden="1" customWidth="1" collapsed="1"/>
    <col min="80" max="80" width="9.140625" style="1" hidden="1" customWidth="1" collapsed="1"/>
    <col min="81" max="81" width="9" style="1" hidden="1" customWidth="1" collapsed="1"/>
    <col min="82" max="82" width="7.85546875" style="1" hidden="1" customWidth="1" collapsed="1"/>
    <col min="83" max="83" width="5.140625" style="1" hidden="1" customWidth="1" collapsed="1"/>
    <col min="84" max="84" width="7.140625" style="1" hidden="1" customWidth="1" collapsed="1"/>
    <col min="85" max="85" width="6.5703125" style="1" hidden="1" customWidth="1" collapsed="1"/>
    <col min="86" max="86" width="6.140625" style="1" hidden="1" customWidth="1" collapsed="1"/>
    <col min="87" max="87" width="6.42578125" style="1" hidden="1" customWidth="1" collapsed="1"/>
    <col min="88" max="88" width="5.140625" style="1" hidden="1" customWidth="1" collapsed="1"/>
    <col min="89" max="89" width="6.140625" style="1" hidden="1" customWidth="1" collapsed="1"/>
    <col min="90" max="95" width="5.140625" style="1" hidden="1" customWidth="1" collapsed="1"/>
    <col min="96" max="96" width="7.5703125" style="1" hidden="1" customWidth="1" collapsed="1"/>
    <col min="97" max="97" width="7.140625" style="1" hidden="1" customWidth="1" collapsed="1"/>
    <col min="98" max="98" width="12.85546875" style="1" hidden="1" customWidth="1" collapsed="1"/>
    <col min="99" max="99" width="7.140625" style="1" hidden="1" customWidth="1" collapsed="1"/>
    <col min="100" max="100" width="12.85546875" style="1" hidden="1" customWidth="1" collapsed="1"/>
    <col min="101" max="101" width="9.85546875" style="1" hidden="1" customWidth="1" collapsed="1"/>
    <col min="102" max="102" width="10" style="1" hidden="1" customWidth="1" collapsed="1"/>
    <col min="103" max="103" width="13.42578125" style="1" hidden="1" customWidth="1" collapsed="1"/>
    <col min="104" max="104" width="10.140625" style="1" hidden="1" customWidth="1" collapsed="1"/>
    <col min="105" max="105" width="8.42578125" style="1" hidden="1" customWidth="1" collapsed="1"/>
    <col min="106" max="106" width="13.5703125" style="1" hidden="1" customWidth="1" collapsed="1"/>
    <col min="107" max="107" width="5.140625" style="1" hidden="1" customWidth="1" collapsed="1"/>
    <col min="108" max="108" width="8" style="1" hidden="1" customWidth="1" collapsed="1"/>
    <col min="109" max="109" width="11.42578125" style="1" hidden="1" customWidth="1" collapsed="1"/>
    <col min="110" max="110" width="7.85546875" style="1" hidden="1" customWidth="1" collapsed="1"/>
    <col min="111" max="111" width="7.5703125" style="1" hidden="1" customWidth="1" collapsed="1"/>
    <col min="112" max="113" width="5.140625" style="1" hidden="1" customWidth="1" collapsed="1"/>
    <col min="114" max="114" width="14.140625" style="1" hidden="1" customWidth="1" collapsed="1"/>
    <col min="115" max="115" width="15.5703125" style="1" hidden="1" customWidth="1" collapsed="1"/>
    <col min="116" max="116" width="6.85546875" style="1" hidden="1" customWidth="1" collapsed="1"/>
    <col min="117" max="16384" width="0" style="1" hidden="1" collapsed="1"/>
  </cols>
  <sheetData>
    <row r="1" spans="1:122" ht="30.75" customHeight="1">
      <c r="A1" s="374" t="s">
        <v>142</v>
      </c>
      <c r="B1" s="374"/>
      <c r="C1" s="374"/>
      <c r="D1" s="374"/>
      <c r="E1" s="374"/>
      <c r="F1" s="374"/>
    </row>
    <row r="2" spans="1:122" ht="27.75" customHeight="1">
      <c r="A2" s="129" t="e">
        <f>VLOOKUP('GA 55'!#REF!,'MASTER SHEET'!A6:W25,2,0)</f>
        <v>#REF!</v>
      </c>
      <c r="B2" s="129"/>
      <c r="C2" s="129"/>
      <c r="D2" s="130" t="e">
        <f>VLOOKUP('GA 55'!#REF!,'MASTER SHEET'!A6:W25,3,0)</f>
        <v>#REF!</v>
      </c>
      <c r="E2" s="128" t="s">
        <v>204</v>
      </c>
      <c r="F2" s="129" t="e">
        <f>VLOOKUP('GA 55'!#REF!,'MASTER SHEET'!A6:W25,4,0)</f>
        <v>#REF!</v>
      </c>
    </row>
    <row r="3" spans="1:122" ht="15" customHeight="1">
      <c r="A3" s="45" t="s">
        <v>116</v>
      </c>
      <c r="B3" s="46">
        <v>0</v>
      </c>
      <c r="C3" s="47"/>
      <c r="D3" s="48" t="s">
        <v>169</v>
      </c>
      <c r="E3" s="46">
        <v>0</v>
      </c>
      <c r="F3" s="41" t="s">
        <v>174</v>
      </c>
      <c r="DR3" s="5" t="s">
        <v>17</v>
      </c>
    </row>
    <row r="4" spans="1:122" ht="16.5">
      <c r="A4" s="51" t="s">
        <v>117</v>
      </c>
      <c r="B4" s="52">
        <v>0</v>
      </c>
      <c r="C4" s="53"/>
      <c r="D4" s="54" t="s">
        <v>151</v>
      </c>
      <c r="E4" s="52">
        <v>0</v>
      </c>
      <c r="F4" s="41">
        <f>'GA 55'!N31-'GA 55'!I31</f>
        <v>803890</v>
      </c>
      <c r="DR4" s="5"/>
    </row>
    <row r="5" spans="1:122" ht="15" customHeight="1">
      <c r="A5" s="45" t="s">
        <v>118</v>
      </c>
      <c r="B5" s="46">
        <v>0</v>
      </c>
      <c r="C5" s="47"/>
      <c r="D5" s="49" t="s">
        <v>145</v>
      </c>
      <c r="E5" s="46">
        <v>0</v>
      </c>
      <c r="F5" s="42" t="s">
        <v>25</v>
      </c>
      <c r="DR5" s="5"/>
    </row>
    <row r="6" spans="1:122" ht="17.25" customHeight="1">
      <c r="A6" s="55" t="s">
        <v>119</v>
      </c>
      <c r="B6" s="52">
        <v>0</v>
      </c>
      <c r="C6" s="53"/>
      <c r="D6" s="54" t="s">
        <v>154</v>
      </c>
      <c r="E6" s="52">
        <v>0</v>
      </c>
      <c r="F6" s="42">
        <f>'Old Tax Regime'!Q47</f>
        <v>566580</v>
      </c>
      <c r="DR6" s="5"/>
    </row>
    <row r="7" spans="1:122" ht="15" customHeight="1">
      <c r="A7" s="45" t="s">
        <v>120</v>
      </c>
      <c r="B7" s="46">
        <v>0</v>
      </c>
      <c r="C7" s="47"/>
      <c r="D7" s="50" t="s">
        <v>155</v>
      </c>
      <c r="E7" s="46">
        <v>0</v>
      </c>
      <c r="F7" s="43" t="s">
        <v>68</v>
      </c>
      <c r="DR7" s="5"/>
    </row>
    <row r="8" spans="1:122" ht="15" customHeight="1">
      <c r="A8" s="56" t="s">
        <v>121</v>
      </c>
      <c r="B8" s="57">
        <v>0</v>
      </c>
      <c r="C8" s="53"/>
      <c r="D8" s="54" t="s">
        <v>156</v>
      </c>
      <c r="E8" s="57">
        <v>0</v>
      </c>
      <c r="F8" s="44">
        <f>'GA 55'!X31</f>
        <v>60000</v>
      </c>
      <c r="DR8" s="5"/>
    </row>
    <row r="9" spans="1:122" ht="15" customHeight="1">
      <c r="A9" s="45" t="s">
        <v>122</v>
      </c>
      <c r="B9" s="46">
        <v>0</v>
      </c>
      <c r="C9" s="47"/>
      <c r="D9" s="49" t="s">
        <v>157</v>
      </c>
      <c r="E9" s="46">
        <v>0</v>
      </c>
      <c r="F9" s="375" t="s">
        <v>107</v>
      </c>
      <c r="DR9" s="5"/>
    </row>
    <row r="10" spans="1:122" ht="15" customHeight="1">
      <c r="A10" s="56" t="s">
        <v>123</v>
      </c>
      <c r="B10" s="57">
        <v>0</v>
      </c>
      <c r="C10" s="53"/>
      <c r="D10" s="58" t="s">
        <v>182</v>
      </c>
      <c r="E10" s="57">
        <v>0</v>
      </c>
      <c r="F10" s="375"/>
      <c r="DR10" s="5" t="s">
        <v>18</v>
      </c>
    </row>
    <row r="11" spans="1:122" ht="15" customHeight="1">
      <c r="A11" s="45" t="s">
        <v>124</v>
      </c>
      <c r="B11" s="46">
        <v>0</v>
      </c>
      <c r="C11" s="47"/>
      <c r="D11" s="49" t="s">
        <v>158</v>
      </c>
      <c r="E11" s="46">
        <v>0</v>
      </c>
      <c r="F11" s="375"/>
      <c r="DR11" s="5" t="s">
        <v>20</v>
      </c>
    </row>
    <row r="12" spans="1:122" ht="15" customHeight="1">
      <c r="A12" s="56" t="s">
        <v>125</v>
      </c>
      <c r="B12" s="57">
        <v>0</v>
      </c>
      <c r="C12" s="53"/>
      <c r="D12" s="58" t="s">
        <v>159</v>
      </c>
      <c r="E12" s="57">
        <v>0</v>
      </c>
      <c r="F12" s="42">
        <f>'Old Tax Regime'!Q31</f>
        <v>150000</v>
      </c>
      <c r="DR12" s="5" t="s">
        <v>4</v>
      </c>
    </row>
    <row r="13" spans="1:122" ht="15" customHeight="1">
      <c r="A13" s="45" t="s">
        <v>126</v>
      </c>
      <c r="B13" s="46">
        <v>0</v>
      </c>
      <c r="C13" s="47"/>
      <c r="D13" s="49" t="s">
        <v>160</v>
      </c>
      <c r="E13" s="46">
        <v>0</v>
      </c>
      <c r="F13" s="42"/>
      <c r="DR13" s="5"/>
    </row>
    <row r="14" spans="1:122" ht="15" customHeight="1">
      <c r="A14" s="56" t="s">
        <v>127</v>
      </c>
      <c r="B14" s="57">
        <v>0</v>
      </c>
      <c r="C14" s="53"/>
      <c r="D14" s="58" t="s">
        <v>152</v>
      </c>
      <c r="E14" s="57">
        <v>0</v>
      </c>
      <c r="F14" s="376" t="s">
        <v>8</v>
      </c>
      <c r="DR14" s="5" t="s">
        <v>0</v>
      </c>
    </row>
    <row r="15" spans="1:122" ht="15" customHeight="1">
      <c r="A15" s="45" t="s">
        <v>128</v>
      </c>
      <c r="B15" s="46">
        <v>0</v>
      </c>
      <c r="C15" s="47"/>
      <c r="D15" s="49" t="s">
        <v>161</v>
      </c>
      <c r="E15" s="46">
        <v>0</v>
      </c>
      <c r="F15" s="376"/>
      <c r="DR15" s="5" t="s">
        <v>20</v>
      </c>
    </row>
    <row r="16" spans="1:122" ht="15" customHeight="1">
      <c r="A16" s="56" t="s">
        <v>129</v>
      </c>
      <c r="B16" s="57">
        <v>0</v>
      </c>
      <c r="C16" s="53"/>
      <c r="D16" s="58" t="s">
        <v>162</v>
      </c>
      <c r="E16" s="57">
        <v>0</v>
      </c>
      <c r="F16" s="376"/>
      <c r="DR16" s="5" t="s">
        <v>21</v>
      </c>
    </row>
    <row r="17" spans="1:122" ht="15" customHeight="1">
      <c r="A17" s="45" t="s">
        <v>130</v>
      </c>
      <c r="B17" s="46">
        <v>0</v>
      </c>
      <c r="C17" s="47"/>
      <c r="D17" s="49" t="s">
        <v>163</v>
      </c>
      <c r="E17" s="46">
        <v>0</v>
      </c>
      <c r="F17" s="379">
        <f>ROUND((F4*10%+F19),0)</f>
        <v>185869</v>
      </c>
      <c r="DR17" s="5" t="s">
        <v>5</v>
      </c>
    </row>
    <row r="18" spans="1:122" ht="15" customHeight="1">
      <c r="A18" s="56" t="s">
        <v>144</v>
      </c>
      <c r="B18" s="57">
        <v>0</v>
      </c>
      <c r="C18" s="53"/>
      <c r="D18" s="58" t="s">
        <v>153</v>
      </c>
      <c r="E18" s="57">
        <v>0</v>
      </c>
      <c r="F18" s="379"/>
      <c r="DR18" s="5" t="s">
        <v>22</v>
      </c>
    </row>
    <row r="19" spans="1:122" ht="15" customHeight="1">
      <c r="A19" s="378" t="str">
        <f>'Old Tax Regime'!B63</f>
        <v>Income Tax Refundable</v>
      </c>
      <c r="B19" s="378"/>
      <c r="C19" s="36"/>
      <c r="D19" s="37">
        <f>'Old Tax Regime'!Q63</f>
        <v>33151</v>
      </c>
      <c r="E19" s="59" t="s">
        <v>143</v>
      </c>
      <c r="F19" s="40">
        <f>'GA 55'!I31</f>
        <v>105480</v>
      </c>
      <c r="DR19" s="5" t="s">
        <v>7</v>
      </c>
    </row>
    <row r="20" spans="1:122" ht="15" customHeight="1">
      <c r="A20" s="377" t="str">
        <f>"Total Rebate of (US 80C, 80CCC,80CCD(1)) =  "&amp;'Old Tax Regime'!Q31</f>
        <v>Total Rebate of (US 80C, 80CCC,80CCD(1)) =  150000</v>
      </c>
      <c r="B20" s="377"/>
      <c r="C20" s="2"/>
      <c r="D20" s="20" t="str">
        <f>"Investable Amount = "&amp;(150000-'Old Tax Regime'!Q31)</f>
        <v>Investable Amount = 0</v>
      </c>
      <c r="E20" s="2"/>
      <c r="F20" s="2"/>
      <c r="DR20" s="5" t="s">
        <v>19</v>
      </c>
    </row>
    <row r="21" spans="1:122" ht="48" customHeight="1">
      <c r="A21" s="372" t="s">
        <v>185</v>
      </c>
      <c r="B21" s="373"/>
      <c r="C21" s="373"/>
      <c r="D21" s="373"/>
      <c r="E21" s="373"/>
      <c r="F21" s="373"/>
    </row>
    <row r="22" spans="1:122" hidden="1"/>
    <row r="23" spans="1:122" hidden="1"/>
    <row r="24" spans="1:122" hidden="1"/>
    <row r="25" spans="1:122" hidden="1"/>
    <row r="26" spans="1:122" hidden="1"/>
    <row r="27" spans="1:122" hidden="1"/>
    <row r="28" spans="1:122" hidden="1"/>
    <row r="29" spans="1:122" hidden="1"/>
    <row r="30" spans="1:122" hidden="1"/>
    <row r="31" spans="1:122" hidden="1"/>
    <row r="32" spans="1:1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/>
  </sheetData>
  <customSheetViews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1"/>
      <headerFooter alignWithMargins="0"/>
    </customSheetView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2"/>
      <headerFooter alignWithMargins="0"/>
    </customSheetView>
  </customSheetViews>
  <mergeCells count="7">
    <mergeCell ref="A21:F21"/>
    <mergeCell ref="A1:F1"/>
    <mergeCell ref="F9:F11"/>
    <mergeCell ref="F14:F16"/>
    <mergeCell ref="A20:B20"/>
    <mergeCell ref="A19:B19"/>
    <mergeCell ref="F17:F18"/>
  </mergeCells>
  <phoneticPr fontId="0" type="noConversion"/>
  <conditionalFormatting sqref="A19:E20 F20">
    <cfRule type="expression" dxfId="2" priority="7" stopIfTrue="1">
      <formula>$A$19="Income Tax Refundable"</formula>
    </cfRule>
    <cfRule type="expression" dxfId="1" priority="8" stopIfTrue="1">
      <formula>$A$19="Income Tax Payable"</formula>
    </cfRule>
  </conditionalFormatting>
  <conditionalFormatting sqref="DR11:DR20">
    <cfRule type="cellIs" dxfId="0" priority="10" stopIfTrue="1" operator="lessThan">
      <formula>1</formula>
    </cfRule>
  </conditionalFormatting>
  <dataValidations count="9">
    <dataValidation type="whole" operator="lessThanOrEqual" allowBlank="1" showInputMessage="1" showErrorMessage="1" errorTitle="Sorry...!!! Not Allow" error="HRA Rebate Permissible up to Actual HRA Recieved" sqref="E3">
      <formula1>H18</formula1>
    </dataValidation>
    <dataValidation type="whole" operator="lessThanOrEqual" allowBlank="1" showInputMessage="1" showErrorMessage="1" errorTitle="Sorry...!!! Not Allow" error="HRA Rebate Permissible up to Actual HRA Recieved" sqref="B3">
      <formula1>F19</formula1>
    </dataValidation>
    <dataValidation type="whole" operator="lessThanOrEqual" allowBlank="1" showInputMessage="1" showErrorMessage="1" errorTitle="Sorry...!!! Not Allow" error="HRA Rebate Permissible up to Actual HRA Recieved" sqref="C3:C13">
      <formula1>G18</formula1>
    </dataValidation>
    <dataValidation type="whole" operator="lessThanOrEqual" allowBlank="1" showInputMessage="1" showErrorMessage="1" errorTitle="Sorry...!!! Not Allow" error="HRA Rebate Permissible up to Actual HRA Recieved" sqref="C14:C18">
      <formula1>G28</formula1>
    </dataValidation>
    <dataValidation type="whole" operator="lessThan" allowBlank="1" showInputMessage="1" showErrorMessage="1" error="Maximum 2 lakh allowed " sqref="B9">
      <formula1>200001</formula1>
    </dataValidation>
    <dataValidation type="whole" operator="lessThan" allowBlank="1" showInputMessage="1" showErrorMessage="1" sqref="E14">
      <formula1>10001</formula1>
    </dataValidation>
    <dataValidation type="whole" operator="lessThan" allowBlank="1" showInputMessage="1" showErrorMessage="1" error="max 5000 allowed" sqref="B4">
      <formula1>5001</formula1>
    </dataValidation>
    <dataValidation type="whole" operator="lessThan" allowBlank="1" showInputMessage="1" showErrorMessage="1" error="max 50000 allowed" sqref="E7">
      <formula1>50001</formula1>
    </dataValidation>
    <dataValidation type="whole" operator="lessThan" allowBlank="1" showInputMessage="1" showErrorMessage="1" error="max 25000 for senior citizen max 50000" sqref="E8">
      <formula1>50001</formula1>
    </dataValidation>
  </dataValidations>
  <pageMargins left="0.5" right="0.5" top="0.2" bottom="0.2" header="0" footer="0"/>
  <pageSetup paperSize="9" scale="56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00FF00"/>
  </sheetPr>
  <dimension ref="A1:XFD79"/>
  <sheetViews>
    <sheetView showGridLines="0" workbookViewId="0">
      <selection activeCell="B1" sqref="B1:Q1"/>
    </sheetView>
  </sheetViews>
  <sheetFormatPr defaultColWidth="0" defaultRowHeight="15.75" zeroHeight="1"/>
  <cols>
    <col min="1" max="1" width="3" customWidth="1" collapsed="1"/>
    <col min="2" max="2" width="2.42578125" style="9" customWidth="1" collapsed="1"/>
    <col min="3" max="3" width="4.5703125" style="8" customWidth="1" collapsed="1"/>
    <col min="4" max="5" width="9.140625" style="8" customWidth="1" collapsed="1"/>
    <col min="6" max="6" width="3.85546875" style="8" customWidth="1" collapsed="1"/>
    <col min="7" max="7" width="4.140625" style="8" customWidth="1" collapsed="1"/>
    <col min="8" max="8" width="2.85546875" style="8" customWidth="1" collapsed="1"/>
    <col min="9" max="9" width="10.5703125" style="8" customWidth="1" collapsed="1"/>
    <col min="10" max="10" width="5.140625" style="8" customWidth="1" collapsed="1"/>
    <col min="11" max="11" width="10.140625" style="8" customWidth="1" collapsed="1"/>
    <col min="12" max="12" width="11.42578125" style="8" customWidth="1" collapsed="1"/>
    <col min="13" max="13" width="9.42578125" style="8" customWidth="1" collapsed="1"/>
    <col min="14" max="14" width="3.5703125" style="8" customWidth="1" collapsed="1"/>
    <col min="15" max="15" width="11" style="8" customWidth="1" collapsed="1"/>
    <col min="16" max="16" width="2.85546875" style="10" bestFit="1" customWidth="1" collapsed="1"/>
    <col min="17" max="17" width="18" style="11" customWidth="1" collapsed="1"/>
    <col min="18" max="18" width="2.42578125" customWidth="1" collapsed="1"/>
    <col min="19" max="16383" width="9.140625" hidden="1" collapsed="1"/>
    <col min="16384" max="16384" width="6.85546875" hidden="1" customWidth="1" collapsed="1"/>
  </cols>
  <sheetData>
    <row r="1" spans="1:18 16384:16384" s="12" customFormat="1" ht="18.75">
      <c r="A1" s="83"/>
      <c r="B1" s="458" t="str">
        <f>'GA 55'!C5</f>
        <v>GOVT SR. SECONDARY SCHOOL, DILOD HATHI ATRU, BARAN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83"/>
      <c r="XFD1" s="12">
        <f>'GA 55'!AF1:AF2</f>
        <v>1</v>
      </c>
    </row>
    <row r="2" spans="1:18 16384:16384" s="12" customFormat="1" ht="21" thickBot="1">
      <c r="A2" s="83"/>
      <c r="B2" s="459" t="s">
        <v>260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83"/>
    </row>
    <row r="3" spans="1:18 16384:16384" s="12" customFormat="1" ht="15" customHeight="1">
      <c r="A3" s="83"/>
      <c r="B3" s="84">
        <v>1</v>
      </c>
      <c r="C3" s="460" t="s">
        <v>10</v>
      </c>
      <c r="D3" s="461"/>
      <c r="E3" s="467" t="str">
        <f>'GA 55'!D7</f>
        <v>CHANDRA PRAKASH JAIN</v>
      </c>
      <c r="F3" s="467"/>
      <c r="G3" s="467"/>
      <c r="H3" s="467"/>
      <c r="I3" s="467"/>
      <c r="J3" s="467"/>
      <c r="K3" s="85" t="s">
        <v>28</v>
      </c>
      <c r="L3" s="468" t="str">
        <f>'GA 55'!O7</f>
        <v>PRINCIPAL</v>
      </c>
      <c r="M3" s="468"/>
      <c r="N3" s="468"/>
      <c r="O3" s="86" t="s">
        <v>27</v>
      </c>
      <c r="P3" s="462" t="str">
        <f>IF('GA 55'!U7="","",'GA 55'!U7)</f>
        <v>AABBN5566H</v>
      </c>
      <c r="Q3" s="463"/>
      <c r="R3" s="83"/>
    </row>
    <row r="4" spans="1:18 16384:16384" s="12" customFormat="1" ht="15" customHeight="1">
      <c r="A4" s="83"/>
      <c r="B4" s="87">
        <v>2</v>
      </c>
      <c r="C4" s="464" t="s">
        <v>206</v>
      </c>
      <c r="D4" s="464"/>
      <c r="E4" s="382"/>
      <c r="F4" s="382"/>
      <c r="G4" s="382"/>
      <c r="H4" s="382"/>
      <c r="I4" s="382"/>
      <c r="J4" s="382"/>
      <c r="K4" s="464"/>
      <c r="L4" s="382"/>
      <c r="M4" s="382"/>
      <c r="N4" s="382"/>
      <c r="O4" s="464"/>
      <c r="P4" s="116" t="s">
        <v>11</v>
      </c>
      <c r="Q4" s="88">
        <f>'GA 55'!N31</f>
        <v>909370</v>
      </c>
      <c r="R4" s="83"/>
    </row>
    <row r="5" spans="1:18 16384:16384" s="12" customFormat="1" ht="15" customHeight="1">
      <c r="A5" s="83"/>
      <c r="B5" s="87">
        <v>3</v>
      </c>
      <c r="C5" s="382" t="s">
        <v>113</v>
      </c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116" t="s">
        <v>11</v>
      </c>
      <c r="Q5" s="89">
        <f>VLOOKUP(XFD1,'MASTER SHEET'!A6:W200,22,0)</f>
        <v>50000</v>
      </c>
      <c r="R5" s="83"/>
    </row>
    <row r="6" spans="1:18 16384:16384" s="12" customFormat="1" ht="15" customHeight="1">
      <c r="A6" s="83"/>
      <c r="B6" s="87">
        <v>4</v>
      </c>
      <c r="C6" s="390" t="s">
        <v>29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116" t="s">
        <v>11</v>
      </c>
      <c r="Q6" s="89">
        <f>Q4-Q5</f>
        <v>859370</v>
      </c>
      <c r="R6" s="83"/>
    </row>
    <row r="7" spans="1:18 16384:16384" s="12" customFormat="1" ht="15" customHeight="1">
      <c r="A7" s="83"/>
      <c r="B7" s="400">
        <v>5</v>
      </c>
      <c r="C7" s="391" t="s">
        <v>71</v>
      </c>
      <c r="D7" s="392"/>
      <c r="E7" s="392"/>
      <c r="F7" s="392"/>
      <c r="G7" s="392"/>
      <c r="H7" s="392"/>
      <c r="I7" s="392"/>
      <c r="J7" s="392"/>
      <c r="K7" s="392"/>
      <c r="L7" s="392"/>
      <c r="M7" s="466">
        <f>'Other Deduction'!B4</f>
        <v>0</v>
      </c>
      <c r="N7" s="466"/>
      <c r="O7" s="466"/>
      <c r="P7" s="446"/>
      <c r="Q7" s="447"/>
      <c r="R7" s="83"/>
    </row>
    <row r="8" spans="1:18 16384:16384" s="12" customFormat="1" ht="15" customHeight="1">
      <c r="A8" s="83"/>
      <c r="B8" s="401"/>
      <c r="C8" s="391" t="s">
        <v>72</v>
      </c>
      <c r="D8" s="392"/>
      <c r="E8" s="392"/>
      <c r="F8" s="392"/>
      <c r="G8" s="392"/>
      <c r="H8" s="392"/>
      <c r="I8" s="392"/>
      <c r="J8" s="392"/>
      <c r="K8" s="392"/>
      <c r="L8" s="392"/>
      <c r="M8" s="466">
        <f>'Other Deduction'!B5</f>
        <v>0</v>
      </c>
      <c r="N8" s="466"/>
      <c r="O8" s="466"/>
      <c r="P8" s="450"/>
      <c r="Q8" s="451"/>
      <c r="R8" s="83"/>
    </row>
    <row r="9" spans="1:18 16384:16384" s="12" customFormat="1" ht="15" customHeight="1">
      <c r="A9" s="83"/>
      <c r="B9" s="402"/>
      <c r="C9" s="391" t="s">
        <v>173</v>
      </c>
      <c r="D9" s="392"/>
      <c r="E9" s="392"/>
      <c r="F9" s="392"/>
      <c r="G9" s="392"/>
      <c r="H9" s="392"/>
      <c r="I9" s="392"/>
      <c r="J9" s="392"/>
      <c r="K9" s="392"/>
      <c r="L9" s="392"/>
      <c r="M9" s="466">
        <f>IF(Q6&lt;50000,Q6,50000)</f>
        <v>50000</v>
      </c>
      <c r="N9" s="466"/>
      <c r="O9" s="466"/>
      <c r="P9" s="116" t="s">
        <v>11</v>
      </c>
      <c r="Q9" s="89">
        <f>SUM(M7:O9)</f>
        <v>50000</v>
      </c>
      <c r="R9" s="83"/>
    </row>
    <row r="10" spans="1:18 16384:16384" s="12" customFormat="1" ht="15" customHeight="1">
      <c r="A10" s="83"/>
      <c r="B10" s="87">
        <v>6</v>
      </c>
      <c r="C10" s="465" t="s">
        <v>12</v>
      </c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116" t="s">
        <v>11</v>
      </c>
      <c r="Q10" s="89">
        <f>Q6-Q9</f>
        <v>809370</v>
      </c>
      <c r="R10" s="83"/>
    </row>
    <row r="11" spans="1:18 16384:16384" s="12" customFormat="1" ht="15" customHeight="1">
      <c r="A11" s="83"/>
      <c r="B11" s="469">
        <v>7</v>
      </c>
      <c r="C11" s="382" t="s">
        <v>30</v>
      </c>
      <c r="D11" s="382"/>
      <c r="E11" s="382"/>
      <c r="F11" s="382"/>
      <c r="G11" s="382"/>
      <c r="H11" s="382"/>
      <c r="I11" s="382"/>
      <c r="J11" s="382"/>
      <c r="K11" s="465" t="s">
        <v>31</v>
      </c>
      <c r="L11" s="465"/>
      <c r="M11" s="466">
        <f>'Other Deduction'!B6</f>
        <v>0</v>
      </c>
      <c r="N11" s="466"/>
      <c r="O11" s="466"/>
      <c r="P11" s="481"/>
      <c r="Q11" s="482"/>
      <c r="R11" s="83"/>
    </row>
    <row r="12" spans="1:18 16384:16384" s="12" customFormat="1" ht="15" customHeight="1">
      <c r="A12" s="83"/>
      <c r="B12" s="469"/>
      <c r="C12" s="476" t="s">
        <v>32</v>
      </c>
      <c r="D12" s="477"/>
      <c r="E12" s="473" t="s">
        <v>85</v>
      </c>
      <c r="F12" s="474"/>
      <c r="G12" s="475"/>
      <c r="H12" s="483" t="s">
        <v>13</v>
      </c>
      <c r="I12" s="483"/>
      <c r="J12" s="483"/>
      <c r="K12" s="465" t="s">
        <v>33</v>
      </c>
      <c r="L12" s="465"/>
      <c r="M12" s="465" t="s">
        <v>63</v>
      </c>
      <c r="N12" s="465"/>
      <c r="O12" s="465"/>
      <c r="P12" s="481"/>
      <c r="Q12" s="482"/>
      <c r="R12" s="83"/>
    </row>
    <row r="13" spans="1:18 16384:16384" s="12" customFormat="1" ht="15" customHeight="1">
      <c r="A13" s="83"/>
      <c r="B13" s="469"/>
      <c r="C13" s="478"/>
      <c r="D13" s="479"/>
      <c r="E13" s="470">
        <f>ROUND(M11*0.3,0)</f>
        <v>0</v>
      </c>
      <c r="F13" s="471"/>
      <c r="G13" s="472"/>
      <c r="H13" s="466">
        <f>VLOOKUP(XFD1,'MASTER SHEET'!A6:W200,19,0)</f>
        <v>66788</v>
      </c>
      <c r="I13" s="466"/>
      <c r="J13" s="466"/>
      <c r="K13" s="466">
        <f>'Other Deduction'!B7</f>
        <v>0</v>
      </c>
      <c r="L13" s="466"/>
      <c r="M13" s="466">
        <f>E13+H13+K13</f>
        <v>66788</v>
      </c>
      <c r="N13" s="466"/>
      <c r="O13" s="466"/>
      <c r="P13" s="481"/>
      <c r="Q13" s="482"/>
      <c r="R13" s="83"/>
    </row>
    <row r="14" spans="1:18 16384:16384" s="12" customFormat="1" ht="15" customHeight="1">
      <c r="A14" s="83"/>
      <c r="B14" s="87"/>
      <c r="C14" s="465" t="s">
        <v>34</v>
      </c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116" t="s">
        <v>11</v>
      </c>
      <c r="Q14" s="89">
        <f>M11-M13</f>
        <v>-66788</v>
      </c>
      <c r="R14" s="83"/>
    </row>
    <row r="15" spans="1:18 16384:16384" s="12" customFormat="1" ht="15" customHeight="1">
      <c r="A15" s="83"/>
      <c r="B15" s="87">
        <v>8</v>
      </c>
      <c r="C15" s="465" t="s">
        <v>64</v>
      </c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116" t="s">
        <v>11</v>
      </c>
      <c r="Q15" s="89">
        <f>Q10+Q14</f>
        <v>742582</v>
      </c>
      <c r="R15" s="83"/>
    </row>
    <row r="16" spans="1:18 16384:16384" s="12" customFormat="1" ht="15" customHeight="1">
      <c r="A16" s="83"/>
      <c r="B16" s="87">
        <v>9</v>
      </c>
      <c r="C16" s="382" t="s">
        <v>26</v>
      </c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116" t="s">
        <v>11</v>
      </c>
      <c r="Q16" s="89">
        <f>VLOOKUP(XFD1,'MASTER SHEET'!A6:W200,23,0)</f>
        <v>14000</v>
      </c>
      <c r="R16" s="83"/>
    </row>
    <row r="17" spans="1:18" s="12" customFormat="1" ht="15" customHeight="1">
      <c r="A17" s="83"/>
      <c r="B17" s="87">
        <v>10</v>
      </c>
      <c r="C17" s="382" t="s">
        <v>35</v>
      </c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116" t="s">
        <v>11</v>
      </c>
      <c r="Q17" s="88">
        <f>Q15+Q16</f>
        <v>756582</v>
      </c>
      <c r="R17" s="83"/>
    </row>
    <row r="18" spans="1:18" s="12" customFormat="1" ht="15" customHeight="1">
      <c r="A18" s="83"/>
      <c r="B18" s="400">
        <v>11</v>
      </c>
      <c r="C18" s="383" t="s">
        <v>114</v>
      </c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403"/>
      <c r="R18" s="83"/>
    </row>
    <row r="19" spans="1:18" s="12" customFormat="1" ht="15" customHeight="1">
      <c r="A19" s="83"/>
      <c r="B19" s="401"/>
      <c r="C19" s="438" t="s">
        <v>101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9"/>
      <c r="R19" s="83"/>
    </row>
    <row r="20" spans="1:18" s="12" customFormat="1" ht="15" customHeight="1">
      <c r="A20" s="83"/>
      <c r="B20" s="401"/>
      <c r="C20" s="90" t="s">
        <v>36</v>
      </c>
      <c r="D20" s="382" t="s">
        <v>73</v>
      </c>
      <c r="E20" s="382"/>
      <c r="F20" s="382"/>
      <c r="G20" s="382"/>
      <c r="H20" s="116" t="s">
        <v>11</v>
      </c>
      <c r="I20" s="39">
        <f>'GA 55'!Q31</f>
        <v>84000</v>
      </c>
      <c r="J20" s="90" t="s">
        <v>37</v>
      </c>
      <c r="K20" s="440" t="s">
        <v>108</v>
      </c>
      <c r="L20" s="440"/>
      <c r="M20" s="440"/>
      <c r="N20" s="116" t="s">
        <v>11</v>
      </c>
      <c r="O20" s="157">
        <v>0</v>
      </c>
      <c r="P20" s="446"/>
      <c r="Q20" s="447"/>
      <c r="R20" s="83"/>
    </row>
    <row r="21" spans="1:18" s="12" customFormat="1" ht="15" customHeight="1">
      <c r="A21" s="83"/>
      <c r="B21" s="401"/>
      <c r="C21" s="90" t="s">
        <v>38</v>
      </c>
      <c r="D21" s="382" t="s">
        <v>74</v>
      </c>
      <c r="E21" s="382"/>
      <c r="F21" s="382"/>
      <c r="G21" s="382"/>
      <c r="H21" s="116" t="s">
        <v>11</v>
      </c>
      <c r="I21" s="39">
        <f>'GA 55'!T31+VLOOKUP(XFD1,'MASTER SHEET'!A6:U200,14,0)</f>
        <v>20624</v>
      </c>
      <c r="J21" s="90" t="s">
        <v>39</v>
      </c>
      <c r="K21" s="441" t="s">
        <v>40</v>
      </c>
      <c r="L21" s="441"/>
      <c r="M21" s="441"/>
      <c r="N21" s="116" t="s">
        <v>11</v>
      </c>
      <c r="O21" s="157">
        <f>'Other Deduction'!E6</f>
        <v>0</v>
      </c>
      <c r="P21" s="448"/>
      <c r="Q21" s="449"/>
      <c r="R21" s="83"/>
    </row>
    <row r="22" spans="1:18" s="12" customFormat="1" ht="15" customHeight="1">
      <c r="A22" s="83"/>
      <c r="B22" s="401"/>
      <c r="C22" s="90" t="s">
        <v>41</v>
      </c>
      <c r="D22" s="382" t="s">
        <v>75</v>
      </c>
      <c r="E22" s="382"/>
      <c r="F22" s="382"/>
      <c r="G22" s="382"/>
      <c r="H22" s="116" t="s">
        <v>11</v>
      </c>
      <c r="I22" s="157">
        <f>'Other Deduction'!B14</f>
        <v>0</v>
      </c>
      <c r="J22" s="90" t="s">
        <v>42</v>
      </c>
      <c r="K22" s="441" t="s">
        <v>16</v>
      </c>
      <c r="L22" s="441"/>
      <c r="M22" s="441"/>
      <c r="N22" s="116" t="s">
        <v>11</v>
      </c>
      <c r="O22" s="158">
        <f>'Other Deduction'!B15</f>
        <v>0</v>
      </c>
      <c r="P22" s="448"/>
      <c r="Q22" s="449"/>
      <c r="R22" s="83"/>
    </row>
    <row r="23" spans="1:18" s="12" customFormat="1" ht="15" customHeight="1">
      <c r="A23" s="83"/>
      <c r="B23" s="401"/>
      <c r="C23" s="90" t="s">
        <v>43</v>
      </c>
      <c r="D23" s="382" t="s">
        <v>76</v>
      </c>
      <c r="E23" s="382"/>
      <c r="F23" s="382"/>
      <c r="G23" s="382"/>
      <c r="H23" s="116" t="s">
        <v>11</v>
      </c>
      <c r="I23" s="157">
        <f>'Other Deduction'!B16</f>
        <v>0</v>
      </c>
      <c r="J23" s="90" t="s">
        <v>44</v>
      </c>
      <c r="K23" s="441" t="s">
        <v>102</v>
      </c>
      <c r="L23" s="441"/>
      <c r="M23" s="441"/>
      <c r="N23" s="116" t="s">
        <v>11</v>
      </c>
      <c r="O23" s="91">
        <f>VLOOKUP(XFD1,'MASTER SHEET'!A6:W200,17,0)</f>
        <v>20000</v>
      </c>
      <c r="P23" s="448"/>
      <c r="Q23" s="449"/>
      <c r="R23" s="83"/>
    </row>
    <row r="24" spans="1:18" s="12" customFormat="1" ht="15" customHeight="1">
      <c r="A24" s="83"/>
      <c r="B24" s="401"/>
      <c r="C24" s="90" t="s">
        <v>45</v>
      </c>
      <c r="D24" s="382" t="s">
        <v>77</v>
      </c>
      <c r="E24" s="382"/>
      <c r="F24" s="382"/>
      <c r="G24" s="382"/>
      <c r="H24" s="116" t="s">
        <v>11</v>
      </c>
      <c r="I24" s="157">
        <f>'Other Deduction'!B17</f>
        <v>0</v>
      </c>
      <c r="J24" s="90" t="s">
        <v>46</v>
      </c>
      <c r="K24" s="441" t="s">
        <v>105</v>
      </c>
      <c r="L24" s="441"/>
      <c r="M24" s="441"/>
      <c r="N24" s="116" t="s">
        <v>11</v>
      </c>
      <c r="O24" s="157">
        <f>'Other Deduction'!E15</f>
        <v>0</v>
      </c>
      <c r="P24" s="448"/>
      <c r="Q24" s="449"/>
      <c r="R24" s="83"/>
    </row>
    <row r="25" spans="1:18" s="12" customFormat="1" ht="31.5" customHeight="1">
      <c r="A25" s="83"/>
      <c r="B25" s="401"/>
      <c r="C25" s="90" t="s">
        <v>47</v>
      </c>
      <c r="D25" s="452" t="s">
        <v>246</v>
      </c>
      <c r="E25" s="453"/>
      <c r="F25" s="453"/>
      <c r="G25" s="454"/>
      <c r="H25" s="116" t="s">
        <v>11</v>
      </c>
      <c r="I25" s="39">
        <f>'GA 55'!O31</f>
        <v>44427</v>
      </c>
      <c r="J25" s="90" t="s">
        <v>48</v>
      </c>
      <c r="K25" s="441" t="s">
        <v>104</v>
      </c>
      <c r="L25" s="441"/>
      <c r="M25" s="441"/>
      <c r="N25" s="116" t="s">
        <v>11</v>
      </c>
      <c r="O25" s="157">
        <f>'Other Deduction'!E16</f>
        <v>0</v>
      </c>
      <c r="P25" s="448"/>
      <c r="Q25" s="449"/>
      <c r="R25" s="83"/>
    </row>
    <row r="26" spans="1:18" s="12" customFormat="1" ht="15" customHeight="1">
      <c r="A26" s="83"/>
      <c r="B26" s="401"/>
      <c r="C26" s="90" t="s">
        <v>49</v>
      </c>
      <c r="D26" s="382" t="s">
        <v>109</v>
      </c>
      <c r="E26" s="382"/>
      <c r="F26" s="382"/>
      <c r="G26" s="382"/>
      <c r="H26" s="116" t="s">
        <v>11</v>
      </c>
      <c r="I26" s="158">
        <f>'GA 55'!U31</f>
        <v>0</v>
      </c>
      <c r="J26" s="90" t="s">
        <v>50</v>
      </c>
      <c r="K26" s="445" t="s">
        <v>103</v>
      </c>
      <c r="L26" s="445"/>
      <c r="M26" s="445"/>
      <c r="N26" s="116" t="s">
        <v>11</v>
      </c>
      <c r="O26" s="39">
        <f>VLOOKUP(XFD1,'MASTER SHEET'!A6:W200,21,0)</f>
        <v>14000</v>
      </c>
      <c r="P26" s="448"/>
      <c r="Q26" s="449"/>
      <c r="R26" s="83"/>
    </row>
    <row r="27" spans="1:18" s="12" customFormat="1" ht="15" customHeight="1">
      <c r="A27" s="83"/>
      <c r="B27" s="401"/>
      <c r="C27" s="90" t="s">
        <v>51</v>
      </c>
      <c r="D27" s="382" t="s">
        <v>9</v>
      </c>
      <c r="E27" s="382"/>
      <c r="F27" s="382"/>
      <c r="G27" s="382"/>
      <c r="H27" s="116" t="s">
        <v>11</v>
      </c>
      <c r="I27" s="158">
        <f>'Other Deduction'!B13</f>
        <v>0</v>
      </c>
      <c r="J27" s="90" t="s">
        <v>52</v>
      </c>
      <c r="K27" s="445" t="s">
        <v>140</v>
      </c>
      <c r="L27" s="445"/>
      <c r="M27" s="445"/>
      <c r="N27" s="116" t="s">
        <v>11</v>
      </c>
      <c r="O27" s="157">
        <f>'Other Deduction'!E5</f>
        <v>0</v>
      </c>
      <c r="P27" s="448"/>
      <c r="Q27" s="449"/>
      <c r="R27" s="83"/>
    </row>
    <row r="28" spans="1:18" s="12" customFormat="1" ht="15" customHeight="1">
      <c r="A28" s="83"/>
      <c r="B28" s="401"/>
      <c r="C28" s="90" t="s">
        <v>53</v>
      </c>
      <c r="D28" s="382" t="s">
        <v>86</v>
      </c>
      <c r="E28" s="382"/>
      <c r="F28" s="382"/>
      <c r="G28" s="382"/>
      <c r="H28" s="116" t="s">
        <v>11</v>
      </c>
      <c r="I28" s="39">
        <f>VLOOKUP(XFD1,'MASTER SHEET'!A6:W200,18,0)</f>
        <v>114000</v>
      </c>
      <c r="J28" s="90" t="s">
        <v>146</v>
      </c>
      <c r="K28" s="445" t="s">
        <v>147</v>
      </c>
      <c r="L28" s="445"/>
      <c r="M28" s="445"/>
      <c r="N28" s="116" t="s">
        <v>11</v>
      </c>
      <c r="O28" s="157">
        <f>'Other Deduction'!B18</f>
        <v>0</v>
      </c>
      <c r="P28" s="448"/>
      <c r="Q28" s="449"/>
      <c r="R28" s="83"/>
    </row>
    <row r="29" spans="1:18" s="12" customFormat="1" ht="15" customHeight="1">
      <c r="A29" s="83"/>
      <c r="B29" s="401"/>
      <c r="C29" s="90"/>
      <c r="D29" s="394"/>
      <c r="E29" s="395"/>
      <c r="F29" s="395"/>
      <c r="G29" s="396"/>
      <c r="H29" s="116"/>
      <c r="I29" s="39"/>
      <c r="J29" s="90"/>
      <c r="K29" s="397"/>
      <c r="L29" s="398"/>
      <c r="M29" s="399"/>
      <c r="N29" s="116" t="s">
        <v>11</v>
      </c>
      <c r="O29" s="39"/>
      <c r="P29" s="448"/>
      <c r="Q29" s="449"/>
      <c r="R29" s="83"/>
    </row>
    <row r="30" spans="1:18" s="12" customFormat="1" ht="15" customHeight="1">
      <c r="A30" s="83"/>
      <c r="B30" s="401"/>
      <c r="C30" s="442" t="s">
        <v>148</v>
      </c>
      <c r="D30" s="443"/>
      <c r="E30" s="443"/>
      <c r="F30" s="443"/>
      <c r="G30" s="443"/>
      <c r="H30" s="443"/>
      <c r="I30" s="443"/>
      <c r="J30" s="443"/>
      <c r="K30" s="443"/>
      <c r="L30" s="443"/>
      <c r="M30" s="444"/>
      <c r="N30" s="116" t="s">
        <v>11</v>
      </c>
      <c r="O30" s="92">
        <f>SUM(I20:I29)+SUM(O20:O29)</f>
        <v>297051</v>
      </c>
      <c r="P30" s="450"/>
      <c r="Q30" s="451"/>
      <c r="R30" s="83"/>
    </row>
    <row r="31" spans="1:18" s="12" customFormat="1" ht="15" customHeight="1">
      <c r="A31" s="83"/>
      <c r="B31" s="401"/>
      <c r="C31" s="390" t="s">
        <v>100</v>
      </c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116" t="s">
        <v>11</v>
      </c>
      <c r="Q31" s="88">
        <f>IF(O30&lt;150001,ROUND(O30,0),150000)</f>
        <v>150000</v>
      </c>
      <c r="R31" s="83"/>
    </row>
    <row r="32" spans="1:18" s="12" customFormat="1" ht="15" hidden="1" customHeight="1">
      <c r="A32" s="83"/>
      <c r="B32" s="401"/>
      <c r="C32" s="455" t="s">
        <v>253</v>
      </c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7"/>
      <c r="P32" s="116"/>
      <c r="Q32" s="38"/>
      <c r="R32" s="83"/>
    </row>
    <row r="33" spans="1:18" s="12" customFormat="1" ht="15" customHeight="1">
      <c r="A33" s="83"/>
      <c r="B33" s="401"/>
      <c r="C33" s="387" t="s">
        <v>254</v>
      </c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9"/>
      <c r="P33" s="116" t="s">
        <v>11</v>
      </c>
      <c r="Q33" s="89">
        <f>VLOOKUP(XFD1,'MASTER SHEET'!A6:W200,20,0)</f>
        <v>40000</v>
      </c>
      <c r="R33" s="83"/>
    </row>
    <row r="34" spans="1:18" s="12" customFormat="1" ht="15" customHeight="1">
      <c r="A34" s="83"/>
      <c r="B34" s="402"/>
      <c r="C34" s="390" t="s">
        <v>255</v>
      </c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116" t="s">
        <v>11</v>
      </c>
      <c r="Q34" s="88">
        <f>SUM(Q31:Q33)</f>
        <v>190000</v>
      </c>
      <c r="R34" s="83"/>
    </row>
    <row r="35" spans="1:18" s="12" customFormat="1" ht="15" customHeight="1">
      <c r="A35" s="83"/>
      <c r="B35" s="400">
        <v>12</v>
      </c>
      <c r="C35" s="383" t="s">
        <v>115</v>
      </c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403"/>
      <c r="R35" s="83"/>
    </row>
    <row r="36" spans="1:18" s="12" customFormat="1" ht="15" customHeight="1">
      <c r="A36" s="83"/>
      <c r="B36" s="401"/>
      <c r="C36" s="404" t="s">
        <v>167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6"/>
      <c r="P36" s="116" t="s">
        <v>11</v>
      </c>
      <c r="Q36" s="38">
        <v>0</v>
      </c>
      <c r="R36" s="83"/>
    </row>
    <row r="37" spans="1:18" s="12" customFormat="1" ht="15" customHeight="1">
      <c r="A37" s="83"/>
      <c r="B37" s="401"/>
      <c r="C37" s="382" t="s">
        <v>168</v>
      </c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116" t="s">
        <v>11</v>
      </c>
      <c r="Q37" s="38">
        <v>0</v>
      </c>
      <c r="R37" s="83"/>
    </row>
    <row r="38" spans="1:18" s="12" customFormat="1" ht="15" customHeight="1">
      <c r="A38" s="83"/>
      <c r="B38" s="401"/>
      <c r="C38" s="382" t="s">
        <v>203</v>
      </c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116" t="s">
        <v>11</v>
      </c>
      <c r="Q38" s="38">
        <v>0</v>
      </c>
      <c r="R38" s="83"/>
    </row>
    <row r="39" spans="1:18" s="12" customFormat="1" ht="15" customHeight="1">
      <c r="A39" s="83"/>
      <c r="B39" s="401"/>
      <c r="C39" s="382" t="s">
        <v>131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116" t="s">
        <v>11</v>
      </c>
      <c r="Q39" s="38">
        <v>0</v>
      </c>
      <c r="R39" s="83"/>
    </row>
    <row r="40" spans="1:18" s="12" customFormat="1" ht="15" customHeight="1">
      <c r="A40" s="83"/>
      <c r="B40" s="401"/>
      <c r="C40" s="382" t="s">
        <v>132</v>
      </c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116" t="s">
        <v>11</v>
      </c>
      <c r="Q40" s="38">
        <v>0</v>
      </c>
      <c r="R40" s="83"/>
    </row>
    <row r="41" spans="1:18" s="12" customFormat="1" ht="15" customHeight="1">
      <c r="A41" s="83"/>
      <c r="B41" s="401"/>
      <c r="C41" s="404" t="s">
        <v>133</v>
      </c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6"/>
      <c r="P41" s="116" t="s">
        <v>11</v>
      </c>
      <c r="Q41" s="38">
        <v>0</v>
      </c>
      <c r="R41" s="83"/>
    </row>
    <row r="42" spans="1:18" s="12" customFormat="1" ht="15" customHeight="1">
      <c r="A42" s="83"/>
      <c r="B42" s="401"/>
      <c r="C42" s="391" t="s">
        <v>170</v>
      </c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3"/>
      <c r="P42" s="116" t="s">
        <v>11</v>
      </c>
      <c r="Q42" s="38">
        <v>0</v>
      </c>
      <c r="R42" s="83"/>
    </row>
    <row r="43" spans="1:18" s="12" customFormat="1" ht="15" customHeight="1">
      <c r="A43" s="83"/>
      <c r="B43" s="401"/>
      <c r="C43" s="391" t="s">
        <v>106</v>
      </c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3"/>
      <c r="P43" s="116" t="s">
        <v>11</v>
      </c>
      <c r="Q43" s="38">
        <v>0</v>
      </c>
      <c r="R43" s="83"/>
    </row>
    <row r="44" spans="1:18" s="12" customFormat="1" ht="15" customHeight="1">
      <c r="A44" s="83"/>
      <c r="B44" s="402"/>
      <c r="C44" s="390" t="s">
        <v>54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116" t="s">
        <v>11</v>
      </c>
      <c r="Q44" s="93">
        <f>SUM(Q36:Q43)</f>
        <v>0</v>
      </c>
      <c r="R44" s="83"/>
    </row>
    <row r="45" spans="1:18" s="12" customFormat="1" ht="15" customHeight="1">
      <c r="A45" s="83"/>
      <c r="B45" s="87">
        <v>13</v>
      </c>
      <c r="C45" s="383" t="s">
        <v>111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116" t="s">
        <v>11</v>
      </c>
      <c r="Q45" s="89">
        <f>Q34+Q44</f>
        <v>190000</v>
      </c>
      <c r="R45" s="83"/>
    </row>
    <row r="46" spans="1:18" s="12" customFormat="1" ht="15" customHeight="1">
      <c r="A46" s="83"/>
      <c r="B46" s="87">
        <v>14</v>
      </c>
      <c r="C46" s="382" t="s">
        <v>65</v>
      </c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116" t="s">
        <v>11</v>
      </c>
      <c r="Q46" s="89">
        <f>(Q17-Q45)</f>
        <v>566582</v>
      </c>
      <c r="R46" s="83"/>
    </row>
    <row r="47" spans="1:18" s="12" customFormat="1">
      <c r="A47" s="83"/>
      <c r="B47" s="87">
        <v>15</v>
      </c>
      <c r="C47" s="383" t="s">
        <v>150</v>
      </c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116" t="s">
        <v>11</v>
      </c>
      <c r="Q47" s="88">
        <f>ROUND(Q46,-1)</f>
        <v>566580</v>
      </c>
      <c r="R47" s="83"/>
    </row>
    <row r="48" spans="1:18" s="12" customFormat="1" ht="15" customHeight="1">
      <c r="A48" s="83"/>
      <c r="B48" s="400">
        <v>16</v>
      </c>
      <c r="C48" s="382" t="s">
        <v>55</v>
      </c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413"/>
      <c r="R48" s="83"/>
    </row>
    <row r="49" spans="1:18" s="12" customFormat="1" ht="15" customHeight="1">
      <c r="A49" s="83"/>
      <c r="B49" s="401"/>
      <c r="C49" s="414" t="s">
        <v>80</v>
      </c>
      <c r="D49" s="414"/>
      <c r="E49" s="414"/>
      <c r="F49" s="414"/>
      <c r="G49" s="414"/>
      <c r="H49" s="414" t="s">
        <v>95</v>
      </c>
      <c r="I49" s="414"/>
      <c r="J49" s="414"/>
      <c r="K49" s="414"/>
      <c r="L49" s="415" t="s">
        <v>110</v>
      </c>
      <c r="M49" s="416"/>
      <c r="N49" s="416"/>
      <c r="O49" s="417"/>
      <c r="P49" s="94"/>
      <c r="Q49" s="95"/>
      <c r="R49" s="83"/>
    </row>
    <row r="50" spans="1:18" s="12" customFormat="1" ht="15" customHeight="1">
      <c r="A50" s="83"/>
      <c r="B50" s="401"/>
      <c r="C50" s="384" t="s">
        <v>81</v>
      </c>
      <c r="D50" s="385"/>
      <c r="E50" s="386"/>
      <c r="F50" s="381" t="s">
        <v>56</v>
      </c>
      <c r="G50" s="381"/>
      <c r="H50" s="384" t="s">
        <v>96</v>
      </c>
      <c r="I50" s="385"/>
      <c r="J50" s="386"/>
      <c r="K50" s="115" t="s">
        <v>56</v>
      </c>
      <c r="L50" s="384"/>
      <c r="M50" s="385"/>
      <c r="N50" s="386"/>
      <c r="O50" s="115"/>
      <c r="P50" s="116" t="s">
        <v>11</v>
      </c>
      <c r="Q50" s="96">
        <v>0</v>
      </c>
      <c r="R50" s="83"/>
    </row>
    <row r="51" spans="1:18" s="12" customFormat="1" ht="15" customHeight="1">
      <c r="A51" s="83"/>
      <c r="B51" s="401"/>
      <c r="C51" s="384" t="s">
        <v>57</v>
      </c>
      <c r="D51" s="385"/>
      <c r="E51" s="386"/>
      <c r="F51" s="380">
        <v>0.05</v>
      </c>
      <c r="G51" s="381"/>
      <c r="H51" s="381" t="s">
        <v>97</v>
      </c>
      <c r="I51" s="381"/>
      <c r="J51" s="381"/>
      <c r="K51" s="114">
        <v>0.05</v>
      </c>
      <c r="L51" s="384" t="s">
        <v>82</v>
      </c>
      <c r="M51" s="385"/>
      <c r="N51" s="386"/>
      <c r="O51" s="115" t="s">
        <v>56</v>
      </c>
      <c r="P51" s="116" t="s">
        <v>11</v>
      </c>
      <c r="Q51" s="96">
        <f>ROUND(IF(Q47&lt;250001,0,IF(Q47&gt;500000,12500,((Q47-250000)*0.05))),IF(Q47&lt;300001,0,IF(Q47&gt;500000,10000,((Q47-300000)*0.05))))</f>
        <v>12500</v>
      </c>
      <c r="R51" s="83"/>
    </row>
    <row r="52" spans="1:18" s="12" customFormat="1" ht="15" customHeight="1">
      <c r="A52" s="83"/>
      <c r="B52" s="401"/>
      <c r="C52" s="384" t="s">
        <v>58</v>
      </c>
      <c r="D52" s="385"/>
      <c r="E52" s="386"/>
      <c r="F52" s="380">
        <v>0.2</v>
      </c>
      <c r="G52" s="381"/>
      <c r="H52" s="381" t="s">
        <v>58</v>
      </c>
      <c r="I52" s="381"/>
      <c r="J52" s="381"/>
      <c r="K52" s="114">
        <v>0.2</v>
      </c>
      <c r="L52" s="384" t="s">
        <v>58</v>
      </c>
      <c r="M52" s="385"/>
      <c r="N52" s="386"/>
      <c r="O52" s="114">
        <v>0.2</v>
      </c>
      <c r="P52" s="116" t="s">
        <v>11</v>
      </c>
      <c r="Q52" s="96">
        <f>IF(Q47&lt;500001,0,IF(Q47&gt;1000000,100000,((Q47-500000)*0.2)))</f>
        <v>13316</v>
      </c>
      <c r="R52" s="83"/>
    </row>
    <row r="53" spans="1:18" s="12" customFormat="1" ht="15" customHeight="1">
      <c r="A53" s="83"/>
      <c r="B53" s="401"/>
      <c r="C53" s="418" t="s">
        <v>78</v>
      </c>
      <c r="D53" s="419"/>
      <c r="E53" s="420"/>
      <c r="F53" s="380">
        <v>0.3</v>
      </c>
      <c r="G53" s="381"/>
      <c r="H53" s="381" t="s">
        <v>79</v>
      </c>
      <c r="I53" s="381"/>
      <c r="J53" s="381"/>
      <c r="K53" s="114">
        <v>0.3</v>
      </c>
      <c r="L53" s="384" t="s">
        <v>79</v>
      </c>
      <c r="M53" s="385"/>
      <c r="N53" s="386"/>
      <c r="O53" s="114">
        <v>0.3</v>
      </c>
      <c r="P53" s="116" t="s">
        <v>11</v>
      </c>
      <c r="Q53" s="96">
        <f>IF(Q47&lt;1000001,0,((Q47-1000000)*0.3))</f>
        <v>0</v>
      </c>
      <c r="R53" s="83"/>
    </row>
    <row r="54" spans="1:18" s="12" customFormat="1" ht="15" customHeight="1">
      <c r="A54" s="83"/>
      <c r="B54" s="401"/>
      <c r="C54" s="408" t="s">
        <v>66</v>
      </c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10"/>
      <c r="P54" s="116" t="s">
        <v>11</v>
      </c>
      <c r="Q54" s="88">
        <f>SUM(Q50:Q53)</f>
        <v>25816</v>
      </c>
      <c r="R54" s="83"/>
    </row>
    <row r="55" spans="1:18" s="12" customFormat="1" ht="15" customHeight="1">
      <c r="A55" s="83"/>
      <c r="B55" s="401"/>
      <c r="C55" s="421" t="s">
        <v>171</v>
      </c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3"/>
      <c r="P55" s="116" t="s">
        <v>11</v>
      </c>
      <c r="Q55" s="89">
        <f>IF(Q47&gt;500000,0,IF(Q54&lt;12501,Q54,12500))</f>
        <v>0</v>
      </c>
      <c r="R55" s="83"/>
    </row>
    <row r="56" spans="1:18" s="12" customFormat="1" ht="15" customHeight="1">
      <c r="A56" s="83"/>
      <c r="B56" s="401"/>
      <c r="C56" s="408" t="s">
        <v>98</v>
      </c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10"/>
      <c r="P56" s="116" t="s">
        <v>11</v>
      </c>
      <c r="Q56" s="88">
        <f>Q54-Q55</f>
        <v>25816</v>
      </c>
      <c r="R56" s="83"/>
    </row>
    <row r="57" spans="1:18" s="12" customFormat="1" ht="15" customHeight="1">
      <c r="A57" s="83"/>
      <c r="B57" s="401"/>
      <c r="C57" s="411" t="s">
        <v>164</v>
      </c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116" t="s">
        <v>11</v>
      </c>
      <c r="Q57" s="89">
        <f>ROUND(Q56*0.04,0)</f>
        <v>1033</v>
      </c>
      <c r="R57" s="83"/>
    </row>
    <row r="58" spans="1:18" s="12" customFormat="1" ht="15" customHeight="1">
      <c r="A58" s="83"/>
      <c r="B58" s="402"/>
      <c r="C58" s="412" t="s">
        <v>99</v>
      </c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116" t="s">
        <v>11</v>
      </c>
      <c r="Q58" s="88">
        <f>SUM(Q56:Q57)</f>
        <v>26849</v>
      </c>
      <c r="R58" s="83"/>
    </row>
    <row r="59" spans="1:18" s="12" customFormat="1" ht="15" customHeight="1">
      <c r="A59" s="83"/>
      <c r="B59" s="87">
        <v>17</v>
      </c>
      <c r="C59" s="391" t="s">
        <v>67</v>
      </c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3"/>
      <c r="P59" s="116" t="s">
        <v>11</v>
      </c>
      <c r="Q59" s="89">
        <f>'Other Deduction'!E17</f>
        <v>0</v>
      </c>
      <c r="R59" s="83"/>
    </row>
    <row r="60" spans="1:18" s="12" customFormat="1" ht="15" customHeight="1">
      <c r="A60" s="83"/>
      <c r="B60" s="87">
        <v>18</v>
      </c>
      <c r="C60" s="383" t="s">
        <v>83</v>
      </c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116" t="s">
        <v>11</v>
      </c>
      <c r="Q60" s="88">
        <f>Q58-Q59</f>
        <v>26849</v>
      </c>
      <c r="R60" s="83"/>
    </row>
    <row r="61" spans="1:18" ht="33.75" customHeight="1">
      <c r="A61" s="97"/>
      <c r="B61" s="400">
        <v>19</v>
      </c>
      <c r="C61" s="434" t="s">
        <v>59</v>
      </c>
      <c r="D61" s="434"/>
      <c r="E61" s="435"/>
      <c r="F61" s="432" t="s">
        <v>256</v>
      </c>
      <c r="G61" s="432"/>
      <c r="H61" s="432"/>
      <c r="I61" s="432"/>
      <c r="J61" s="425" t="s">
        <v>257</v>
      </c>
      <c r="K61" s="433"/>
      <c r="L61" s="132" t="s">
        <v>258</v>
      </c>
      <c r="M61" s="425" t="s">
        <v>259</v>
      </c>
      <c r="N61" s="433"/>
      <c r="O61" s="117" t="s">
        <v>87</v>
      </c>
      <c r="P61" s="425" t="s">
        <v>149</v>
      </c>
      <c r="Q61" s="426"/>
      <c r="R61" s="97"/>
    </row>
    <row r="62" spans="1:18">
      <c r="A62" s="97"/>
      <c r="B62" s="402"/>
      <c r="C62" s="436"/>
      <c r="D62" s="436"/>
      <c r="E62" s="437"/>
      <c r="F62" s="427">
        <f>SUM('GA 55'!X11:X17)</f>
        <v>35000</v>
      </c>
      <c r="G62" s="427"/>
      <c r="H62" s="427"/>
      <c r="I62" s="427"/>
      <c r="J62" s="427">
        <f>SUM('GA 55'!X18:X20)</f>
        <v>15000</v>
      </c>
      <c r="K62" s="427"/>
      <c r="L62" s="98">
        <f>'GA 55'!X21</f>
        <v>5000</v>
      </c>
      <c r="M62" s="427">
        <f>'GA 55'!X22</f>
        <v>5000</v>
      </c>
      <c r="N62" s="427"/>
      <c r="O62" s="99">
        <f>SUM('GA 55'!X23:X30)+'Other Deduction'!E18</f>
        <v>0</v>
      </c>
      <c r="P62" s="428">
        <f>F62+J62+L62+M62+O62</f>
        <v>60000</v>
      </c>
      <c r="Q62" s="429"/>
      <c r="R62" s="97"/>
    </row>
    <row r="63" spans="1:18" ht="16.5" thickBot="1">
      <c r="A63" s="97"/>
      <c r="B63" s="430" t="str">
        <f>IF(Q60&gt;P62,"Income Tax Payable",IF(Q60&lt;P62,"Income Tax Refundable","Income Tax Payble/Refundable"))</f>
        <v>Income Tax Refundable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100" t="s">
        <v>11</v>
      </c>
      <c r="Q63" s="101">
        <f>IF(Q60&gt;P62,Q60-P62,P62-Q60)</f>
        <v>33151</v>
      </c>
      <c r="R63" s="97"/>
    </row>
    <row r="64" spans="1:18">
      <c r="A64" s="97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3"/>
      <c r="Q64" s="104"/>
      <c r="R64" s="97"/>
    </row>
    <row r="65" spans="1:18" ht="16.5">
      <c r="A65" s="97"/>
      <c r="B65" s="105"/>
      <c r="C65" s="106"/>
      <c r="D65" s="106"/>
      <c r="E65" s="107" t="s">
        <v>112</v>
      </c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8"/>
      <c r="Q65" s="109"/>
      <c r="R65" s="97"/>
    </row>
    <row r="66" spans="1:18">
      <c r="A66" s="97"/>
      <c r="B66" s="105"/>
      <c r="C66" s="106"/>
      <c r="D66" s="106"/>
      <c r="E66" s="110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8"/>
      <c r="Q66" s="109"/>
      <c r="R66" s="97"/>
    </row>
    <row r="67" spans="1:18" s="31" customFormat="1" ht="15.75" customHeight="1">
      <c r="A67" s="111"/>
      <c r="B67" s="112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111"/>
    </row>
    <row r="68" spans="1:18" s="31" customFormat="1" ht="15.75" hidden="1" customHeight="1">
      <c r="A68" s="111"/>
      <c r="B68" s="113"/>
      <c r="C68" s="424"/>
      <c r="D68" s="424"/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424"/>
      <c r="P68" s="424"/>
      <c r="Q68" s="424"/>
      <c r="R68" s="111"/>
    </row>
    <row r="69" spans="1:18" s="31" customFormat="1" ht="24" hidden="1" customHeight="1">
      <c r="A69" s="111"/>
      <c r="B69" s="112"/>
      <c r="C69" s="424"/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424"/>
      <c r="R69" s="111"/>
    </row>
    <row r="70" spans="1:18" s="31" customFormat="1" ht="15.75" hidden="1" customHeight="1">
      <c r="B70" s="32"/>
      <c r="C70" s="34"/>
      <c r="D70" s="34"/>
      <c r="E70" s="34"/>
      <c r="F70" s="34"/>
      <c r="G70" s="34"/>
      <c r="H70" s="34"/>
      <c r="I70" s="34"/>
      <c r="J70" s="34"/>
      <c r="K70" s="34"/>
      <c r="L70" s="407"/>
      <c r="M70" s="407"/>
      <c r="N70" s="407"/>
      <c r="O70" s="407"/>
      <c r="P70" s="407"/>
      <c r="Q70" s="407"/>
    </row>
    <row r="71" spans="1:18" s="31" customFormat="1" ht="15.75" hidden="1" customHeight="1">
      <c r="B71" s="32"/>
      <c r="C71" s="34"/>
      <c r="D71" s="34"/>
      <c r="E71" s="34"/>
      <c r="F71" s="34"/>
      <c r="G71" s="34"/>
      <c r="H71" s="34"/>
      <c r="I71" s="34"/>
      <c r="J71" s="34"/>
      <c r="K71" s="34"/>
      <c r="L71" s="407"/>
      <c r="M71" s="407"/>
      <c r="N71" s="407"/>
      <c r="O71" s="407"/>
      <c r="P71" s="407"/>
      <c r="Q71" s="407"/>
    </row>
    <row r="72" spans="1:18" s="31" customFormat="1" ht="15.75" hidden="1" customHeight="1">
      <c r="B72" s="32"/>
      <c r="C72" s="34"/>
      <c r="D72" s="34"/>
      <c r="E72" s="34"/>
      <c r="F72" s="34"/>
      <c r="G72" s="34"/>
      <c r="H72" s="34"/>
      <c r="I72" s="34"/>
      <c r="J72" s="34"/>
      <c r="K72" s="34"/>
      <c r="L72" s="407"/>
      <c r="M72" s="407"/>
      <c r="N72" s="407"/>
      <c r="O72" s="407"/>
      <c r="P72" s="407"/>
      <c r="Q72" s="407"/>
    </row>
    <row r="73" spans="1:18" s="31" customFormat="1" ht="15.75" hidden="1" customHeight="1">
      <c r="B73" s="32"/>
      <c r="C73" s="34"/>
      <c r="D73" s="34"/>
      <c r="E73" s="34"/>
      <c r="F73" s="34"/>
      <c r="G73" s="34"/>
      <c r="H73" s="34"/>
      <c r="I73" s="34"/>
      <c r="J73" s="34"/>
      <c r="K73" s="34"/>
      <c r="L73" s="407"/>
      <c r="M73" s="407"/>
      <c r="N73" s="407"/>
      <c r="O73" s="407"/>
      <c r="P73" s="407"/>
      <c r="Q73" s="407"/>
    </row>
    <row r="74" spans="1:18" s="31" customFormat="1" ht="15.75" hidden="1" customHeight="1">
      <c r="B74" s="32"/>
      <c r="C74" s="34"/>
      <c r="D74" s="34"/>
      <c r="E74" s="34"/>
      <c r="F74" s="34"/>
      <c r="G74" s="34"/>
      <c r="H74" s="34"/>
      <c r="I74" s="34"/>
      <c r="J74" s="34"/>
      <c r="K74" s="34"/>
      <c r="L74" s="407"/>
      <c r="M74" s="407"/>
      <c r="N74" s="407"/>
      <c r="O74" s="407"/>
      <c r="P74" s="407"/>
      <c r="Q74" s="407"/>
    </row>
    <row r="75" spans="1:18" s="31" customFormat="1" hidden="1">
      <c r="B75" s="33"/>
      <c r="C75" s="35"/>
      <c r="D75" s="480"/>
      <c r="E75" s="480"/>
      <c r="F75" s="480"/>
      <c r="G75" s="480"/>
      <c r="H75" s="480"/>
      <c r="I75" s="480"/>
      <c r="J75" s="480"/>
      <c r="K75" s="35"/>
      <c r="L75" s="407"/>
      <c r="M75" s="407"/>
      <c r="N75" s="407"/>
      <c r="O75" s="407"/>
      <c r="P75" s="407"/>
      <c r="Q75" s="407"/>
    </row>
    <row r="76" spans="1:18" s="31" customFormat="1" hidden="1">
      <c r="B76" s="33"/>
      <c r="C76" s="35"/>
      <c r="D76" s="35"/>
      <c r="E76" s="35"/>
      <c r="F76" s="35"/>
      <c r="G76" s="35"/>
      <c r="H76" s="35"/>
      <c r="I76" s="35"/>
      <c r="J76" s="35"/>
      <c r="K76" s="35"/>
      <c r="L76" s="407"/>
      <c r="M76" s="407"/>
      <c r="N76" s="407"/>
      <c r="O76" s="407"/>
      <c r="P76" s="407"/>
      <c r="Q76" s="407"/>
    </row>
    <row r="77" spans="1:18" hidden="1">
      <c r="A77" s="26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  <c r="Q77" s="30"/>
      <c r="R77" s="26"/>
    </row>
    <row r="78" spans="1:18" hidden="1">
      <c r="A78" s="26"/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  <c r="Q78" s="30"/>
      <c r="R78" s="26"/>
    </row>
    <row r="79" spans="1:18" hidden="1">
      <c r="A79" s="26"/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  <c r="Q79" s="30"/>
      <c r="R79" s="26"/>
    </row>
  </sheetData>
  <sheetProtection password="FC12" sheet="1" objects="1" scenarios="1"/>
  <customSheetViews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21">
    <mergeCell ref="B11:B13"/>
    <mergeCell ref="C11:J11"/>
    <mergeCell ref="K11:L11"/>
    <mergeCell ref="E13:G13"/>
    <mergeCell ref="E12:G12"/>
    <mergeCell ref="C12:D13"/>
    <mergeCell ref="D75:J75"/>
    <mergeCell ref="M11:O11"/>
    <mergeCell ref="P11:Q13"/>
    <mergeCell ref="H12:J12"/>
    <mergeCell ref="K12:L12"/>
    <mergeCell ref="C14:O14"/>
    <mergeCell ref="C15:O15"/>
    <mergeCell ref="C16:O16"/>
    <mergeCell ref="C17:O17"/>
    <mergeCell ref="D26:G26"/>
    <mergeCell ref="K26:M26"/>
    <mergeCell ref="M12:O12"/>
    <mergeCell ref="H13:J13"/>
    <mergeCell ref="K13:L13"/>
    <mergeCell ref="M13:O13"/>
    <mergeCell ref="D27:G27"/>
    <mergeCell ref="K27:M27"/>
    <mergeCell ref="C45:O45"/>
    <mergeCell ref="B1:Q1"/>
    <mergeCell ref="B2:Q2"/>
    <mergeCell ref="C3:D3"/>
    <mergeCell ref="P3:Q3"/>
    <mergeCell ref="C4:O4"/>
    <mergeCell ref="C5:O5"/>
    <mergeCell ref="C6:O6"/>
    <mergeCell ref="C10:O10"/>
    <mergeCell ref="C7:L7"/>
    <mergeCell ref="M7:O7"/>
    <mergeCell ref="C9:L9"/>
    <mergeCell ref="M9:O9"/>
    <mergeCell ref="E3:J3"/>
    <mergeCell ref="L3:N3"/>
    <mergeCell ref="B7:B9"/>
    <mergeCell ref="M8:O8"/>
    <mergeCell ref="C8:L8"/>
    <mergeCell ref="P7:Q8"/>
    <mergeCell ref="B18:B34"/>
    <mergeCell ref="C18:Q18"/>
    <mergeCell ref="C19:Q19"/>
    <mergeCell ref="D20:G20"/>
    <mergeCell ref="K20:M20"/>
    <mergeCell ref="D21:G21"/>
    <mergeCell ref="K21:M21"/>
    <mergeCell ref="C30:M30"/>
    <mergeCell ref="K28:M28"/>
    <mergeCell ref="P20:Q30"/>
    <mergeCell ref="D22:G22"/>
    <mergeCell ref="K22:M22"/>
    <mergeCell ref="D23:G23"/>
    <mergeCell ref="K23:M23"/>
    <mergeCell ref="D24:G24"/>
    <mergeCell ref="K24:M24"/>
    <mergeCell ref="D25:G25"/>
    <mergeCell ref="K25:M25"/>
    <mergeCell ref="C32:O32"/>
    <mergeCell ref="C31:O31"/>
    <mergeCell ref="F53:G53"/>
    <mergeCell ref="H53:J53"/>
    <mergeCell ref="L53:N53"/>
    <mergeCell ref="M62:N62"/>
    <mergeCell ref="P62:Q62"/>
    <mergeCell ref="B63:O63"/>
    <mergeCell ref="C59:O59"/>
    <mergeCell ref="C60:O60"/>
    <mergeCell ref="F61:I61"/>
    <mergeCell ref="J61:K61"/>
    <mergeCell ref="M61:N61"/>
    <mergeCell ref="C61:E62"/>
    <mergeCell ref="B61:B62"/>
    <mergeCell ref="L70:Q76"/>
    <mergeCell ref="C54:O54"/>
    <mergeCell ref="C57:O57"/>
    <mergeCell ref="C58:O58"/>
    <mergeCell ref="B48:B58"/>
    <mergeCell ref="C48:Q48"/>
    <mergeCell ref="C49:G49"/>
    <mergeCell ref="H49:K49"/>
    <mergeCell ref="L49:O49"/>
    <mergeCell ref="C52:E52"/>
    <mergeCell ref="C53:E53"/>
    <mergeCell ref="C50:E50"/>
    <mergeCell ref="C51:E51"/>
    <mergeCell ref="F52:G52"/>
    <mergeCell ref="H52:J52"/>
    <mergeCell ref="L52:N52"/>
    <mergeCell ref="H51:J51"/>
    <mergeCell ref="L51:N51"/>
    <mergeCell ref="C55:O55"/>
    <mergeCell ref="C56:O56"/>
    <mergeCell ref="C67:Q69"/>
    <mergeCell ref="P61:Q61"/>
    <mergeCell ref="F62:I62"/>
    <mergeCell ref="J62:K62"/>
    <mergeCell ref="B35:B44"/>
    <mergeCell ref="C35:Q35"/>
    <mergeCell ref="C36:O36"/>
    <mergeCell ref="C37:O37"/>
    <mergeCell ref="C38:O38"/>
    <mergeCell ref="C39:O39"/>
    <mergeCell ref="C40:O40"/>
    <mergeCell ref="C41:O41"/>
    <mergeCell ref="C44:O44"/>
    <mergeCell ref="F51:G51"/>
    <mergeCell ref="C46:O46"/>
    <mergeCell ref="C47:O47"/>
    <mergeCell ref="F50:G50"/>
    <mergeCell ref="H50:J50"/>
    <mergeCell ref="L50:N50"/>
    <mergeCell ref="D28:G28"/>
    <mergeCell ref="C33:O33"/>
    <mergeCell ref="C34:O34"/>
    <mergeCell ref="C42:O42"/>
    <mergeCell ref="C43:O43"/>
    <mergeCell ref="D29:G29"/>
    <mergeCell ref="K29:M29"/>
  </mergeCells>
  <printOptions horizontalCentered="1"/>
  <pageMargins left="0.39370078740157499" right="0.23622047244094499" top="0.23622047244094499" bottom="0.17" header="0.196850393700787" footer="0.17"/>
  <pageSetup paperSize="9" scale="83" orientation="portrait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XFD82"/>
  <sheetViews>
    <sheetView showGridLines="0" workbookViewId="0">
      <selection activeCell="Q17" sqref="Q17"/>
    </sheetView>
  </sheetViews>
  <sheetFormatPr defaultColWidth="0" defaultRowHeight="15.75" customHeight="1" zeroHeight="1"/>
  <cols>
    <col min="1" max="1" width="3" customWidth="1" collapsed="1"/>
    <col min="2" max="2" width="2.42578125" style="9" customWidth="1" collapsed="1"/>
    <col min="3" max="3" width="4.5703125" style="8" customWidth="1" collapsed="1"/>
    <col min="4" max="5" width="9.140625" style="8" customWidth="1" collapsed="1"/>
    <col min="6" max="6" width="3.85546875" style="8" customWidth="1" collapsed="1"/>
    <col min="7" max="7" width="4.140625" style="8" customWidth="1" collapsed="1"/>
    <col min="8" max="8" width="2.85546875" style="8" customWidth="1" collapsed="1"/>
    <col min="9" max="9" width="10.5703125" style="8" customWidth="1" collapsed="1"/>
    <col min="10" max="10" width="5.140625" style="8" customWidth="1" collapsed="1"/>
    <col min="11" max="11" width="10.140625" style="8" customWidth="1" collapsed="1"/>
    <col min="12" max="12" width="11.42578125" style="8" customWidth="1" collapsed="1"/>
    <col min="13" max="13" width="9.42578125" style="8" customWidth="1" collapsed="1"/>
    <col min="14" max="14" width="3.5703125" style="8" customWidth="1" collapsed="1"/>
    <col min="15" max="15" width="11" style="8" customWidth="1" collapsed="1"/>
    <col min="16" max="16" width="2.85546875" style="10" bestFit="1" customWidth="1" collapsed="1"/>
    <col min="17" max="17" width="19.7109375" style="11" customWidth="1" collapsed="1"/>
    <col min="18" max="18" width="2.42578125" customWidth="1" collapsed="1"/>
    <col min="19" max="16383" width="9.140625" hidden="1" collapsed="1"/>
    <col min="16384" max="16384" width="6.85546875" hidden="1" customWidth="1" collapsed="1"/>
  </cols>
  <sheetData>
    <row r="1" spans="1:18 16384:16384" s="12" customFormat="1" ht="18.75">
      <c r="A1" s="83"/>
      <c r="B1" s="458" t="str">
        <f>'GA 55'!C5</f>
        <v>GOVT SR. SECONDARY SCHOOL, DILOD HATHI ATRU, BARAN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83"/>
      <c r="XFD1" s="12">
        <f>'GA 55'!AF1:AF2</f>
        <v>1</v>
      </c>
    </row>
    <row r="2" spans="1:18 16384:16384" s="12" customFormat="1" ht="21" thickBot="1">
      <c r="A2" s="83"/>
      <c r="B2" s="459" t="s">
        <v>260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83"/>
    </row>
    <row r="3" spans="1:18 16384:16384" s="12" customFormat="1" ht="15" customHeight="1">
      <c r="A3" s="83"/>
      <c r="B3" s="84">
        <v>1</v>
      </c>
      <c r="C3" s="460" t="s">
        <v>10</v>
      </c>
      <c r="D3" s="461"/>
      <c r="E3" s="467" t="str">
        <f>'GA 55'!D7</f>
        <v>CHANDRA PRAKASH JAIN</v>
      </c>
      <c r="F3" s="467"/>
      <c r="G3" s="467"/>
      <c r="H3" s="467"/>
      <c r="I3" s="467"/>
      <c r="J3" s="467"/>
      <c r="K3" s="85" t="s">
        <v>28</v>
      </c>
      <c r="L3" s="468" t="str">
        <f>'GA 55'!O7</f>
        <v>PRINCIPAL</v>
      </c>
      <c r="M3" s="468"/>
      <c r="N3" s="468"/>
      <c r="O3" s="86" t="s">
        <v>27</v>
      </c>
      <c r="P3" s="462" t="str">
        <f>IF('GA 55'!U7="","",'GA 55'!U7)</f>
        <v>AABBN5566H</v>
      </c>
      <c r="Q3" s="463"/>
      <c r="R3" s="83"/>
    </row>
    <row r="4" spans="1:18 16384:16384" s="12" customFormat="1" ht="15" customHeight="1">
      <c r="A4" s="83"/>
      <c r="B4" s="87">
        <v>2</v>
      </c>
      <c r="C4" s="464" t="s">
        <v>206</v>
      </c>
      <c r="D4" s="464"/>
      <c r="E4" s="382"/>
      <c r="F4" s="382"/>
      <c r="G4" s="382"/>
      <c r="H4" s="382"/>
      <c r="I4" s="382"/>
      <c r="J4" s="382"/>
      <c r="K4" s="464"/>
      <c r="L4" s="382"/>
      <c r="M4" s="382"/>
      <c r="N4" s="382"/>
      <c r="O4" s="464"/>
      <c r="P4" s="131" t="s">
        <v>11</v>
      </c>
      <c r="Q4" s="88">
        <f>'GA 55'!N31</f>
        <v>909370</v>
      </c>
      <c r="R4" s="83"/>
    </row>
    <row r="5" spans="1:18 16384:16384" s="12" customFormat="1" ht="15" customHeight="1">
      <c r="A5" s="83"/>
      <c r="B5" s="87">
        <v>3</v>
      </c>
      <c r="C5" s="382" t="s">
        <v>113</v>
      </c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131" t="s">
        <v>11</v>
      </c>
      <c r="Q5" s="89"/>
      <c r="R5" s="83"/>
    </row>
    <row r="6" spans="1:18 16384:16384" s="12" customFormat="1" ht="15" customHeight="1">
      <c r="A6" s="83"/>
      <c r="B6" s="87">
        <v>4</v>
      </c>
      <c r="C6" s="390" t="s">
        <v>29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131" t="s">
        <v>11</v>
      </c>
      <c r="Q6" s="89">
        <f>Q4-Q5</f>
        <v>909370</v>
      </c>
      <c r="R6" s="83"/>
    </row>
    <row r="7" spans="1:18 16384:16384" s="12" customFormat="1" ht="15" customHeight="1">
      <c r="A7" s="83"/>
      <c r="B7" s="400">
        <v>5</v>
      </c>
      <c r="C7" s="391" t="s">
        <v>71</v>
      </c>
      <c r="D7" s="392"/>
      <c r="E7" s="392"/>
      <c r="F7" s="392"/>
      <c r="G7" s="392"/>
      <c r="H7" s="392"/>
      <c r="I7" s="392"/>
      <c r="J7" s="392"/>
      <c r="K7" s="392"/>
      <c r="L7" s="392"/>
      <c r="M7" s="466">
        <f>'Other Deduction'!B4</f>
        <v>0</v>
      </c>
      <c r="N7" s="466"/>
      <c r="O7" s="466"/>
      <c r="P7" s="446"/>
      <c r="Q7" s="447"/>
      <c r="R7" s="83"/>
    </row>
    <row r="8" spans="1:18 16384:16384" s="12" customFormat="1" ht="15" customHeight="1">
      <c r="A8" s="83"/>
      <c r="B8" s="401"/>
      <c r="C8" s="391" t="s">
        <v>72</v>
      </c>
      <c r="D8" s="392"/>
      <c r="E8" s="392"/>
      <c r="F8" s="392"/>
      <c r="G8" s="392"/>
      <c r="H8" s="392"/>
      <c r="I8" s="392"/>
      <c r="J8" s="392"/>
      <c r="K8" s="392"/>
      <c r="L8" s="392"/>
      <c r="M8" s="466">
        <f>'Other Deduction'!B5</f>
        <v>0</v>
      </c>
      <c r="N8" s="466"/>
      <c r="O8" s="466"/>
      <c r="P8" s="450"/>
      <c r="Q8" s="451"/>
      <c r="R8" s="83"/>
    </row>
    <row r="9" spans="1:18 16384:16384" s="12" customFormat="1" ht="15" customHeight="1">
      <c r="A9" s="83"/>
      <c r="B9" s="402"/>
      <c r="C9" s="391" t="s">
        <v>173</v>
      </c>
      <c r="D9" s="392"/>
      <c r="E9" s="392"/>
      <c r="F9" s="392"/>
      <c r="G9" s="392"/>
      <c r="H9" s="392"/>
      <c r="I9" s="392"/>
      <c r="J9" s="392"/>
      <c r="K9" s="392"/>
      <c r="L9" s="392"/>
      <c r="M9" s="466">
        <f>IF(Q6&lt;50000,Q6,50000)</f>
        <v>50000</v>
      </c>
      <c r="N9" s="466"/>
      <c r="O9" s="466"/>
      <c r="P9" s="131" t="s">
        <v>11</v>
      </c>
      <c r="Q9" s="89"/>
      <c r="R9" s="83"/>
    </row>
    <row r="10" spans="1:18 16384:16384" s="12" customFormat="1" ht="15" customHeight="1">
      <c r="A10" s="83"/>
      <c r="B10" s="87">
        <v>6</v>
      </c>
      <c r="C10" s="465" t="s">
        <v>12</v>
      </c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131" t="s">
        <v>11</v>
      </c>
      <c r="Q10" s="89">
        <f>Q6-Q9</f>
        <v>909370</v>
      </c>
      <c r="R10" s="83"/>
    </row>
    <row r="11" spans="1:18 16384:16384" s="12" customFormat="1" ht="15" customHeight="1">
      <c r="A11" s="83"/>
      <c r="B11" s="469">
        <v>7</v>
      </c>
      <c r="C11" s="382" t="s">
        <v>30</v>
      </c>
      <c r="D11" s="382"/>
      <c r="E11" s="382"/>
      <c r="F11" s="382"/>
      <c r="G11" s="382"/>
      <c r="H11" s="382"/>
      <c r="I11" s="382"/>
      <c r="J11" s="382"/>
      <c r="K11" s="465" t="s">
        <v>31</v>
      </c>
      <c r="L11" s="465"/>
      <c r="M11" s="466">
        <f>'Other Deduction'!B6</f>
        <v>0</v>
      </c>
      <c r="N11" s="466"/>
      <c r="O11" s="466"/>
      <c r="P11" s="481"/>
      <c r="Q11" s="482"/>
      <c r="R11" s="83"/>
    </row>
    <row r="12" spans="1:18 16384:16384" s="12" customFormat="1" ht="15" customHeight="1">
      <c r="A12" s="83"/>
      <c r="B12" s="469"/>
      <c r="C12" s="476" t="s">
        <v>32</v>
      </c>
      <c r="D12" s="477"/>
      <c r="E12" s="473" t="s">
        <v>85</v>
      </c>
      <c r="F12" s="474"/>
      <c r="G12" s="475"/>
      <c r="H12" s="483" t="s">
        <v>13</v>
      </c>
      <c r="I12" s="483"/>
      <c r="J12" s="483"/>
      <c r="K12" s="465" t="s">
        <v>33</v>
      </c>
      <c r="L12" s="465"/>
      <c r="M12" s="465" t="s">
        <v>63</v>
      </c>
      <c r="N12" s="465"/>
      <c r="O12" s="465"/>
      <c r="P12" s="481"/>
      <c r="Q12" s="482"/>
      <c r="R12" s="83"/>
    </row>
    <row r="13" spans="1:18 16384:16384" s="12" customFormat="1" ht="15" customHeight="1">
      <c r="A13" s="83"/>
      <c r="B13" s="469"/>
      <c r="C13" s="478"/>
      <c r="D13" s="479"/>
      <c r="E13" s="470">
        <f>ROUND(M11*0.3,0)</f>
        <v>0</v>
      </c>
      <c r="F13" s="471"/>
      <c r="G13" s="472"/>
      <c r="H13" s="466">
        <v>0</v>
      </c>
      <c r="I13" s="466"/>
      <c r="J13" s="466"/>
      <c r="K13" s="466">
        <f>'Other Deduction'!B7</f>
        <v>0</v>
      </c>
      <c r="L13" s="466"/>
      <c r="M13" s="466">
        <f>E13+H13+K13</f>
        <v>0</v>
      </c>
      <c r="N13" s="466"/>
      <c r="O13" s="466"/>
      <c r="P13" s="481"/>
      <c r="Q13" s="482"/>
      <c r="R13" s="83"/>
    </row>
    <row r="14" spans="1:18 16384:16384" s="12" customFormat="1" ht="15" customHeight="1">
      <c r="A14" s="83"/>
      <c r="B14" s="87"/>
      <c r="C14" s="465" t="s">
        <v>34</v>
      </c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131" t="s">
        <v>11</v>
      </c>
      <c r="Q14" s="89">
        <f>M11-M13</f>
        <v>0</v>
      </c>
      <c r="R14" s="83"/>
    </row>
    <row r="15" spans="1:18 16384:16384" s="12" customFormat="1" ht="15" customHeight="1">
      <c r="A15" s="83"/>
      <c r="B15" s="87">
        <v>8</v>
      </c>
      <c r="C15" s="465" t="s">
        <v>64</v>
      </c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131" t="s">
        <v>11</v>
      </c>
      <c r="Q15" s="89">
        <f>Q10+Q14</f>
        <v>909370</v>
      </c>
      <c r="R15" s="83"/>
    </row>
    <row r="16" spans="1:18 16384:16384" s="12" customFormat="1" ht="15" customHeight="1">
      <c r="A16" s="83"/>
      <c r="B16" s="87">
        <v>9</v>
      </c>
      <c r="C16" s="382" t="s">
        <v>26</v>
      </c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131" t="s">
        <v>11</v>
      </c>
      <c r="Q16" s="89">
        <f>VLOOKUP(XFD1,'MASTER SHEET'!A6:W200,23,0)</f>
        <v>14000</v>
      </c>
      <c r="R16" s="83"/>
    </row>
    <row r="17" spans="1:18" s="12" customFormat="1" ht="15" customHeight="1">
      <c r="A17" s="83"/>
      <c r="B17" s="87">
        <v>10</v>
      </c>
      <c r="C17" s="382" t="s">
        <v>35</v>
      </c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131" t="s">
        <v>11</v>
      </c>
      <c r="Q17" s="88">
        <f>Q15+Q16</f>
        <v>923370</v>
      </c>
      <c r="R17" s="83"/>
    </row>
    <row r="18" spans="1:18" s="12" customFormat="1" ht="15" customHeight="1">
      <c r="A18" s="83"/>
      <c r="B18" s="400">
        <v>11</v>
      </c>
      <c r="C18" s="383" t="s">
        <v>114</v>
      </c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403"/>
      <c r="R18" s="83"/>
    </row>
    <row r="19" spans="1:18" s="12" customFormat="1" ht="15" customHeight="1">
      <c r="A19" s="83"/>
      <c r="B19" s="401"/>
      <c r="C19" s="438" t="s">
        <v>101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9"/>
      <c r="R19" s="83"/>
    </row>
    <row r="20" spans="1:18" s="12" customFormat="1" ht="15" customHeight="1">
      <c r="A20" s="83"/>
      <c r="B20" s="401"/>
      <c r="C20" s="90" t="s">
        <v>36</v>
      </c>
      <c r="D20" s="382" t="s">
        <v>73</v>
      </c>
      <c r="E20" s="382"/>
      <c r="F20" s="382"/>
      <c r="G20" s="382"/>
      <c r="H20" s="131" t="s">
        <v>11</v>
      </c>
      <c r="I20" s="39">
        <f>'GA 55'!Q31</f>
        <v>84000</v>
      </c>
      <c r="J20" s="90" t="s">
        <v>37</v>
      </c>
      <c r="K20" s="440" t="s">
        <v>108</v>
      </c>
      <c r="L20" s="440"/>
      <c r="M20" s="440"/>
      <c r="N20" s="131" t="s">
        <v>11</v>
      </c>
      <c r="O20" s="157">
        <v>0</v>
      </c>
      <c r="P20" s="446"/>
      <c r="Q20" s="447"/>
      <c r="R20" s="83"/>
    </row>
    <row r="21" spans="1:18" s="12" customFormat="1" ht="15" customHeight="1">
      <c r="A21" s="83"/>
      <c r="B21" s="401"/>
      <c r="C21" s="90" t="s">
        <v>38</v>
      </c>
      <c r="D21" s="382" t="s">
        <v>74</v>
      </c>
      <c r="E21" s="382"/>
      <c r="F21" s="382"/>
      <c r="G21" s="382"/>
      <c r="H21" s="131" t="s">
        <v>11</v>
      </c>
      <c r="I21" s="39">
        <f>'GA 55'!T31+VLOOKUP(XFD1,'MASTER SHEET'!A6:U200,12,0)</f>
        <v>19624</v>
      </c>
      <c r="J21" s="90" t="s">
        <v>39</v>
      </c>
      <c r="K21" s="441" t="s">
        <v>40</v>
      </c>
      <c r="L21" s="441"/>
      <c r="M21" s="441"/>
      <c r="N21" s="131" t="s">
        <v>11</v>
      </c>
      <c r="O21" s="157">
        <f>'Other Deduction'!E6</f>
        <v>0</v>
      </c>
      <c r="P21" s="448"/>
      <c r="Q21" s="449"/>
      <c r="R21" s="83"/>
    </row>
    <row r="22" spans="1:18" s="12" customFormat="1" ht="15" customHeight="1">
      <c r="A22" s="83"/>
      <c r="B22" s="401"/>
      <c r="C22" s="90" t="s">
        <v>41</v>
      </c>
      <c r="D22" s="382" t="s">
        <v>75</v>
      </c>
      <c r="E22" s="382"/>
      <c r="F22" s="382"/>
      <c r="G22" s="382"/>
      <c r="H22" s="131" t="s">
        <v>11</v>
      </c>
      <c r="I22" s="157">
        <f>'Other Deduction'!B14</f>
        <v>0</v>
      </c>
      <c r="J22" s="90" t="s">
        <v>42</v>
      </c>
      <c r="K22" s="441" t="s">
        <v>16</v>
      </c>
      <c r="L22" s="441"/>
      <c r="M22" s="441"/>
      <c r="N22" s="131" t="s">
        <v>11</v>
      </c>
      <c r="O22" s="158">
        <f>'Other Deduction'!B15</f>
        <v>0</v>
      </c>
      <c r="P22" s="448"/>
      <c r="Q22" s="449"/>
      <c r="R22" s="83"/>
    </row>
    <row r="23" spans="1:18" s="12" customFormat="1" ht="15" customHeight="1">
      <c r="A23" s="83"/>
      <c r="B23" s="401"/>
      <c r="C23" s="90" t="s">
        <v>43</v>
      </c>
      <c r="D23" s="382" t="s">
        <v>76</v>
      </c>
      <c r="E23" s="382"/>
      <c r="F23" s="382"/>
      <c r="G23" s="382"/>
      <c r="H23" s="131" t="s">
        <v>11</v>
      </c>
      <c r="I23" s="157">
        <f>'Other Deduction'!B16</f>
        <v>0</v>
      </c>
      <c r="J23" s="90" t="s">
        <v>44</v>
      </c>
      <c r="K23" s="441" t="s">
        <v>102</v>
      </c>
      <c r="L23" s="441"/>
      <c r="M23" s="441"/>
      <c r="N23" s="131" t="s">
        <v>11</v>
      </c>
      <c r="O23" s="91">
        <f>VLOOKUP(XFD1,'MASTER SHEET'!A6:W200,15,0)</f>
        <v>9052</v>
      </c>
      <c r="P23" s="448"/>
      <c r="Q23" s="449"/>
      <c r="R23" s="83"/>
    </row>
    <row r="24" spans="1:18" s="12" customFormat="1" ht="15" customHeight="1">
      <c r="A24" s="83"/>
      <c r="B24" s="401"/>
      <c r="C24" s="90" t="s">
        <v>45</v>
      </c>
      <c r="D24" s="382" t="s">
        <v>77</v>
      </c>
      <c r="E24" s="382"/>
      <c r="F24" s="382"/>
      <c r="G24" s="382"/>
      <c r="H24" s="131" t="s">
        <v>11</v>
      </c>
      <c r="I24" s="157">
        <f>'Other Deduction'!B17</f>
        <v>0</v>
      </c>
      <c r="J24" s="90" t="s">
        <v>46</v>
      </c>
      <c r="K24" s="441" t="s">
        <v>105</v>
      </c>
      <c r="L24" s="441"/>
      <c r="M24" s="441"/>
      <c r="N24" s="131" t="s">
        <v>11</v>
      </c>
      <c r="O24" s="157">
        <f>'Other Deduction'!E15</f>
        <v>0</v>
      </c>
      <c r="P24" s="448"/>
      <c r="Q24" s="449"/>
      <c r="R24" s="83"/>
    </row>
    <row r="25" spans="1:18" s="12" customFormat="1" ht="31.5" customHeight="1">
      <c r="A25" s="83"/>
      <c r="B25" s="401"/>
      <c r="C25" s="90" t="s">
        <v>47</v>
      </c>
      <c r="D25" s="452" t="s">
        <v>246</v>
      </c>
      <c r="E25" s="453"/>
      <c r="F25" s="453"/>
      <c r="G25" s="454"/>
      <c r="H25" s="131" t="s">
        <v>11</v>
      </c>
      <c r="I25" s="39">
        <f>'GA 55'!O31</f>
        <v>44427</v>
      </c>
      <c r="J25" s="90" t="s">
        <v>48</v>
      </c>
      <c r="K25" s="441" t="s">
        <v>104</v>
      </c>
      <c r="L25" s="441"/>
      <c r="M25" s="441"/>
      <c r="N25" s="131" t="s">
        <v>11</v>
      </c>
      <c r="O25" s="157">
        <f>'Other Deduction'!E16</f>
        <v>0</v>
      </c>
      <c r="P25" s="448"/>
      <c r="Q25" s="449"/>
      <c r="R25" s="83"/>
    </row>
    <row r="26" spans="1:18" s="12" customFormat="1" ht="15" customHeight="1">
      <c r="A26" s="83"/>
      <c r="B26" s="401"/>
      <c r="C26" s="90" t="s">
        <v>49</v>
      </c>
      <c r="D26" s="382" t="s">
        <v>109</v>
      </c>
      <c r="E26" s="382"/>
      <c r="F26" s="382"/>
      <c r="G26" s="382"/>
      <c r="H26" s="131" t="s">
        <v>11</v>
      </c>
      <c r="I26" s="158">
        <f>'GA 55'!U31</f>
        <v>0</v>
      </c>
      <c r="J26" s="90" t="s">
        <v>50</v>
      </c>
      <c r="K26" s="445" t="s">
        <v>103</v>
      </c>
      <c r="L26" s="445"/>
      <c r="M26" s="445"/>
      <c r="N26" s="131" t="s">
        <v>11</v>
      </c>
      <c r="O26" s="39">
        <f>VLOOKUP(XFD1,'MASTER SHEET'!A6:W200,19,0)</f>
        <v>66788</v>
      </c>
      <c r="P26" s="448"/>
      <c r="Q26" s="449"/>
      <c r="R26" s="83"/>
    </row>
    <row r="27" spans="1:18" s="12" customFormat="1" ht="15" customHeight="1">
      <c r="A27" s="83"/>
      <c r="B27" s="401"/>
      <c r="C27" s="90" t="s">
        <v>51</v>
      </c>
      <c r="D27" s="382" t="s">
        <v>9</v>
      </c>
      <c r="E27" s="382"/>
      <c r="F27" s="382"/>
      <c r="G27" s="382"/>
      <c r="H27" s="131" t="s">
        <v>11</v>
      </c>
      <c r="I27" s="158">
        <f>'Other Deduction'!B13</f>
        <v>0</v>
      </c>
      <c r="J27" s="90" t="s">
        <v>52</v>
      </c>
      <c r="K27" s="445" t="s">
        <v>140</v>
      </c>
      <c r="L27" s="445"/>
      <c r="M27" s="445"/>
      <c r="N27" s="131" t="s">
        <v>11</v>
      </c>
      <c r="O27" s="157">
        <f>'Other Deduction'!E5</f>
        <v>0</v>
      </c>
      <c r="P27" s="448"/>
      <c r="Q27" s="449"/>
      <c r="R27" s="83"/>
    </row>
    <row r="28" spans="1:18" s="12" customFormat="1" ht="15" customHeight="1">
      <c r="A28" s="83"/>
      <c r="B28" s="401"/>
      <c r="C28" s="90" t="s">
        <v>53</v>
      </c>
      <c r="D28" s="382" t="s">
        <v>86</v>
      </c>
      <c r="E28" s="382"/>
      <c r="F28" s="382"/>
      <c r="G28" s="382"/>
      <c r="H28" s="131" t="s">
        <v>11</v>
      </c>
      <c r="I28" s="39">
        <f>VLOOKUP(XFD1,'MASTER SHEET'!A6:W200,16,0)</f>
        <v>5000</v>
      </c>
      <c r="J28" s="90" t="s">
        <v>146</v>
      </c>
      <c r="K28" s="445" t="s">
        <v>147</v>
      </c>
      <c r="L28" s="445"/>
      <c r="M28" s="445"/>
      <c r="N28" s="131" t="s">
        <v>11</v>
      </c>
      <c r="O28" s="157">
        <f>'Other Deduction'!B18</f>
        <v>0</v>
      </c>
      <c r="P28" s="448"/>
      <c r="Q28" s="449"/>
      <c r="R28" s="83"/>
    </row>
    <row r="29" spans="1:18" s="12" customFormat="1" ht="15" customHeight="1">
      <c r="A29" s="83"/>
      <c r="B29" s="401"/>
      <c r="C29" s="90"/>
      <c r="D29" s="394"/>
      <c r="E29" s="395"/>
      <c r="F29" s="395"/>
      <c r="G29" s="396"/>
      <c r="H29" s="131"/>
      <c r="I29" s="39"/>
      <c r="J29" s="90"/>
      <c r="K29" s="397"/>
      <c r="L29" s="398"/>
      <c r="M29" s="399"/>
      <c r="N29" s="131" t="s">
        <v>11</v>
      </c>
      <c r="O29" s="39"/>
      <c r="P29" s="448"/>
      <c r="Q29" s="449"/>
      <c r="R29" s="83"/>
    </row>
    <row r="30" spans="1:18" s="12" customFormat="1" ht="15" customHeight="1">
      <c r="A30" s="83"/>
      <c r="B30" s="401"/>
      <c r="C30" s="442" t="s">
        <v>148</v>
      </c>
      <c r="D30" s="443"/>
      <c r="E30" s="443"/>
      <c r="F30" s="443"/>
      <c r="G30" s="443"/>
      <c r="H30" s="443"/>
      <c r="I30" s="443"/>
      <c r="J30" s="443"/>
      <c r="K30" s="443"/>
      <c r="L30" s="443"/>
      <c r="M30" s="444"/>
      <c r="N30" s="131" t="s">
        <v>11</v>
      </c>
      <c r="O30" s="92">
        <f>SUM(I20:I29)+SUM(O20:O29)</f>
        <v>228891</v>
      </c>
      <c r="P30" s="450"/>
      <c r="Q30" s="451"/>
      <c r="R30" s="83"/>
    </row>
    <row r="31" spans="1:18" s="12" customFormat="1" ht="15" customHeight="1">
      <c r="A31" s="83"/>
      <c r="B31" s="401"/>
      <c r="C31" s="390" t="s">
        <v>100</v>
      </c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131" t="s">
        <v>11</v>
      </c>
      <c r="Q31" s="88"/>
      <c r="R31" s="83"/>
    </row>
    <row r="32" spans="1:18" s="12" customFormat="1" ht="15" hidden="1" customHeight="1">
      <c r="A32" s="83"/>
      <c r="B32" s="401"/>
      <c r="C32" s="455" t="s">
        <v>253</v>
      </c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7"/>
      <c r="P32" s="131"/>
      <c r="Q32" s="38"/>
      <c r="R32" s="83"/>
    </row>
    <row r="33" spans="1:18" s="12" customFormat="1" ht="15" customHeight="1">
      <c r="A33" s="83"/>
      <c r="B33" s="401"/>
      <c r="C33" s="387" t="s">
        <v>254</v>
      </c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9"/>
      <c r="P33" s="131" t="s">
        <v>11</v>
      </c>
      <c r="Q33" s="89">
        <f>VLOOKUP(XFD1,'MASTER SHEET'!A6:W200,20,0)</f>
        <v>40000</v>
      </c>
      <c r="R33" s="83"/>
    </row>
    <row r="34" spans="1:18" s="12" customFormat="1" ht="15" customHeight="1">
      <c r="A34" s="83"/>
      <c r="B34" s="402"/>
      <c r="C34" s="390" t="s">
        <v>255</v>
      </c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131" t="s">
        <v>11</v>
      </c>
      <c r="Q34" s="88">
        <f>SUM(Q31:Q33)</f>
        <v>40000</v>
      </c>
      <c r="R34" s="83"/>
    </row>
    <row r="35" spans="1:18" s="12" customFormat="1" ht="15" customHeight="1">
      <c r="A35" s="83"/>
      <c r="B35" s="400">
        <v>12</v>
      </c>
      <c r="C35" s="383" t="s">
        <v>115</v>
      </c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403"/>
      <c r="R35" s="83"/>
    </row>
    <row r="36" spans="1:18" s="12" customFormat="1" ht="15" customHeight="1">
      <c r="A36" s="83"/>
      <c r="B36" s="401"/>
      <c r="C36" s="404" t="s">
        <v>167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6"/>
      <c r="P36" s="131" t="s">
        <v>11</v>
      </c>
      <c r="Q36" s="89">
        <v>0</v>
      </c>
      <c r="R36" s="83"/>
    </row>
    <row r="37" spans="1:18" s="12" customFormat="1" ht="15" customHeight="1">
      <c r="A37" s="83"/>
      <c r="B37" s="401"/>
      <c r="C37" s="382" t="s">
        <v>168</v>
      </c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131" t="s">
        <v>11</v>
      </c>
      <c r="Q37" s="89">
        <v>0</v>
      </c>
      <c r="R37" s="83"/>
    </row>
    <row r="38" spans="1:18" s="12" customFormat="1" ht="15" customHeight="1">
      <c r="A38" s="83"/>
      <c r="B38" s="401"/>
      <c r="C38" s="382" t="s">
        <v>203</v>
      </c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131" t="s">
        <v>11</v>
      </c>
      <c r="Q38" s="89">
        <v>0</v>
      </c>
      <c r="R38" s="83"/>
    </row>
    <row r="39" spans="1:18" s="12" customFormat="1" ht="15" customHeight="1">
      <c r="A39" s="83"/>
      <c r="B39" s="401"/>
      <c r="C39" s="382" t="s">
        <v>131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131" t="s">
        <v>11</v>
      </c>
      <c r="Q39" s="89">
        <v>0</v>
      </c>
      <c r="R39" s="83"/>
    </row>
    <row r="40" spans="1:18" s="12" customFormat="1" ht="15" customHeight="1">
      <c r="A40" s="83"/>
      <c r="B40" s="401"/>
      <c r="C40" s="382" t="s">
        <v>132</v>
      </c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131" t="s">
        <v>11</v>
      </c>
      <c r="Q40" s="89">
        <v>0</v>
      </c>
      <c r="R40" s="83"/>
    </row>
    <row r="41" spans="1:18" s="12" customFormat="1" ht="15" customHeight="1">
      <c r="A41" s="83"/>
      <c r="B41" s="401"/>
      <c r="C41" s="404" t="s">
        <v>133</v>
      </c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6"/>
      <c r="P41" s="131" t="s">
        <v>11</v>
      </c>
      <c r="Q41" s="89">
        <v>0</v>
      </c>
      <c r="R41" s="83"/>
    </row>
    <row r="42" spans="1:18" s="12" customFormat="1" ht="15" customHeight="1">
      <c r="A42" s="83"/>
      <c r="B42" s="401"/>
      <c r="C42" s="391" t="s">
        <v>170</v>
      </c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3"/>
      <c r="P42" s="131" t="s">
        <v>11</v>
      </c>
      <c r="Q42" s="89">
        <v>0</v>
      </c>
      <c r="R42" s="83"/>
    </row>
    <row r="43" spans="1:18" s="12" customFormat="1" ht="15" customHeight="1">
      <c r="A43" s="83"/>
      <c r="B43" s="401"/>
      <c r="C43" s="391" t="s">
        <v>106</v>
      </c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3"/>
      <c r="P43" s="131" t="s">
        <v>11</v>
      </c>
      <c r="Q43" s="89">
        <v>0</v>
      </c>
      <c r="R43" s="83"/>
    </row>
    <row r="44" spans="1:18" s="12" customFormat="1" ht="15" customHeight="1">
      <c r="A44" s="83"/>
      <c r="B44" s="402"/>
      <c r="C44" s="390" t="s">
        <v>54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131" t="s">
        <v>11</v>
      </c>
      <c r="Q44" s="93">
        <f>SUM(Q36:Q43)</f>
        <v>0</v>
      </c>
      <c r="R44" s="83"/>
    </row>
    <row r="45" spans="1:18" s="12" customFormat="1" ht="15" customHeight="1">
      <c r="A45" s="83"/>
      <c r="B45" s="87">
        <v>13</v>
      </c>
      <c r="C45" s="383" t="s">
        <v>111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131" t="s">
        <v>11</v>
      </c>
      <c r="Q45" s="89">
        <f>Q34+Q44</f>
        <v>40000</v>
      </c>
      <c r="R45" s="83"/>
    </row>
    <row r="46" spans="1:18" s="12" customFormat="1" ht="15" customHeight="1">
      <c r="A46" s="83"/>
      <c r="B46" s="87">
        <v>14</v>
      </c>
      <c r="C46" s="382" t="s">
        <v>65</v>
      </c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131" t="s">
        <v>11</v>
      </c>
      <c r="Q46" s="89">
        <f>(Q17-Q45)</f>
        <v>883370</v>
      </c>
      <c r="R46" s="83"/>
    </row>
    <row r="47" spans="1:18" s="12" customFormat="1">
      <c r="A47" s="83"/>
      <c r="B47" s="87">
        <v>15</v>
      </c>
      <c r="C47" s="383" t="s">
        <v>150</v>
      </c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131" t="s">
        <v>11</v>
      </c>
      <c r="Q47" s="88">
        <f>ROUND(Q46,-1)</f>
        <v>883370</v>
      </c>
      <c r="R47" s="83"/>
    </row>
    <row r="48" spans="1:18" s="12" customFormat="1" ht="15" customHeight="1">
      <c r="A48" s="83"/>
      <c r="B48" s="400">
        <v>16</v>
      </c>
      <c r="C48" s="382" t="s">
        <v>55</v>
      </c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413"/>
      <c r="R48" s="83"/>
    </row>
    <row r="49" spans="1:18" s="12" customFormat="1" ht="15" customHeight="1">
      <c r="A49" s="83"/>
      <c r="B49" s="401"/>
      <c r="C49" s="414" t="s">
        <v>80</v>
      </c>
      <c r="D49" s="414"/>
      <c r="E49" s="414"/>
      <c r="F49" s="414"/>
      <c r="G49" s="414"/>
      <c r="H49" s="414" t="s">
        <v>95</v>
      </c>
      <c r="I49" s="414"/>
      <c r="J49" s="414"/>
      <c r="K49" s="414"/>
      <c r="L49" s="415" t="s">
        <v>110</v>
      </c>
      <c r="M49" s="416"/>
      <c r="N49" s="416"/>
      <c r="O49" s="417"/>
      <c r="P49" s="94"/>
      <c r="Q49" s="95"/>
      <c r="R49" s="83"/>
    </row>
    <row r="50" spans="1:18" s="12" customFormat="1" ht="15" customHeight="1">
      <c r="A50" s="83"/>
      <c r="B50" s="401"/>
      <c r="C50" s="484" t="s">
        <v>176</v>
      </c>
      <c r="D50" s="485"/>
      <c r="E50" s="486"/>
      <c r="F50" s="487" t="s">
        <v>56</v>
      </c>
      <c r="G50" s="487"/>
      <c r="H50" s="488" t="s">
        <v>96</v>
      </c>
      <c r="I50" s="489"/>
      <c r="J50" s="490"/>
      <c r="K50" s="61" t="s">
        <v>56</v>
      </c>
      <c r="L50" s="488" t="s">
        <v>96</v>
      </c>
      <c r="M50" s="489"/>
      <c r="N50" s="490"/>
      <c r="O50" s="61" t="s">
        <v>56</v>
      </c>
      <c r="P50" s="94"/>
      <c r="Q50" s="96">
        <v>0</v>
      </c>
      <c r="R50" s="83"/>
    </row>
    <row r="51" spans="1:18" s="12" customFormat="1" ht="15" customHeight="1">
      <c r="A51" s="83"/>
      <c r="B51" s="401"/>
      <c r="C51" s="484" t="s">
        <v>57</v>
      </c>
      <c r="D51" s="485"/>
      <c r="E51" s="486"/>
      <c r="F51" s="491">
        <v>0.05</v>
      </c>
      <c r="G51" s="487"/>
      <c r="H51" s="484" t="s">
        <v>57</v>
      </c>
      <c r="I51" s="485"/>
      <c r="J51" s="486"/>
      <c r="K51" s="60">
        <v>0.05</v>
      </c>
      <c r="L51" s="488" t="s">
        <v>82</v>
      </c>
      <c r="M51" s="489"/>
      <c r="N51" s="490"/>
      <c r="O51" s="60">
        <v>0.05</v>
      </c>
      <c r="P51" s="94"/>
      <c r="Q51" s="96">
        <f>ROUND(IF(Q47&lt;250001,0,IF(Q47&gt;500000,12500,((Q47-250000)*0.05))),IF(Q47&lt;300001,0,IF(Q47&gt;500000,10000,((Q47-300000)*0.05))))</f>
        <v>12500</v>
      </c>
      <c r="R51" s="83"/>
    </row>
    <row r="52" spans="1:18" s="12" customFormat="1" ht="15" customHeight="1">
      <c r="A52" s="83"/>
      <c r="B52" s="401"/>
      <c r="C52" s="484" t="s">
        <v>177</v>
      </c>
      <c r="D52" s="485"/>
      <c r="E52" s="486"/>
      <c r="F52" s="491">
        <v>0.1</v>
      </c>
      <c r="G52" s="487"/>
      <c r="H52" s="484" t="s">
        <v>177</v>
      </c>
      <c r="I52" s="485"/>
      <c r="J52" s="486"/>
      <c r="K52" s="60">
        <v>0.1</v>
      </c>
      <c r="L52" s="484" t="s">
        <v>177</v>
      </c>
      <c r="M52" s="485"/>
      <c r="N52" s="486"/>
      <c r="O52" s="60">
        <v>0.1</v>
      </c>
      <c r="P52" s="94"/>
      <c r="Q52" s="159">
        <f>IF(Q47&lt;750001,0,IF(Q47&gt;1000000,37500,((Q47-750000)*0.15)))</f>
        <v>20005.5</v>
      </c>
      <c r="R52" s="83"/>
    </row>
    <row r="53" spans="1:18" s="12" customFormat="1" ht="15" customHeight="1">
      <c r="A53" s="83"/>
      <c r="B53" s="401"/>
      <c r="C53" s="484" t="s">
        <v>178</v>
      </c>
      <c r="D53" s="485"/>
      <c r="E53" s="486"/>
      <c r="F53" s="491">
        <v>0.15</v>
      </c>
      <c r="G53" s="487"/>
      <c r="H53" s="484" t="s">
        <v>178</v>
      </c>
      <c r="I53" s="485"/>
      <c r="J53" s="486"/>
      <c r="K53" s="60">
        <v>0.15</v>
      </c>
      <c r="L53" s="484" t="s">
        <v>178</v>
      </c>
      <c r="M53" s="485"/>
      <c r="N53" s="486"/>
      <c r="O53" s="60">
        <v>0.15</v>
      </c>
      <c r="P53" s="131" t="s">
        <v>11</v>
      </c>
      <c r="Q53" s="96">
        <f>IF(Q47&lt;750001,0,IF(Q47&gt;1000000,37500,((Q47-750000)*0.15)))</f>
        <v>20005.5</v>
      </c>
      <c r="R53" s="83"/>
    </row>
    <row r="54" spans="1:18" s="12" customFormat="1" ht="15" customHeight="1">
      <c r="A54" s="83"/>
      <c r="B54" s="401"/>
      <c r="C54" s="484" t="s">
        <v>179</v>
      </c>
      <c r="D54" s="485"/>
      <c r="E54" s="486"/>
      <c r="F54" s="491">
        <v>0.2</v>
      </c>
      <c r="G54" s="487"/>
      <c r="H54" s="484" t="s">
        <v>179</v>
      </c>
      <c r="I54" s="485"/>
      <c r="J54" s="486"/>
      <c r="K54" s="60">
        <v>0.2</v>
      </c>
      <c r="L54" s="484" t="s">
        <v>179</v>
      </c>
      <c r="M54" s="485"/>
      <c r="N54" s="486"/>
      <c r="O54" s="60">
        <v>0.2</v>
      </c>
      <c r="P54" s="131" t="s">
        <v>11</v>
      </c>
      <c r="Q54" s="96">
        <f>IF(Q47&lt;1000001,0,IF(Q47&gt;1250000,50000,((Q47-1000000)*0.2)))</f>
        <v>0</v>
      </c>
      <c r="R54" s="83"/>
    </row>
    <row r="55" spans="1:18" s="12" customFormat="1" ht="15" customHeight="1">
      <c r="A55" s="83"/>
      <c r="B55" s="401"/>
      <c r="C55" s="484" t="s">
        <v>180</v>
      </c>
      <c r="D55" s="485"/>
      <c r="E55" s="486"/>
      <c r="F55" s="491">
        <v>0.25</v>
      </c>
      <c r="G55" s="487"/>
      <c r="H55" s="484" t="s">
        <v>180</v>
      </c>
      <c r="I55" s="485"/>
      <c r="J55" s="486"/>
      <c r="K55" s="60">
        <v>0.25</v>
      </c>
      <c r="L55" s="484" t="s">
        <v>180</v>
      </c>
      <c r="M55" s="485"/>
      <c r="N55" s="486"/>
      <c r="O55" s="60">
        <v>0.25</v>
      </c>
      <c r="P55" s="131" t="s">
        <v>11</v>
      </c>
      <c r="Q55" s="96">
        <f>IF(Q47&lt;1250001,0,IF(Q47&gt;1500000,62500,((Q47-1250000)*0.25)))</f>
        <v>0</v>
      </c>
      <c r="R55" s="83"/>
    </row>
    <row r="56" spans="1:18" s="12" customFormat="1" ht="15" customHeight="1">
      <c r="A56" s="83"/>
      <c r="B56" s="401"/>
      <c r="C56" s="492" t="s">
        <v>181</v>
      </c>
      <c r="D56" s="493"/>
      <c r="E56" s="494"/>
      <c r="F56" s="491">
        <v>0.3</v>
      </c>
      <c r="G56" s="487"/>
      <c r="H56" s="492" t="s">
        <v>181</v>
      </c>
      <c r="I56" s="493"/>
      <c r="J56" s="494"/>
      <c r="K56" s="60">
        <v>0.3</v>
      </c>
      <c r="L56" s="492" t="s">
        <v>181</v>
      </c>
      <c r="M56" s="493"/>
      <c r="N56" s="494"/>
      <c r="O56" s="60">
        <v>0.3</v>
      </c>
      <c r="P56" s="131" t="s">
        <v>11</v>
      </c>
      <c r="Q56" s="96">
        <f>IF(Q47&lt;1500001,0,((Q47-1500000)*0.3))</f>
        <v>0</v>
      </c>
      <c r="R56" s="83"/>
    </row>
    <row r="57" spans="1:18" s="12" customFormat="1" ht="15" customHeight="1">
      <c r="A57" s="83"/>
      <c r="B57" s="401"/>
      <c r="C57" s="408" t="s">
        <v>66</v>
      </c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10"/>
      <c r="P57" s="131" t="s">
        <v>11</v>
      </c>
      <c r="Q57" s="88">
        <f>SUM(Q50:Q56)</f>
        <v>52511</v>
      </c>
      <c r="R57" s="83"/>
    </row>
    <row r="58" spans="1:18" s="12" customFormat="1" ht="15" customHeight="1">
      <c r="A58" s="83"/>
      <c r="B58" s="401"/>
      <c r="C58" s="421" t="s">
        <v>171</v>
      </c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3"/>
      <c r="P58" s="131" t="s">
        <v>11</v>
      </c>
      <c r="Q58" s="89">
        <f>IF(Q47&gt;500000,0,IF(Q57&lt;12501,Q57,12500))</f>
        <v>0</v>
      </c>
      <c r="R58" s="83"/>
    </row>
    <row r="59" spans="1:18" s="12" customFormat="1" ht="15" customHeight="1">
      <c r="A59" s="83"/>
      <c r="B59" s="401"/>
      <c r="C59" s="408" t="s">
        <v>98</v>
      </c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10"/>
      <c r="P59" s="131" t="s">
        <v>11</v>
      </c>
      <c r="Q59" s="88">
        <f>Q57-Q58</f>
        <v>52511</v>
      </c>
      <c r="R59" s="83"/>
    </row>
    <row r="60" spans="1:18" s="12" customFormat="1" ht="15" customHeight="1">
      <c r="A60" s="83"/>
      <c r="B60" s="401"/>
      <c r="C60" s="411" t="s">
        <v>164</v>
      </c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131" t="s">
        <v>11</v>
      </c>
      <c r="Q60" s="89">
        <f>ROUND(Q59*0.04,0)</f>
        <v>2100</v>
      </c>
      <c r="R60" s="83"/>
    </row>
    <row r="61" spans="1:18" s="12" customFormat="1" ht="15" customHeight="1">
      <c r="A61" s="83"/>
      <c r="B61" s="402"/>
      <c r="C61" s="412" t="s">
        <v>99</v>
      </c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131" t="s">
        <v>11</v>
      </c>
      <c r="Q61" s="88">
        <f>SUM(Q59:Q60)</f>
        <v>54611</v>
      </c>
      <c r="R61" s="83"/>
    </row>
    <row r="62" spans="1:18" s="12" customFormat="1" ht="15" customHeight="1">
      <c r="A62" s="83"/>
      <c r="B62" s="87">
        <v>17</v>
      </c>
      <c r="C62" s="391" t="s">
        <v>67</v>
      </c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3"/>
      <c r="P62" s="131" t="s">
        <v>11</v>
      </c>
      <c r="Q62" s="89">
        <f>'Other Deduction'!E17</f>
        <v>0</v>
      </c>
      <c r="R62" s="83"/>
    </row>
    <row r="63" spans="1:18" s="12" customFormat="1" ht="15" customHeight="1">
      <c r="A63" s="83"/>
      <c r="B63" s="87">
        <v>18</v>
      </c>
      <c r="C63" s="383" t="s">
        <v>83</v>
      </c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131" t="s">
        <v>11</v>
      </c>
      <c r="Q63" s="88">
        <f>Q61-Q62</f>
        <v>54611</v>
      </c>
      <c r="R63" s="83"/>
    </row>
    <row r="64" spans="1:18" ht="33.75" customHeight="1">
      <c r="A64" s="97"/>
      <c r="B64" s="400">
        <v>19</v>
      </c>
      <c r="C64" s="434" t="s">
        <v>59</v>
      </c>
      <c r="D64" s="434"/>
      <c r="E64" s="435"/>
      <c r="F64" s="432" t="s">
        <v>256</v>
      </c>
      <c r="G64" s="432"/>
      <c r="H64" s="432"/>
      <c r="I64" s="432"/>
      <c r="J64" s="425" t="s">
        <v>257</v>
      </c>
      <c r="K64" s="433"/>
      <c r="L64" s="132" t="s">
        <v>258</v>
      </c>
      <c r="M64" s="425" t="s">
        <v>259</v>
      </c>
      <c r="N64" s="433"/>
      <c r="O64" s="132" t="s">
        <v>87</v>
      </c>
      <c r="P64" s="425" t="s">
        <v>149</v>
      </c>
      <c r="Q64" s="426"/>
      <c r="R64" s="97"/>
    </row>
    <row r="65" spans="1:18">
      <c r="A65" s="97"/>
      <c r="B65" s="402"/>
      <c r="C65" s="436"/>
      <c r="D65" s="436"/>
      <c r="E65" s="437"/>
      <c r="F65" s="427">
        <f>SUM('GA 55'!X11:X17)</f>
        <v>35000</v>
      </c>
      <c r="G65" s="427"/>
      <c r="H65" s="427"/>
      <c r="I65" s="427"/>
      <c r="J65" s="427">
        <f>SUM('GA 55'!X18:X20)</f>
        <v>15000</v>
      </c>
      <c r="K65" s="427"/>
      <c r="L65" s="98">
        <f>'GA 55'!X21</f>
        <v>5000</v>
      </c>
      <c r="M65" s="427">
        <f>'GA 55'!X22</f>
        <v>5000</v>
      </c>
      <c r="N65" s="427"/>
      <c r="O65" s="99">
        <f>SUM('GA 55'!X23:X30)+'Other Deduction'!E18</f>
        <v>0</v>
      </c>
      <c r="P65" s="428">
        <f>F65+J65+L65+M65+O65</f>
        <v>60000</v>
      </c>
      <c r="Q65" s="429"/>
      <c r="R65" s="97"/>
    </row>
    <row r="66" spans="1:18" ht="16.5" thickBot="1">
      <c r="A66" s="97"/>
      <c r="B66" s="430" t="str">
        <f>IF(Q63&gt;P65,"Income Tax Payable",IF(Q63&lt;P65,"Income Tax Refundable","Income Tax Payble/Refundable"))</f>
        <v>Income Tax Refundable</v>
      </c>
      <c r="C66" s="431"/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100" t="s">
        <v>11</v>
      </c>
      <c r="Q66" s="101">
        <f>IF(Q63&gt;P65,Q63-P65,P65-Q63)</f>
        <v>5389</v>
      </c>
      <c r="R66" s="97"/>
    </row>
    <row r="67" spans="1:18">
      <c r="A67" s="97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3"/>
      <c r="Q67" s="104"/>
      <c r="R67" s="97"/>
    </row>
    <row r="68" spans="1:18" ht="16.5">
      <c r="A68" s="97"/>
      <c r="B68" s="105"/>
      <c r="C68" s="106"/>
      <c r="D68" s="106"/>
      <c r="E68" s="107" t="s">
        <v>112</v>
      </c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8"/>
      <c r="Q68" s="109"/>
      <c r="R68" s="97"/>
    </row>
    <row r="69" spans="1:18">
      <c r="A69" s="97"/>
      <c r="B69" s="105"/>
      <c r="C69" s="106"/>
      <c r="D69" s="106"/>
      <c r="E69" s="110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8"/>
      <c r="Q69" s="109"/>
      <c r="R69" s="97"/>
    </row>
    <row r="70" spans="1:18" s="31" customFormat="1" ht="15.75" customHeight="1">
      <c r="A70" s="111"/>
      <c r="B70" s="112"/>
      <c r="C70" s="424"/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424"/>
      <c r="R70" s="111"/>
    </row>
    <row r="71" spans="1:18" s="31" customFormat="1" ht="15.75" hidden="1" customHeight="1">
      <c r="A71" s="111"/>
      <c r="B71" s="113"/>
      <c r="C71" s="424"/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4"/>
      <c r="R71" s="111"/>
    </row>
    <row r="72" spans="1:18" s="31" customFormat="1" ht="24" hidden="1" customHeight="1">
      <c r="A72" s="111"/>
      <c r="B72" s="112"/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424"/>
      <c r="Q72" s="424"/>
      <c r="R72" s="111"/>
    </row>
    <row r="73" spans="1:18" s="31" customFormat="1" ht="15.75" hidden="1" customHeight="1">
      <c r="B73" s="32"/>
      <c r="C73" s="34"/>
      <c r="D73" s="34"/>
      <c r="E73" s="34"/>
      <c r="F73" s="34"/>
      <c r="G73" s="34"/>
      <c r="H73" s="34"/>
      <c r="I73" s="34"/>
      <c r="J73" s="34"/>
      <c r="K73" s="34"/>
      <c r="L73" s="407"/>
      <c r="M73" s="407"/>
      <c r="N73" s="407"/>
      <c r="O73" s="407"/>
      <c r="P73" s="407"/>
      <c r="Q73" s="407"/>
    </row>
    <row r="74" spans="1:18" s="31" customFormat="1" ht="15.75" hidden="1" customHeight="1">
      <c r="B74" s="32"/>
      <c r="C74" s="34"/>
      <c r="D74" s="34"/>
      <c r="E74" s="34"/>
      <c r="F74" s="34"/>
      <c r="G74" s="34"/>
      <c r="H74" s="34"/>
      <c r="I74" s="34"/>
      <c r="J74" s="34"/>
      <c r="K74" s="34"/>
      <c r="L74" s="407"/>
      <c r="M74" s="407"/>
      <c r="N74" s="407"/>
      <c r="O74" s="407"/>
      <c r="P74" s="407"/>
      <c r="Q74" s="407"/>
    </row>
    <row r="75" spans="1:18" s="31" customFormat="1" ht="15.75" hidden="1" customHeight="1">
      <c r="B75" s="32"/>
      <c r="C75" s="34"/>
      <c r="D75" s="34"/>
      <c r="E75" s="34"/>
      <c r="F75" s="34"/>
      <c r="G75" s="34"/>
      <c r="H75" s="34"/>
      <c r="I75" s="34"/>
      <c r="J75" s="34"/>
      <c r="K75" s="34"/>
      <c r="L75" s="407"/>
      <c r="M75" s="407"/>
      <c r="N75" s="407"/>
      <c r="O75" s="407"/>
      <c r="P75" s="407"/>
      <c r="Q75" s="407"/>
    </row>
    <row r="76" spans="1:18" s="31" customFormat="1" ht="15.75" hidden="1" customHeight="1">
      <c r="B76" s="32"/>
      <c r="C76" s="34"/>
      <c r="D76" s="34"/>
      <c r="E76" s="34"/>
      <c r="F76" s="34"/>
      <c r="G76" s="34"/>
      <c r="H76" s="34"/>
      <c r="I76" s="34"/>
      <c r="J76" s="34"/>
      <c r="K76" s="34"/>
      <c r="L76" s="407"/>
      <c r="M76" s="407"/>
      <c r="N76" s="407"/>
      <c r="O76" s="407"/>
      <c r="P76" s="407"/>
      <c r="Q76" s="407"/>
    </row>
    <row r="77" spans="1:18" s="31" customFormat="1" ht="15.75" hidden="1" customHeight="1">
      <c r="B77" s="32"/>
      <c r="C77" s="34"/>
      <c r="D77" s="34"/>
      <c r="E77" s="34"/>
      <c r="F77" s="34"/>
      <c r="G77" s="34"/>
      <c r="H77" s="34"/>
      <c r="I77" s="34"/>
      <c r="J77" s="34"/>
      <c r="K77" s="34"/>
      <c r="L77" s="407"/>
      <c r="M77" s="407"/>
      <c r="N77" s="407"/>
      <c r="O77" s="407"/>
      <c r="P77" s="407"/>
      <c r="Q77" s="407"/>
    </row>
    <row r="78" spans="1:18" s="31" customFormat="1" hidden="1">
      <c r="B78" s="33"/>
      <c r="C78" s="35"/>
      <c r="D78" s="480"/>
      <c r="E78" s="480"/>
      <c r="F78" s="480"/>
      <c r="G78" s="480"/>
      <c r="H78" s="480"/>
      <c r="I78" s="480"/>
      <c r="J78" s="480"/>
      <c r="K78" s="35"/>
      <c r="L78" s="407"/>
      <c r="M78" s="407"/>
      <c r="N78" s="407"/>
      <c r="O78" s="407"/>
      <c r="P78" s="407"/>
      <c r="Q78" s="407"/>
    </row>
    <row r="79" spans="1:18" s="31" customFormat="1" hidden="1">
      <c r="B79" s="33"/>
      <c r="C79" s="35"/>
      <c r="D79" s="35"/>
      <c r="E79" s="35"/>
      <c r="F79" s="35"/>
      <c r="G79" s="35"/>
      <c r="H79" s="35"/>
      <c r="I79" s="35"/>
      <c r="J79" s="35"/>
      <c r="K79" s="35"/>
      <c r="L79" s="407"/>
      <c r="M79" s="407"/>
      <c r="N79" s="407"/>
      <c r="O79" s="407"/>
      <c r="P79" s="407"/>
      <c r="Q79" s="407"/>
    </row>
    <row r="80" spans="1:18" hidden="1">
      <c r="A80" s="26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  <c r="Q80" s="30"/>
      <c r="R80" s="26"/>
    </row>
    <row r="81" spans="1:18" hidden="1">
      <c r="A81" s="26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  <c r="Q81" s="30"/>
      <c r="R81" s="26"/>
    </row>
    <row r="82" spans="1:18" hidden="1">
      <c r="A82" s="26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  <c r="Q82" s="30"/>
      <c r="R82" s="26"/>
    </row>
  </sheetData>
  <sheetProtection password="FC12" sheet="1" objects="1" scenarios="1"/>
  <mergeCells count="133">
    <mergeCell ref="C4:O4"/>
    <mergeCell ref="C5:O5"/>
    <mergeCell ref="C6:O6"/>
    <mergeCell ref="B7:B9"/>
    <mergeCell ref="C7:L7"/>
    <mergeCell ref="M7:O7"/>
    <mergeCell ref="B1:Q1"/>
    <mergeCell ref="B2:Q2"/>
    <mergeCell ref="C3:D3"/>
    <mergeCell ref="E3:J3"/>
    <mergeCell ref="L3:N3"/>
    <mergeCell ref="P3:Q3"/>
    <mergeCell ref="P11:Q13"/>
    <mergeCell ref="C12:D13"/>
    <mergeCell ref="E12:G12"/>
    <mergeCell ref="H12:J12"/>
    <mergeCell ref="K12:L12"/>
    <mergeCell ref="M12:O12"/>
    <mergeCell ref="P7:Q8"/>
    <mergeCell ref="C8:L8"/>
    <mergeCell ref="M8:O8"/>
    <mergeCell ref="C9:L9"/>
    <mergeCell ref="M9:O9"/>
    <mergeCell ref="C10:O10"/>
    <mergeCell ref="E13:G13"/>
    <mergeCell ref="H13:J13"/>
    <mergeCell ref="K13:L13"/>
    <mergeCell ref="M13:O13"/>
    <mergeCell ref="C14:O14"/>
    <mergeCell ref="C15:O15"/>
    <mergeCell ref="B11:B13"/>
    <mergeCell ref="C11:J11"/>
    <mergeCell ref="K11:L11"/>
    <mergeCell ref="M11:O11"/>
    <mergeCell ref="C16:O16"/>
    <mergeCell ref="C17:O17"/>
    <mergeCell ref="B18:B34"/>
    <mergeCell ref="C18:Q18"/>
    <mergeCell ref="C19:Q19"/>
    <mergeCell ref="D20:G20"/>
    <mergeCell ref="K20:M20"/>
    <mergeCell ref="P20:Q30"/>
    <mergeCell ref="D21:G21"/>
    <mergeCell ref="K21:M21"/>
    <mergeCell ref="D25:G25"/>
    <mergeCell ref="K25:M25"/>
    <mergeCell ref="D26:G26"/>
    <mergeCell ref="K26:M26"/>
    <mergeCell ref="D27:G27"/>
    <mergeCell ref="K27:M27"/>
    <mergeCell ref="D22:G22"/>
    <mergeCell ref="K22:M22"/>
    <mergeCell ref="D23:G23"/>
    <mergeCell ref="K23:M23"/>
    <mergeCell ref="D24:G24"/>
    <mergeCell ref="K24:M24"/>
    <mergeCell ref="B35:B44"/>
    <mergeCell ref="C35:Q35"/>
    <mergeCell ref="C36:O36"/>
    <mergeCell ref="C37:O37"/>
    <mergeCell ref="C38:O38"/>
    <mergeCell ref="C39:O39"/>
    <mergeCell ref="C40:O40"/>
    <mergeCell ref="D28:G28"/>
    <mergeCell ref="K28:M28"/>
    <mergeCell ref="D29:G29"/>
    <mergeCell ref="K29:M29"/>
    <mergeCell ref="C30:M30"/>
    <mergeCell ref="C31:O31"/>
    <mergeCell ref="C41:O41"/>
    <mergeCell ref="C42:O42"/>
    <mergeCell ref="C43:O43"/>
    <mergeCell ref="C44:O44"/>
    <mergeCell ref="C45:O45"/>
    <mergeCell ref="C46:O46"/>
    <mergeCell ref="C32:O32"/>
    <mergeCell ref="C33:O33"/>
    <mergeCell ref="C34:O34"/>
    <mergeCell ref="C54:E54"/>
    <mergeCell ref="F54:G54"/>
    <mergeCell ref="H54:J54"/>
    <mergeCell ref="L54:N54"/>
    <mergeCell ref="C47:O47"/>
    <mergeCell ref="C48:Q48"/>
    <mergeCell ref="C49:G49"/>
    <mergeCell ref="H49:K49"/>
    <mergeCell ref="L49:O49"/>
    <mergeCell ref="C53:E53"/>
    <mergeCell ref="F53:G53"/>
    <mergeCell ref="H53:J53"/>
    <mergeCell ref="L53:N53"/>
    <mergeCell ref="J64:K64"/>
    <mergeCell ref="M64:N64"/>
    <mergeCell ref="C56:E56"/>
    <mergeCell ref="F56:G56"/>
    <mergeCell ref="H56:J56"/>
    <mergeCell ref="L56:N56"/>
    <mergeCell ref="C57:O57"/>
    <mergeCell ref="C58:O58"/>
    <mergeCell ref="B48:B61"/>
    <mergeCell ref="L51:N51"/>
    <mergeCell ref="C52:E52"/>
    <mergeCell ref="F52:G52"/>
    <mergeCell ref="H52:J52"/>
    <mergeCell ref="L52:N52"/>
    <mergeCell ref="C55:E55"/>
    <mergeCell ref="F55:G55"/>
    <mergeCell ref="H55:J55"/>
    <mergeCell ref="L55:N55"/>
    <mergeCell ref="C70:Q72"/>
    <mergeCell ref="L73:Q79"/>
    <mergeCell ref="D78:J78"/>
    <mergeCell ref="C50:E50"/>
    <mergeCell ref="F50:G50"/>
    <mergeCell ref="H50:J50"/>
    <mergeCell ref="L50:N50"/>
    <mergeCell ref="C51:E51"/>
    <mergeCell ref="F51:G51"/>
    <mergeCell ref="H51:J51"/>
    <mergeCell ref="P64:Q64"/>
    <mergeCell ref="F65:I65"/>
    <mergeCell ref="J65:K65"/>
    <mergeCell ref="M65:N65"/>
    <mergeCell ref="P65:Q65"/>
    <mergeCell ref="B66:O66"/>
    <mergeCell ref="C59:O59"/>
    <mergeCell ref="C60:O60"/>
    <mergeCell ref="C61:O61"/>
    <mergeCell ref="C62:O62"/>
    <mergeCell ref="C63:O63"/>
    <mergeCell ref="B64:B65"/>
    <mergeCell ref="C64:E65"/>
    <mergeCell ref="F64:I64"/>
  </mergeCells>
  <printOptions horizontalCentered="1"/>
  <pageMargins left="0.39370078740157499" right="0.23622047244094499" top="0.23622047244094499" bottom="0.17" header="0.196850393700787" footer="0.17"/>
  <pageSetup paperSize="9" scale="7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7"/>
  <sheetViews>
    <sheetView workbookViewId="0">
      <selection activeCell="G15" sqref="G15:H15"/>
    </sheetView>
  </sheetViews>
  <sheetFormatPr defaultRowHeight="12.75"/>
  <cols>
    <col min="1" max="1" width="9.140625" style="271"/>
    <col min="2" max="2" width="11.140625" style="271" bestFit="1" customWidth="1"/>
    <col min="3" max="8" width="9.140625" style="271"/>
    <col min="9" max="9" width="10.85546875" style="271" customWidth="1"/>
    <col min="10" max="10" width="9.85546875" style="271" customWidth="1"/>
    <col min="11" max="11" width="9.140625" style="271"/>
    <col min="12" max="12" width="9.140625" style="272"/>
    <col min="13" max="16384" width="9.140625" style="165"/>
  </cols>
  <sheetData>
    <row r="1" spans="1:12" ht="18">
      <c r="A1" s="662" t="s">
        <v>261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4"/>
    </row>
    <row r="2" spans="1:12">
      <c r="A2" s="665" t="s">
        <v>262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7"/>
    </row>
    <row r="3" spans="1:12">
      <c r="A3" s="665" t="s">
        <v>263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7"/>
    </row>
    <row r="4" spans="1:12">
      <c r="A4" s="668" t="s">
        <v>264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70"/>
    </row>
    <row r="5" spans="1:12">
      <c r="A5" s="671" t="s">
        <v>265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3"/>
    </row>
    <row r="6" spans="1:12" ht="33" customHeight="1">
      <c r="A6" s="614" t="s">
        <v>266</v>
      </c>
      <c r="B6" s="674"/>
      <c r="C6" s="674"/>
      <c r="D6" s="674"/>
      <c r="E6" s="674"/>
      <c r="F6" s="674"/>
      <c r="G6" s="614" t="s">
        <v>267</v>
      </c>
      <c r="H6" s="614"/>
      <c r="I6" s="614"/>
      <c r="J6" s="614"/>
      <c r="K6" s="614"/>
      <c r="L6" s="614"/>
    </row>
    <row r="7" spans="1:12" ht="16.5" customHeight="1">
      <c r="A7" s="644" t="str">
        <f>'MASTER SHEET'!C2</f>
        <v>CHANDRA PRAKASH JAIN</v>
      </c>
      <c r="B7" s="645"/>
      <c r="C7" s="645"/>
      <c r="D7" s="645"/>
      <c r="E7" s="645"/>
      <c r="F7" s="646"/>
      <c r="G7" s="647" t="str">
        <f>'GA 55'!D7</f>
        <v>CHANDRA PRAKASH JAIN</v>
      </c>
      <c r="H7" s="648"/>
      <c r="I7" s="648"/>
      <c r="J7" s="648"/>
      <c r="K7" s="648"/>
      <c r="L7" s="649"/>
    </row>
    <row r="8" spans="1:12" ht="18.95" customHeight="1">
      <c r="A8" s="650" t="str">
        <f>'MASTER SHEET'!H2</f>
        <v>PRINCIPAL</v>
      </c>
      <c r="B8" s="651"/>
      <c r="C8" s="651"/>
      <c r="D8" s="651"/>
      <c r="E8" s="651"/>
      <c r="F8" s="652"/>
      <c r="G8" s="653" t="str">
        <f>'GA 55'!O7</f>
        <v>PRINCIPAL</v>
      </c>
      <c r="H8" s="654"/>
      <c r="I8" s="654"/>
      <c r="J8" s="654"/>
      <c r="K8" s="654"/>
      <c r="L8" s="655"/>
    </row>
    <row r="9" spans="1:12">
      <c r="A9" s="656" t="str">
        <f>'GA 55'!C5</f>
        <v>GOVT SR. SECONDARY SCHOOL, DILOD HATHI ATRU, BARAN</v>
      </c>
      <c r="B9" s="657"/>
      <c r="C9" s="657"/>
      <c r="D9" s="657"/>
      <c r="E9" s="657"/>
      <c r="F9" s="658"/>
      <c r="G9" s="656" t="str">
        <f>'GA 55'!C5</f>
        <v>GOVT SR. SECONDARY SCHOOL, DILOD HATHI ATRU, BARAN</v>
      </c>
      <c r="H9" s="657"/>
      <c r="I9" s="657"/>
      <c r="J9" s="657"/>
      <c r="K9" s="657"/>
      <c r="L9" s="658"/>
    </row>
    <row r="10" spans="1:12" ht="17.45" customHeight="1">
      <c r="A10" s="659"/>
      <c r="B10" s="660"/>
      <c r="C10" s="660"/>
      <c r="D10" s="660"/>
      <c r="E10" s="660"/>
      <c r="F10" s="661"/>
      <c r="G10" s="659"/>
      <c r="H10" s="660"/>
      <c r="I10" s="660"/>
      <c r="J10" s="660"/>
      <c r="K10" s="660"/>
      <c r="L10" s="661"/>
    </row>
    <row r="11" spans="1:12">
      <c r="A11" s="610" t="s">
        <v>268</v>
      </c>
      <c r="B11" s="629"/>
      <c r="C11" s="611"/>
      <c r="D11" s="610" t="s">
        <v>269</v>
      </c>
      <c r="E11" s="629"/>
      <c r="F11" s="611"/>
      <c r="G11" s="610" t="s">
        <v>270</v>
      </c>
      <c r="H11" s="629"/>
      <c r="I11" s="629"/>
      <c r="J11" s="629"/>
      <c r="K11" s="629"/>
      <c r="L11" s="611"/>
    </row>
    <row r="12" spans="1:12" ht="15" customHeight="1">
      <c r="A12" s="638"/>
      <c r="B12" s="639"/>
      <c r="C12" s="640"/>
      <c r="D12" s="641" t="str">
        <f>'MASTER SHEET'!T2</f>
        <v>JDHBO1122F</v>
      </c>
      <c r="E12" s="642"/>
      <c r="F12" s="643"/>
      <c r="G12" s="641" t="str">
        <f>'GA 55'!U7</f>
        <v>AABBN5566H</v>
      </c>
      <c r="H12" s="642"/>
      <c r="I12" s="642"/>
      <c r="J12" s="642"/>
      <c r="K12" s="642"/>
      <c r="L12" s="643"/>
    </row>
    <row r="13" spans="1:12">
      <c r="A13" s="166" t="s">
        <v>271</v>
      </c>
      <c r="B13" s="167"/>
      <c r="C13" s="168"/>
      <c r="D13" s="620"/>
      <c r="E13" s="621"/>
      <c r="F13" s="622"/>
      <c r="G13" s="629" t="s">
        <v>272</v>
      </c>
      <c r="H13" s="629"/>
      <c r="I13" s="629"/>
      <c r="J13" s="610" t="s">
        <v>273</v>
      </c>
      <c r="K13" s="630"/>
      <c r="L13" s="631"/>
    </row>
    <row r="14" spans="1:12">
      <c r="A14" s="169" t="s">
        <v>274</v>
      </c>
      <c r="B14" s="170"/>
      <c r="C14" s="171"/>
      <c r="D14" s="623"/>
      <c r="E14" s="624"/>
      <c r="F14" s="625"/>
      <c r="G14" s="610" t="s">
        <v>275</v>
      </c>
      <c r="H14" s="611"/>
      <c r="I14" s="172" t="s">
        <v>276</v>
      </c>
      <c r="J14" s="632" t="s">
        <v>277</v>
      </c>
      <c r="K14" s="633"/>
      <c r="L14" s="634"/>
    </row>
    <row r="15" spans="1:12">
      <c r="A15" s="173" t="s">
        <v>278</v>
      </c>
      <c r="B15" s="174"/>
      <c r="C15" s="175"/>
      <c r="D15" s="626"/>
      <c r="E15" s="627"/>
      <c r="F15" s="628"/>
      <c r="G15" s="608" t="s">
        <v>279</v>
      </c>
      <c r="H15" s="609"/>
      <c r="I15" s="176" t="s">
        <v>280</v>
      </c>
      <c r="J15" s="635"/>
      <c r="K15" s="636"/>
      <c r="L15" s="637"/>
    </row>
    <row r="16" spans="1:12">
      <c r="A16" s="173" t="s">
        <v>281</v>
      </c>
      <c r="B16" s="174"/>
      <c r="C16" s="174"/>
      <c r="D16" s="177"/>
      <c r="E16" s="177"/>
      <c r="F16" s="177"/>
      <c r="G16" s="178"/>
      <c r="H16" s="178"/>
      <c r="I16" s="178"/>
      <c r="J16" s="178"/>
      <c r="K16" s="178"/>
      <c r="L16" s="179"/>
    </row>
    <row r="17" spans="1:12">
      <c r="A17" s="614" t="s">
        <v>282</v>
      </c>
      <c r="B17" s="614"/>
      <c r="C17" s="615" t="s">
        <v>283</v>
      </c>
      <c r="D17" s="615"/>
      <c r="E17" s="615"/>
      <c r="F17" s="616" t="s">
        <v>284</v>
      </c>
      <c r="G17" s="616"/>
      <c r="H17" s="617" t="s">
        <v>285</v>
      </c>
      <c r="I17" s="618"/>
      <c r="J17" s="619"/>
      <c r="K17" s="615" t="s">
        <v>286</v>
      </c>
      <c r="L17" s="615"/>
    </row>
    <row r="18" spans="1:12">
      <c r="A18" s="608" t="s">
        <v>287</v>
      </c>
      <c r="B18" s="609"/>
      <c r="C18" s="567"/>
      <c r="D18" s="568"/>
      <c r="E18" s="569"/>
      <c r="F18" s="538">
        <f>'GA 55'!N11+'GA 55'!N12+'GA 55'!N13+'GA 55'!N23</f>
        <v>221298</v>
      </c>
      <c r="G18" s="539"/>
      <c r="H18" s="567">
        <f>'GA 55'!X11+'GA 55'!X12+'GA 55'!X13+'GA 55'!X23</f>
        <v>15000</v>
      </c>
      <c r="I18" s="568"/>
      <c r="J18" s="569"/>
      <c r="K18" s="538">
        <f>H18</f>
        <v>15000</v>
      </c>
      <c r="L18" s="539"/>
    </row>
    <row r="19" spans="1:12">
      <c r="A19" s="608" t="s">
        <v>288</v>
      </c>
      <c r="B19" s="609"/>
      <c r="C19" s="567"/>
      <c r="D19" s="568"/>
      <c r="E19" s="569"/>
      <c r="F19" s="538">
        <f>'GA 55'!N14+'GA 55'!N15+'GA 55'!N16</f>
        <v>222680</v>
      </c>
      <c r="G19" s="539"/>
      <c r="H19" s="567">
        <f>'GA 55'!X14+'GA 55'!X15+'GA 55'!X16</f>
        <v>15000</v>
      </c>
      <c r="I19" s="568"/>
      <c r="J19" s="569"/>
      <c r="K19" s="538">
        <f>H19</f>
        <v>15000</v>
      </c>
      <c r="L19" s="539"/>
    </row>
    <row r="20" spans="1:12">
      <c r="A20" s="608" t="s">
        <v>289</v>
      </c>
      <c r="B20" s="609"/>
      <c r="C20" s="567"/>
      <c r="D20" s="568"/>
      <c r="E20" s="569"/>
      <c r="F20" s="538">
        <f>'GA 55'!N17+'GA 55'!N18+'GA 55'!N19+'GA 55'!N24</f>
        <v>234668</v>
      </c>
      <c r="G20" s="539"/>
      <c r="H20" s="567">
        <f>'GA 55'!X17+'GA 55'!X18+'GA 55'!X19+'GA 55'!X24</f>
        <v>15000</v>
      </c>
      <c r="I20" s="568"/>
      <c r="J20" s="569"/>
      <c r="K20" s="538">
        <f>H20</f>
        <v>15000</v>
      </c>
      <c r="L20" s="539"/>
    </row>
    <row r="21" spans="1:12">
      <c r="A21" s="608" t="s">
        <v>290</v>
      </c>
      <c r="B21" s="609"/>
      <c r="C21" s="567"/>
      <c r="D21" s="568"/>
      <c r="E21" s="569"/>
      <c r="F21" s="538">
        <f>'GA 55'!N20+'GA 55'!N21+'GA 55'!N22+'GA 55'!N25+'GA 55'!N26+'GA 55'!N27+'GA 55'!N28+'GA 55'!N29+'GA 55'!N30</f>
        <v>230724</v>
      </c>
      <c r="G21" s="539"/>
      <c r="H21" s="567">
        <f>'GA 55'!X20+'GA 55'!X21+'GA 55'!X22+'GA 55'!X25+'GA 55'!X26+'GA 55'!X27+'GA 55'!X28+'GA 55'!X29+'GA 55'!X30</f>
        <v>15000</v>
      </c>
      <c r="I21" s="568"/>
      <c r="J21" s="569"/>
      <c r="K21" s="538">
        <f>H21</f>
        <v>15000</v>
      </c>
      <c r="L21" s="539"/>
    </row>
    <row r="22" spans="1:12">
      <c r="A22" s="610" t="s">
        <v>291</v>
      </c>
      <c r="B22" s="611"/>
      <c r="C22" s="570"/>
      <c r="D22" s="571"/>
      <c r="E22" s="572"/>
      <c r="F22" s="612">
        <f>SUM(F18:F21)</f>
        <v>909370</v>
      </c>
      <c r="G22" s="613"/>
      <c r="H22" s="570">
        <f>SUM(H18:H21)</f>
        <v>60000</v>
      </c>
      <c r="I22" s="571"/>
      <c r="J22" s="572"/>
      <c r="K22" s="612">
        <f>SUM(K18:K21)</f>
        <v>60000</v>
      </c>
      <c r="L22" s="613"/>
    </row>
    <row r="23" spans="1:12">
      <c r="A23" s="602" t="s">
        <v>292</v>
      </c>
      <c r="B23" s="603"/>
      <c r="C23" s="603"/>
      <c r="D23" s="603"/>
      <c r="E23" s="604"/>
      <c r="F23" s="604"/>
      <c r="G23" s="604"/>
      <c r="H23" s="604"/>
      <c r="I23" s="604"/>
      <c r="J23" s="604"/>
      <c r="K23" s="604"/>
      <c r="L23" s="605"/>
    </row>
    <row r="24" spans="1:12">
      <c r="A24" s="180" t="s">
        <v>293</v>
      </c>
      <c r="B24" s="591" t="s">
        <v>294</v>
      </c>
      <c r="C24" s="591"/>
      <c r="D24" s="592"/>
      <c r="E24" s="593" t="s">
        <v>295</v>
      </c>
      <c r="F24" s="594"/>
      <c r="G24" s="594"/>
      <c r="H24" s="594"/>
      <c r="I24" s="516"/>
      <c r="J24" s="516"/>
      <c r="K24" s="594"/>
      <c r="L24" s="595"/>
    </row>
    <row r="25" spans="1:12">
      <c r="A25" s="181"/>
      <c r="B25" s="596" t="s">
        <v>296</v>
      </c>
      <c r="C25" s="596"/>
      <c r="D25" s="596"/>
      <c r="E25" s="597" t="s">
        <v>297</v>
      </c>
      <c r="F25" s="598"/>
      <c r="G25" s="597" t="s">
        <v>298</v>
      </c>
      <c r="H25" s="599"/>
      <c r="I25" s="597" t="s">
        <v>299</v>
      </c>
      <c r="J25" s="599"/>
      <c r="K25" s="600" t="s">
        <v>300</v>
      </c>
      <c r="L25" s="601"/>
    </row>
    <row r="26" spans="1:12">
      <c r="A26" s="181"/>
      <c r="B26" s="182"/>
      <c r="C26" s="182" t="s">
        <v>301</v>
      </c>
      <c r="D26" s="182"/>
      <c r="E26" s="581" t="s">
        <v>302</v>
      </c>
      <c r="F26" s="582"/>
      <c r="G26" s="581" t="s">
        <v>302</v>
      </c>
      <c r="H26" s="583"/>
      <c r="I26" s="581" t="s">
        <v>302</v>
      </c>
      <c r="J26" s="583"/>
      <c r="K26" s="584" t="s">
        <v>303</v>
      </c>
      <c r="L26" s="585"/>
    </row>
    <row r="27" spans="1:12">
      <c r="A27" s="183"/>
      <c r="B27" s="586"/>
      <c r="C27" s="586"/>
      <c r="D27" s="586"/>
      <c r="E27" s="184"/>
      <c r="F27" s="185"/>
      <c r="G27" s="587"/>
      <c r="H27" s="588"/>
      <c r="I27" s="589" t="s">
        <v>304</v>
      </c>
      <c r="J27" s="590"/>
      <c r="K27" s="186"/>
      <c r="L27" s="187"/>
    </row>
    <row r="28" spans="1:12">
      <c r="A28" s="172">
        <v>1</v>
      </c>
      <c r="B28" s="567">
        <v>1000</v>
      </c>
      <c r="C28" s="568"/>
      <c r="D28" s="569"/>
      <c r="E28" s="538"/>
      <c r="F28" s="539"/>
      <c r="G28" s="567"/>
      <c r="H28" s="569"/>
      <c r="I28" s="580"/>
      <c r="J28" s="580"/>
      <c r="K28" s="188"/>
      <c r="L28" s="188"/>
    </row>
    <row r="29" spans="1:12">
      <c r="A29" s="189">
        <v>2</v>
      </c>
      <c r="B29" s="567">
        <v>1000</v>
      </c>
      <c r="C29" s="568"/>
      <c r="D29" s="569"/>
      <c r="E29" s="538"/>
      <c r="F29" s="539"/>
      <c r="G29" s="567"/>
      <c r="H29" s="569"/>
      <c r="I29" s="580"/>
      <c r="J29" s="580"/>
      <c r="K29" s="188"/>
      <c r="L29" s="188"/>
    </row>
    <row r="30" spans="1:12">
      <c r="A30" s="189">
        <v>3</v>
      </c>
      <c r="B30" s="567">
        <v>1000</v>
      </c>
      <c r="C30" s="568"/>
      <c r="D30" s="569"/>
      <c r="E30" s="190"/>
      <c r="F30" s="191"/>
      <c r="G30" s="192"/>
      <c r="H30" s="193"/>
      <c r="I30" s="194"/>
      <c r="J30" s="195"/>
      <c r="K30" s="188"/>
      <c r="L30" s="188"/>
    </row>
    <row r="31" spans="1:12">
      <c r="A31" s="189">
        <v>4</v>
      </c>
      <c r="B31" s="567">
        <v>1000</v>
      </c>
      <c r="C31" s="568"/>
      <c r="D31" s="569"/>
      <c r="E31" s="190"/>
      <c r="F31" s="191"/>
      <c r="G31" s="192"/>
      <c r="H31" s="193"/>
      <c r="I31" s="192"/>
      <c r="J31" s="193"/>
      <c r="K31" s="188"/>
      <c r="L31" s="188"/>
    </row>
    <row r="32" spans="1:12">
      <c r="A32" s="189">
        <v>5</v>
      </c>
      <c r="B32" s="567">
        <v>1000</v>
      </c>
      <c r="C32" s="568"/>
      <c r="D32" s="569"/>
      <c r="E32" s="190"/>
      <c r="F32" s="191"/>
      <c r="G32" s="192"/>
      <c r="H32" s="193"/>
      <c r="I32" s="192"/>
      <c r="J32" s="193"/>
      <c r="K32" s="188"/>
      <c r="L32" s="188"/>
    </row>
    <row r="33" spans="1:12">
      <c r="A33" s="189">
        <v>6</v>
      </c>
      <c r="B33" s="567">
        <v>1000</v>
      </c>
      <c r="C33" s="568"/>
      <c r="D33" s="569"/>
      <c r="E33" s="190"/>
      <c r="F33" s="191"/>
      <c r="G33" s="192"/>
      <c r="H33" s="193"/>
      <c r="I33" s="192"/>
      <c r="J33" s="193"/>
      <c r="K33" s="188"/>
      <c r="L33" s="188"/>
    </row>
    <row r="34" spans="1:12">
      <c r="A34" s="189">
        <v>7</v>
      </c>
      <c r="B34" s="567">
        <v>1000</v>
      </c>
      <c r="C34" s="568"/>
      <c r="D34" s="569"/>
      <c r="E34" s="190"/>
      <c r="F34" s="191"/>
      <c r="G34" s="192"/>
      <c r="H34" s="193"/>
      <c r="I34" s="192"/>
      <c r="J34" s="193"/>
      <c r="K34" s="188"/>
      <c r="L34" s="188"/>
    </row>
    <row r="35" spans="1:12">
      <c r="A35" s="189">
        <v>8</v>
      </c>
      <c r="B35" s="567">
        <v>1000</v>
      </c>
      <c r="C35" s="568"/>
      <c r="D35" s="569"/>
      <c r="E35" s="190"/>
      <c r="F35" s="191"/>
      <c r="G35" s="192"/>
      <c r="H35" s="193"/>
      <c r="I35" s="192"/>
      <c r="J35" s="193"/>
      <c r="K35" s="188"/>
      <c r="L35" s="188"/>
    </row>
    <row r="36" spans="1:12">
      <c r="A36" s="189">
        <v>9</v>
      </c>
      <c r="B36" s="567">
        <v>1000</v>
      </c>
      <c r="C36" s="568"/>
      <c r="D36" s="569"/>
      <c r="E36" s="538"/>
      <c r="F36" s="539"/>
      <c r="G36" s="567"/>
      <c r="H36" s="569"/>
      <c r="I36" s="567"/>
      <c r="J36" s="569"/>
      <c r="K36" s="188"/>
      <c r="L36" s="188"/>
    </row>
    <row r="37" spans="1:12">
      <c r="A37" s="189">
        <v>10</v>
      </c>
      <c r="B37" s="567">
        <v>1000</v>
      </c>
      <c r="C37" s="568"/>
      <c r="D37" s="569"/>
      <c r="E37" s="538"/>
      <c r="F37" s="539"/>
      <c r="G37" s="567"/>
      <c r="H37" s="569"/>
      <c r="I37" s="567"/>
      <c r="J37" s="569"/>
      <c r="K37" s="188"/>
      <c r="L37" s="188"/>
    </row>
    <row r="38" spans="1:12">
      <c r="A38" s="189">
        <v>11</v>
      </c>
      <c r="B38" s="567">
        <v>1000</v>
      </c>
      <c r="C38" s="568"/>
      <c r="D38" s="569"/>
      <c r="E38" s="538"/>
      <c r="F38" s="539"/>
      <c r="G38" s="567"/>
      <c r="H38" s="569"/>
      <c r="I38" s="567"/>
      <c r="J38" s="569"/>
      <c r="K38" s="188"/>
      <c r="L38" s="188"/>
    </row>
    <row r="39" spans="1:12">
      <c r="A39" s="189">
        <v>12</v>
      </c>
      <c r="B39" s="567">
        <v>1000</v>
      </c>
      <c r="C39" s="568"/>
      <c r="D39" s="569"/>
      <c r="E39" s="538"/>
      <c r="F39" s="539"/>
      <c r="G39" s="567"/>
      <c r="H39" s="569"/>
      <c r="I39" s="606"/>
      <c r="J39" s="607"/>
      <c r="K39" s="188"/>
      <c r="L39" s="188"/>
    </row>
    <row r="40" spans="1:12">
      <c r="A40" s="189">
        <v>13</v>
      </c>
      <c r="B40" s="567">
        <v>0</v>
      </c>
      <c r="C40" s="568"/>
      <c r="D40" s="569"/>
      <c r="E40" s="190"/>
      <c r="F40" s="191"/>
      <c r="G40" s="192"/>
      <c r="H40" s="193"/>
      <c r="I40" s="196"/>
      <c r="J40" s="197"/>
      <c r="K40" s="188"/>
      <c r="L40" s="188"/>
    </row>
    <row r="41" spans="1:12">
      <c r="A41" s="183" t="s">
        <v>305</v>
      </c>
      <c r="B41" s="567">
        <v>12000</v>
      </c>
      <c r="C41" s="568"/>
      <c r="D41" s="569"/>
      <c r="E41" s="538"/>
      <c r="F41" s="539"/>
      <c r="G41" s="567"/>
      <c r="H41" s="569"/>
      <c r="I41" s="580"/>
      <c r="J41" s="580"/>
      <c r="K41" s="188"/>
      <c r="L41" s="188"/>
    </row>
    <row r="42" spans="1:12">
      <c r="A42" s="173"/>
      <c r="B42" s="198"/>
      <c r="C42" s="198"/>
      <c r="D42" s="198"/>
      <c r="E42" s="199"/>
      <c r="F42" s="199"/>
      <c r="G42" s="198"/>
      <c r="H42" s="198"/>
      <c r="I42" s="178"/>
      <c r="J42" s="178"/>
      <c r="K42" s="178"/>
      <c r="L42" s="187"/>
    </row>
    <row r="43" spans="1:12">
      <c r="A43" s="602" t="s">
        <v>306</v>
      </c>
      <c r="B43" s="603"/>
      <c r="C43" s="603"/>
      <c r="D43" s="603"/>
      <c r="E43" s="604"/>
      <c r="F43" s="604"/>
      <c r="G43" s="604"/>
      <c r="H43" s="604"/>
      <c r="I43" s="604"/>
      <c r="J43" s="604"/>
      <c r="K43" s="604"/>
      <c r="L43" s="605"/>
    </row>
    <row r="44" spans="1:12">
      <c r="A44" s="180" t="s">
        <v>293</v>
      </c>
      <c r="B44" s="591" t="s">
        <v>294</v>
      </c>
      <c r="C44" s="591"/>
      <c r="D44" s="592"/>
      <c r="E44" s="593" t="s">
        <v>307</v>
      </c>
      <c r="F44" s="594"/>
      <c r="G44" s="594"/>
      <c r="H44" s="594"/>
      <c r="I44" s="516"/>
      <c r="J44" s="516"/>
      <c r="K44" s="594"/>
      <c r="L44" s="595"/>
    </row>
    <row r="45" spans="1:12">
      <c r="A45" s="181"/>
      <c r="B45" s="596" t="s">
        <v>296</v>
      </c>
      <c r="C45" s="596"/>
      <c r="D45" s="596"/>
      <c r="E45" s="597" t="s">
        <v>308</v>
      </c>
      <c r="F45" s="598"/>
      <c r="G45" s="597" t="s">
        <v>309</v>
      </c>
      <c r="H45" s="599"/>
      <c r="I45" s="597" t="s">
        <v>310</v>
      </c>
      <c r="J45" s="599"/>
      <c r="K45" s="600" t="s">
        <v>300</v>
      </c>
      <c r="L45" s="601"/>
    </row>
    <row r="46" spans="1:12">
      <c r="A46" s="181"/>
      <c r="B46" s="182"/>
      <c r="C46" s="182" t="s">
        <v>301</v>
      </c>
      <c r="D46" s="182"/>
      <c r="E46" s="581" t="s">
        <v>311</v>
      </c>
      <c r="F46" s="582"/>
      <c r="G46" s="581" t="s">
        <v>68</v>
      </c>
      <c r="H46" s="583"/>
      <c r="I46" s="581" t="s">
        <v>312</v>
      </c>
      <c r="J46" s="583"/>
      <c r="K46" s="584" t="s">
        <v>303</v>
      </c>
      <c r="L46" s="585"/>
    </row>
    <row r="47" spans="1:12">
      <c r="A47" s="183"/>
      <c r="B47" s="586"/>
      <c r="C47" s="586"/>
      <c r="D47" s="586"/>
      <c r="E47" s="184"/>
      <c r="F47" s="185"/>
      <c r="G47" s="587" t="s">
        <v>304</v>
      </c>
      <c r="H47" s="588"/>
      <c r="I47" s="589"/>
      <c r="J47" s="590"/>
      <c r="K47" s="186"/>
      <c r="L47" s="187"/>
    </row>
    <row r="48" spans="1:12">
      <c r="A48" s="172">
        <v>1</v>
      </c>
      <c r="B48" s="567"/>
      <c r="C48" s="568"/>
      <c r="D48" s="569"/>
      <c r="E48" s="200"/>
      <c r="F48" s="191"/>
      <c r="G48" s="567"/>
      <c r="H48" s="569"/>
      <c r="I48" s="579"/>
      <c r="J48" s="580"/>
      <c r="K48" s="188"/>
      <c r="L48" s="188"/>
    </row>
    <row r="49" spans="1:12">
      <c r="A49" s="189">
        <v>2</v>
      </c>
      <c r="B49" s="567"/>
      <c r="C49" s="568"/>
      <c r="D49" s="569"/>
      <c r="E49" s="200"/>
      <c r="F49" s="191"/>
      <c r="G49" s="567"/>
      <c r="H49" s="569"/>
      <c r="I49" s="579"/>
      <c r="J49" s="580"/>
      <c r="K49" s="188"/>
      <c r="L49" s="188"/>
    </row>
    <row r="50" spans="1:12">
      <c r="A50" s="189">
        <v>3</v>
      </c>
      <c r="B50" s="567"/>
      <c r="C50" s="568"/>
      <c r="D50" s="569"/>
      <c r="E50" s="200"/>
      <c r="F50" s="191"/>
      <c r="G50" s="567"/>
      <c r="H50" s="569"/>
      <c r="I50" s="577"/>
      <c r="J50" s="578"/>
      <c r="K50" s="188"/>
      <c r="L50" s="188"/>
    </row>
    <row r="51" spans="1:12">
      <c r="A51" s="189">
        <v>4</v>
      </c>
      <c r="B51" s="567"/>
      <c r="C51" s="568"/>
      <c r="D51" s="569"/>
      <c r="E51" s="200"/>
      <c r="F51" s="191"/>
      <c r="G51" s="567"/>
      <c r="H51" s="569"/>
      <c r="I51" s="576"/>
      <c r="J51" s="569"/>
      <c r="K51" s="188"/>
      <c r="L51" s="188"/>
    </row>
    <row r="52" spans="1:12">
      <c r="A52" s="189">
        <v>5</v>
      </c>
      <c r="B52" s="567"/>
      <c r="C52" s="568"/>
      <c r="D52" s="569"/>
      <c r="E52" s="200"/>
      <c r="F52" s="191"/>
      <c r="G52" s="567"/>
      <c r="H52" s="569"/>
      <c r="I52" s="576"/>
      <c r="J52" s="569"/>
      <c r="K52" s="188"/>
      <c r="L52" s="188"/>
    </row>
    <row r="53" spans="1:12">
      <c r="A53" s="189">
        <v>6</v>
      </c>
      <c r="B53" s="567"/>
      <c r="C53" s="568"/>
      <c r="D53" s="569"/>
      <c r="E53" s="200"/>
      <c r="F53" s="191"/>
      <c r="G53" s="567"/>
      <c r="H53" s="569"/>
      <c r="I53" s="576"/>
      <c r="J53" s="569"/>
      <c r="K53" s="188"/>
      <c r="L53" s="188"/>
    </row>
    <row r="54" spans="1:12">
      <c r="A54" s="189">
        <v>7</v>
      </c>
      <c r="B54" s="567"/>
      <c r="C54" s="568"/>
      <c r="D54" s="569"/>
      <c r="E54" s="200"/>
      <c r="F54" s="191"/>
      <c r="G54" s="567"/>
      <c r="H54" s="569"/>
      <c r="I54" s="576"/>
      <c r="J54" s="569"/>
      <c r="K54" s="188"/>
      <c r="L54" s="188"/>
    </row>
    <row r="55" spans="1:12">
      <c r="A55" s="189">
        <v>8</v>
      </c>
      <c r="B55" s="567"/>
      <c r="C55" s="568"/>
      <c r="D55" s="569"/>
      <c r="E55" s="200"/>
      <c r="F55" s="191"/>
      <c r="G55" s="567"/>
      <c r="H55" s="569"/>
      <c r="I55" s="576"/>
      <c r="J55" s="569"/>
      <c r="K55" s="188"/>
      <c r="L55" s="188"/>
    </row>
    <row r="56" spans="1:12">
      <c r="A56" s="189">
        <v>9</v>
      </c>
      <c r="B56" s="567"/>
      <c r="C56" s="568"/>
      <c r="D56" s="569"/>
      <c r="E56" s="200"/>
      <c r="F56" s="191"/>
      <c r="G56" s="567"/>
      <c r="H56" s="569"/>
      <c r="I56" s="576"/>
      <c r="J56" s="569"/>
      <c r="K56" s="188"/>
      <c r="L56" s="188"/>
    </row>
    <row r="57" spans="1:12">
      <c r="A57" s="189">
        <v>10</v>
      </c>
      <c r="B57" s="567"/>
      <c r="C57" s="568"/>
      <c r="D57" s="569"/>
      <c r="E57" s="200"/>
      <c r="F57" s="191"/>
      <c r="G57" s="567"/>
      <c r="H57" s="569"/>
      <c r="I57" s="576"/>
      <c r="J57" s="569"/>
      <c r="K57" s="188"/>
      <c r="L57" s="188"/>
    </row>
    <row r="58" spans="1:12">
      <c r="A58" s="189">
        <v>11</v>
      </c>
      <c r="B58" s="567"/>
      <c r="C58" s="568"/>
      <c r="D58" s="569"/>
      <c r="E58" s="200"/>
      <c r="F58" s="191"/>
      <c r="G58" s="567"/>
      <c r="H58" s="569"/>
      <c r="I58" s="576"/>
      <c r="J58" s="569"/>
      <c r="K58" s="188"/>
      <c r="L58" s="188"/>
    </row>
    <row r="59" spans="1:12">
      <c r="A59" s="189">
        <v>12</v>
      </c>
      <c r="B59" s="567"/>
      <c r="C59" s="568"/>
      <c r="D59" s="569"/>
      <c r="E59" s="200"/>
      <c r="F59" s="191"/>
      <c r="G59" s="567"/>
      <c r="H59" s="569"/>
      <c r="I59" s="576"/>
      <c r="J59" s="569"/>
      <c r="K59" s="188"/>
      <c r="L59" s="188"/>
    </row>
    <row r="60" spans="1:12">
      <c r="A60" s="189">
        <v>13</v>
      </c>
      <c r="B60" s="567"/>
      <c r="C60" s="568"/>
      <c r="D60" s="569"/>
      <c r="E60" s="200"/>
      <c r="F60" s="191"/>
      <c r="G60" s="192"/>
      <c r="H60" s="201"/>
      <c r="I60" s="202"/>
      <c r="J60" s="201"/>
      <c r="K60" s="201"/>
      <c r="L60" s="193"/>
    </row>
    <row r="61" spans="1:12">
      <c r="A61" s="203" t="s">
        <v>305</v>
      </c>
      <c r="B61" s="570">
        <v>0</v>
      </c>
      <c r="C61" s="571"/>
      <c r="D61" s="572"/>
      <c r="E61" s="573"/>
      <c r="F61" s="539"/>
      <c r="G61" s="567"/>
      <c r="H61" s="568"/>
      <c r="I61" s="568"/>
      <c r="J61" s="568"/>
      <c r="K61" s="568"/>
      <c r="L61" s="569"/>
    </row>
    <row r="62" spans="1:12">
      <c r="A62" s="513" t="s">
        <v>313</v>
      </c>
      <c r="B62" s="514"/>
      <c r="C62" s="514"/>
      <c r="D62" s="514"/>
      <c r="E62" s="514"/>
      <c r="F62" s="514"/>
      <c r="G62" s="514"/>
      <c r="H62" s="514"/>
      <c r="I62" s="514"/>
      <c r="J62" s="514"/>
      <c r="K62" s="514"/>
      <c r="L62" s="574"/>
    </row>
    <row r="63" spans="1:12">
      <c r="A63" s="204" t="s">
        <v>314</v>
      </c>
      <c r="B63" s="516" t="str">
        <f>'MASTER SHEET'!C2</f>
        <v>CHANDRA PRAKASH JAIN</v>
      </c>
      <c r="C63" s="516"/>
      <c r="D63" s="516"/>
      <c r="E63" s="205" t="s">
        <v>315</v>
      </c>
      <c r="F63" s="206"/>
      <c r="G63" s="568" t="str">
        <f>'MASTER SHEET'!Q2</f>
        <v xml:space="preserve">KISHAN GOPAL </v>
      </c>
      <c r="H63" s="575"/>
      <c r="I63" s="575"/>
      <c r="J63" s="205" t="s">
        <v>316</v>
      </c>
      <c r="K63" s="206"/>
      <c r="L63" s="207"/>
    </row>
    <row r="64" spans="1:12">
      <c r="A64" s="519" t="str">
        <f>'MASTER SHEET'!H2</f>
        <v>PRINCIPAL</v>
      </c>
      <c r="B64" s="520"/>
      <c r="C64" s="520"/>
      <c r="D64" s="208" t="s">
        <v>317</v>
      </c>
      <c r="E64" s="170"/>
      <c r="F64" s="209"/>
      <c r="G64" s="209"/>
      <c r="H64" s="209"/>
      <c r="I64" s="210">
        <f>'Old Tax Regime'!Q60</f>
        <v>26849</v>
      </c>
      <c r="J64" s="559" t="s">
        <v>318</v>
      </c>
      <c r="K64" s="559"/>
      <c r="L64" s="211"/>
    </row>
    <row r="65" spans="1:12">
      <c r="A65" s="560"/>
      <c r="B65" s="561"/>
      <c r="C65" s="561"/>
      <c r="D65" s="561"/>
      <c r="E65" s="561"/>
      <c r="F65" s="212" t="s">
        <v>319</v>
      </c>
      <c r="G65" s="213"/>
      <c r="H65" s="213"/>
      <c r="I65" s="213"/>
      <c r="J65" s="213"/>
      <c r="K65" s="213"/>
      <c r="L65" s="214"/>
    </row>
    <row r="66" spans="1:12">
      <c r="A66" s="499" t="s">
        <v>320</v>
      </c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1"/>
    </row>
    <row r="67" spans="1:12">
      <c r="A67" s="562"/>
      <c r="B67" s="563"/>
      <c r="C67" s="563"/>
      <c r="D67" s="563"/>
      <c r="E67" s="563"/>
      <c r="F67" s="563"/>
      <c r="G67" s="563"/>
      <c r="H67" s="563"/>
      <c r="I67" s="563"/>
      <c r="J67" s="563"/>
      <c r="K67" s="563"/>
      <c r="L67" s="564"/>
    </row>
    <row r="68" spans="1:12">
      <c r="A68" s="565" t="s">
        <v>321</v>
      </c>
      <c r="B68" s="566"/>
      <c r="C68" s="215"/>
      <c r="D68" s="215"/>
      <c r="E68" s="215"/>
      <c r="F68" s="215"/>
      <c r="G68" s="215"/>
      <c r="H68" s="215"/>
      <c r="I68" s="215"/>
      <c r="J68" s="215"/>
      <c r="K68" s="215"/>
      <c r="L68" s="216"/>
    </row>
    <row r="69" spans="1:12">
      <c r="A69" s="549" t="s">
        <v>322</v>
      </c>
      <c r="B69" s="550"/>
      <c r="C69" s="550"/>
      <c r="D69" s="550"/>
      <c r="E69" s="550"/>
      <c r="F69" s="550"/>
      <c r="G69" s="550"/>
      <c r="H69" s="550"/>
      <c r="I69" s="550"/>
      <c r="J69" s="550"/>
      <c r="K69" s="550"/>
      <c r="L69" s="551"/>
    </row>
    <row r="70" spans="1:12">
      <c r="A70" s="549" t="s">
        <v>323</v>
      </c>
      <c r="B70" s="550"/>
      <c r="C70" s="550"/>
      <c r="D70" s="550"/>
      <c r="E70" s="550"/>
      <c r="F70" s="550"/>
      <c r="G70" s="550"/>
      <c r="H70" s="550"/>
      <c r="I70" s="550"/>
      <c r="J70" s="550"/>
      <c r="K70" s="550"/>
      <c r="L70" s="551"/>
    </row>
    <row r="71" spans="1:12">
      <c r="A71" s="549" t="s">
        <v>324</v>
      </c>
      <c r="B71" s="550"/>
      <c r="C71" s="550"/>
      <c r="D71" s="550"/>
      <c r="E71" s="550"/>
      <c r="F71" s="550"/>
      <c r="G71" s="550"/>
      <c r="H71" s="550"/>
      <c r="I71" s="550"/>
      <c r="J71" s="550"/>
      <c r="K71" s="550"/>
      <c r="L71" s="551"/>
    </row>
    <row r="72" spans="1:12">
      <c r="A72" s="549" t="s">
        <v>325</v>
      </c>
      <c r="B72" s="550"/>
      <c r="C72" s="550"/>
      <c r="D72" s="550"/>
      <c r="E72" s="550"/>
      <c r="F72" s="550"/>
      <c r="G72" s="550"/>
      <c r="H72" s="550"/>
      <c r="I72" s="550"/>
      <c r="J72" s="550"/>
      <c r="K72" s="550"/>
      <c r="L72" s="551"/>
    </row>
    <row r="73" spans="1:12">
      <c r="A73" s="549" t="s">
        <v>326</v>
      </c>
      <c r="B73" s="550"/>
      <c r="C73" s="550"/>
      <c r="D73" s="550"/>
      <c r="E73" s="550"/>
      <c r="F73" s="550"/>
      <c r="G73" s="550"/>
      <c r="H73" s="217"/>
      <c r="I73" s="217"/>
      <c r="J73" s="217"/>
      <c r="K73" s="217"/>
      <c r="L73" s="218"/>
    </row>
    <row r="74" spans="1:12">
      <c r="A74" s="549" t="s">
        <v>327</v>
      </c>
      <c r="B74" s="550"/>
      <c r="C74" s="550"/>
      <c r="D74" s="550"/>
      <c r="E74" s="550"/>
      <c r="F74" s="550"/>
      <c r="G74" s="550"/>
      <c r="H74" s="550"/>
      <c r="I74" s="550"/>
      <c r="J74" s="550"/>
      <c r="K74" s="550"/>
      <c r="L74" s="551"/>
    </row>
    <row r="75" spans="1:12">
      <c r="A75" s="549" t="s">
        <v>328</v>
      </c>
      <c r="B75" s="550"/>
      <c r="C75" s="550"/>
      <c r="D75" s="550"/>
      <c r="E75" s="550"/>
      <c r="F75" s="550"/>
      <c r="G75" s="550"/>
      <c r="H75" s="550"/>
      <c r="I75" s="550"/>
      <c r="J75" s="550"/>
      <c r="K75" s="550"/>
      <c r="L75" s="551"/>
    </row>
    <row r="76" spans="1:12">
      <c r="A76" s="549" t="s">
        <v>329</v>
      </c>
      <c r="B76" s="550"/>
      <c r="C76" s="550"/>
      <c r="D76" s="550"/>
      <c r="E76" s="550"/>
      <c r="F76" s="550"/>
      <c r="G76" s="550"/>
      <c r="H76" s="550"/>
      <c r="I76" s="550"/>
      <c r="J76" s="550"/>
      <c r="K76" s="550"/>
      <c r="L76" s="551"/>
    </row>
    <row r="77" spans="1:12">
      <c r="A77" s="549" t="s">
        <v>330</v>
      </c>
      <c r="B77" s="550"/>
      <c r="C77" s="550"/>
      <c r="D77" s="550"/>
      <c r="E77" s="550"/>
      <c r="F77" s="550"/>
      <c r="G77" s="550"/>
      <c r="H77" s="550"/>
      <c r="I77" s="550"/>
      <c r="J77" s="550"/>
      <c r="K77" s="550"/>
      <c r="L77" s="551"/>
    </row>
    <row r="78" spans="1:12">
      <c r="A78" s="499" t="s">
        <v>331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1"/>
    </row>
    <row r="79" spans="1:12">
      <c r="A79" s="499" t="s">
        <v>332</v>
      </c>
      <c r="B79" s="500"/>
      <c r="C79" s="500"/>
      <c r="D79" s="500"/>
      <c r="E79" s="500"/>
      <c r="F79" s="170"/>
      <c r="G79" s="170"/>
      <c r="H79" s="170"/>
      <c r="I79" s="170"/>
      <c r="J79" s="170"/>
      <c r="K79" s="170"/>
      <c r="L79" s="219"/>
    </row>
    <row r="80" spans="1:12">
      <c r="A80" s="220" t="s">
        <v>333</v>
      </c>
      <c r="B80" s="170"/>
      <c r="C80" s="170"/>
      <c r="D80" s="170"/>
      <c r="E80" s="170"/>
      <c r="F80" s="217"/>
      <c r="G80" s="217"/>
      <c r="H80" s="217"/>
      <c r="I80" s="217"/>
      <c r="J80" s="217"/>
      <c r="K80" s="217"/>
      <c r="L80" s="218"/>
    </row>
    <row r="81" spans="1:12">
      <c r="A81" s="221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3"/>
    </row>
    <row r="82" spans="1:12">
      <c r="A82" s="552" t="s">
        <v>334</v>
      </c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4"/>
    </row>
    <row r="83" spans="1:12" ht="15.75">
      <c r="A83" s="555" t="s">
        <v>335</v>
      </c>
      <c r="B83" s="556"/>
      <c r="C83" s="556"/>
      <c r="D83" s="556"/>
      <c r="E83" s="556"/>
      <c r="F83" s="556"/>
      <c r="G83" s="556"/>
      <c r="H83" s="556"/>
      <c r="I83" s="556"/>
      <c r="J83" s="557"/>
      <c r="K83" s="557"/>
      <c r="L83" s="558"/>
    </row>
    <row r="84" spans="1:12" ht="15">
      <c r="A84" s="224" t="s">
        <v>336</v>
      </c>
      <c r="B84" s="225"/>
      <c r="C84" s="226"/>
      <c r="D84" s="226"/>
      <c r="E84" s="226"/>
      <c r="F84" s="226"/>
      <c r="G84" s="226"/>
      <c r="H84" s="226"/>
      <c r="I84" s="227"/>
      <c r="J84" s="226"/>
      <c r="K84" s="226"/>
      <c r="L84" s="227"/>
    </row>
    <row r="85" spans="1:12">
      <c r="A85" s="228"/>
      <c r="B85" s="229" t="s">
        <v>337</v>
      </c>
      <c r="C85" s="229"/>
      <c r="D85" s="229"/>
      <c r="E85" s="229"/>
      <c r="F85" s="229"/>
      <c r="G85" s="226"/>
      <c r="H85" s="226"/>
      <c r="I85" s="227">
        <f>'Old Tax Regime'!Q4</f>
        <v>909370</v>
      </c>
      <c r="J85" s="226"/>
      <c r="K85" s="230"/>
      <c r="L85" s="231"/>
    </row>
    <row r="86" spans="1:12">
      <c r="A86" s="228"/>
      <c r="B86" s="229" t="s">
        <v>338</v>
      </c>
      <c r="C86" s="229"/>
      <c r="D86" s="229"/>
      <c r="E86" s="229"/>
      <c r="F86" s="229"/>
      <c r="G86" s="226"/>
      <c r="H86" s="226"/>
      <c r="I86" s="227"/>
      <c r="J86" s="228"/>
      <c r="K86" s="230"/>
      <c r="L86" s="231"/>
    </row>
    <row r="87" spans="1:12">
      <c r="A87" s="228"/>
      <c r="B87" s="229" t="s">
        <v>339</v>
      </c>
      <c r="C87" s="229"/>
      <c r="D87" s="229"/>
      <c r="E87" s="229"/>
      <c r="F87" s="229"/>
      <c r="G87" s="226"/>
      <c r="H87" s="226"/>
      <c r="I87" s="227"/>
      <c r="J87" s="228"/>
      <c r="K87" s="230"/>
      <c r="L87" s="231"/>
    </row>
    <row r="88" spans="1:12">
      <c r="A88" s="228"/>
      <c r="B88" s="229" t="s">
        <v>340</v>
      </c>
      <c r="C88" s="229"/>
      <c r="D88" s="229"/>
      <c r="E88" s="229"/>
      <c r="F88" s="229"/>
      <c r="G88" s="226"/>
      <c r="H88" s="226"/>
      <c r="I88" s="227"/>
      <c r="J88" s="228"/>
      <c r="K88" s="230"/>
      <c r="L88" s="231"/>
    </row>
    <row r="89" spans="1:12">
      <c r="A89" s="228"/>
      <c r="B89" s="229" t="s">
        <v>339</v>
      </c>
      <c r="C89" s="229"/>
      <c r="D89" s="229"/>
      <c r="E89" s="229"/>
      <c r="F89" s="229"/>
      <c r="G89" s="226"/>
      <c r="H89" s="226"/>
      <c r="I89" s="227"/>
      <c r="J89" s="228"/>
      <c r="K89" s="230"/>
      <c r="L89" s="231"/>
    </row>
    <row r="90" spans="1:12">
      <c r="A90" s="228"/>
      <c r="B90" s="229" t="s">
        <v>341</v>
      </c>
      <c r="C90" s="229"/>
      <c r="D90" s="229"/>
      <c r="E90" s="229"/>
      <c r="F90" s="229"/>
      <c r="G90" s="226"/>
      <c r="H90" s="226"/>
      <c r="I90" s="228"/>
      <c r="J90" s="510">
        <f>I85</f>
        <v>909370</v>
      </c>
      <c r="K90" s="503"/>
      <c r="L90" s="231"/>
    </row>
    <row r="91" spans="1:12">
      <c r="A91" s="228"/>
      <c r="B91" s="226"/>
      <c r="C91" s="226"/>
      <c r="D91" s="226"/>
      <c r="E91" s="226"/>
      <c r="F91" s="226"/>
      <c r="G91" s="226"/>
      <c r="H91" s="226"/>
      <c r="I91" s="228"/>
      <c r="J91" s="228"/>
      <c r="K91" s="230"/>
      <c r="L91" s="231"/>
    </row>
    <row r="92" spans="1:12">
      <c r="A92" s="224" t="s">
        <v>342</v>
      </c>
      <c r="B92" s="226"/>
      <c r="C92" s="226"/>
      <c r="D92" s="226"/>
      <c r="E92" s="226"/>
      <c r="F92" s="226"/>
      <c r="G92" s="226"/>
      <c r="H92" s="226"/>
      <c r="I92" s="228"/>
      <c r="J92" s="228"/>
      <c r="K92" s="230"/>
      <c r="L92" s="231"/>
    </row>
    <row r="93" spans="1:12">
      <c r="A93" s="540" t="s">
        <v>343</v>
      </c>
      <c r="B93" s="541"/>
      <c r="C93" s="541"/>
      <c r="D93" s="541"/>
      <c r="E93" s="541"/>
      <c r="F93" s="541"/>
      <c r="G93" s="541"/>
      <c r="H93" s="232"/>
      <c r="I93" s="227">
        <f>'Old Tax Regime'!Q5</f>
        <v>50000</v>
      </c>
      <c r="J93" s="228"/>
      <c r="K93" s="230"/>
      <c r="L93" s="231"/>
    </row>
    <row r="94" spans="1:12">
      <c r="A94" s="540" t="s">
        <v>344</v>
      </c>
      <c r="B94" s="541"/>
      <c r="C94" s="541"/>
      <c r="D94" s="541"/>
      <c r="E94" s="541"/>
      <c r="F94" s="541"/>
      <c r="G94" s="541"/>
      <c r="H94" s="232"/>
      <c r="I94" s="227"/>
      <c r="J94" s="228"/>
      <c r="K94" s="230"/>
      <c r="L94" s="231"/>
    </row>
    <row r="95" spans="1:12">
      <c r="A95" s="224" t="s">
        <v>345</v>
      </c>
      <c r="B95" s="226"/>
      <c r="C95" s="226"/>
      <c r="D95" s="226"/>
      <c r="E95" s="226"/>
      <c r="F95" s="226"/>
      <c r="G95" s="226"/>
      <c r="H95" s="226"/>
      <c r="I95" s="228"/>
      <c r="J95" s="510">
        <f>J90-I93</f>
        <v>859370</v>
      </c>
      <c r="K95" s="503"/>
      <c r="L95" s="231"/>
    </row>
    <row r="96" spans="1:12">
      <c r="A96" s="228"/>
      <c r="B96" s="226"/>
      <c r="C96" s="226"/>
      <c r="D96" s="226"/>
      <c r="E96" s="226"/>
      <c r="F96" s="226"/>
      <c r="G96" s="226"/>
      <c r="H96" s="226"/>
      <c r="I96" s="228"/>
      <c r="J96" s="228"/>
      <c r="K96" s="230"/>
      <c r="L96" s="231"/>
    </row>
    <row r="97" spans="1:12">
      <c r="A97" s="224" t="s">
        <v>346</v>
      </c>
      <c r="B97" s="226"/>
      <c r="C97" s="226"/>
      <c r="D97" s="226"/>
      <c r="E97" s="226"/>
      <c r="F97" s="226"/>
      <c r="G97" s="226"/>
      <c r="H97" s="226"/>
      <c r="I97" s="228"/>
      <c r="J97" s="228"/>
      <c r="K97" s="230"/>
      <c r="L97" s="231"/>
    </row>
    <row r="98" spans="1:12">
      <c r="A98" s="228"/>
      <c r="B98" s="229" t="s">
        <v>347</v>
      </c>
      <c r="C98" s="229"/>
      <c r="D98" s="229"/>
      <c r="E98" s="229"/>
      <c r="F98" s="229" t="s">
        <v>348</v>
      </c>
      <c r="G98" s="233">
        <v>50000</v>
      </c>
      <c r="H98" s="234"/>
      <c r="I98" s="228"/>
      <c r="J98" s="228"/>
      <c r="K98" s="230"/>
      <c r="L98" s="231"/>
    </row>
    <row r="99" spans="1:12">
      <c r="A99" s="228"/>
      <c r="B99" s="229" t="s">
        <v>349</v>
      </c>
      <c r="C99" s="229"/>
      <c r="D99" s="229"/>
      <c r="E99" s="229"/>
      <c r="F99" s="229" t="s">
        <v>348</v>
      </c>
      <c r="G99" s="229">
        <v>0</v>
      </c>
      <c r="H99" s="229"/>
      <c r="I99" s="228"/>
      <c r="J99" s="228"/>
      <c r="K99" s="230"/>
      <c r="L99" s="231"/>
    </row>
    <row r="100" spans="1:12">
      <c r="A100" s="228"/>
      <c r="B100" s="229" t="s">
        <v>350</v>
      </c>
      <c r="C100" s="229"/>
      <c r="D100" s="229"/>
      <c r="E100" s="229"/>
      <c r="F100" s="229" t="s">
        <v>348</v>
      </c>
      <c r="G100" s="229">
        <v>0</v>
      </c>
      <c r="H100" s="229"/>
      <c r="I100" s="228"/>
      <c r="J100" s="228"/>
      <c r="K100" s="230"/>
      <c r="L100" s="231"/>
    </row>
    <row r="101" spans="1:12">
      <c r="A101" s="224" t="s">
        <v>351</v>
      </c>
      <c r="B101" s="226"/>
      <c r="C101" s="226"/>
      <c r="D101" s="226"/>
      <c r="E101" s="226"/>
      <c r="F101" s="226"/>
      <c r="G101" s="226"/>
      <c r="H101" s="226"/>
      <c r="I101" s="235">
        <v>50000</v>
      </c>
      <c r="J101" s="228"/>
      <c r="K101" s="226"/>
      <c r="L101" s="227"/>
    </row>
    <row r="102" spans="1:12">
      <c r="A102" s="228"/>
      <c r="B102" s="226"/>
      <c r="C102" s="226"/>
      <c r="D102" s="226"/>
      <c r="E102" s="226"/>
      <c r="F102" s="226"/>
      <c r="G102" s="226"/>
      <c r="H102" s="226"/>
      <c r="I102" s="228"/>
      <c r="J102" s="228"/>
      <c r="K102" s="226"/>
      <c r="L102" s="227"/>
    </row>
    <row r="103" spans="1:12">
      <c r="A103" s="224" t="s">
        <v>352</v>
      </c>
      <c r="B103" s="226"/>
      <c r="C103" s="226"/>
      <c r="D103" s="226"/>
      <c r="E103" s="226"/>
      <c r="F103" s="226"/>
      <c r="G103" s="226"/>
      <c r="H103" s="226"/>
      <c r="I103" s="228"/>
      <c r="J103" s="228"/>
      <c r="K103" s="226"/>
      <c r="L103" s="236">
        <f>J95-I101</f>
        <v>809370</v>
      </c>
    </row>
    <row r="104" spans="1:12">
      <c r="A104" s="224"/>
      <c r="B104" s="226"/>
      <c r="C104" s="226"/>
      <c r="D104" s="226"/>
      <c r="E104" s="226"/>
      <c r="F104" s="226"/>
      <c r="G104" s="226"/>
      <c r="H104" s="226"/>
      <c r="I104" s="228"/>
      <c r="J104" s="228"/>
      <c r="K104" s="226"/>
      <c r="L104" s="236"/>
    </row>
    <row r="105" spans="1:12">
      <c r="A105" s="224" t="s">
        <v>353</v>
      </c>
      <c r="B105" s="226"/>
      <c r="C105" s="226"/>
      <c r="D105" s="226"/>
      <c r="E105" s="226"/>
      <c r="F105" s="226"/>
      <c r="G105" s="226"/>
      <c r="H105" s="226"/>
      <c r="I105" s="228"/>
      <c r="J105" s="228"/>
      <c r="K105" s="226"/>
      <c r="L105" s="236"/>
    </row>
    <row r="106" spans="1:12">
      <c r="A106" s="224"/>
      <c r="B106" s="226" t="s">
        <v>354</v>
      </c>
      <c r="C106" s="226"/>
      <c r="D106" s="226"/>
      <c r="E106" s="226"/>
      <c r="F106" s="226"/>
      <c r="G106" s="226"/>
      <c r="H106" s="226"/>
      <c r="I106" s="228"/>
      <c r="J106" s="228"/>
      <c r="K106" s="226"/>
      <c r="L106" s="236">
        <v>0</v>
      </c>
    </row>
    <row r="107" spans="1:12">
      <c r="A107" s="224"/>
      <c r="B107" s="226"/>
      <c r="C107" s="226"/>
      <c r="D107" s="226"/>
      <c r="E107" s="226"/>
      <c r="F107" s="226"/>
      <c r="G107" s="226"/>
      <c r="H107" s="226"/>
      <c r="I107" s="228"/>
      <c r="J107" s="228"/>
      <c r="K107" s="226"/>
      <c r="L107" s="236"/>
    </row>
    <row r="108" spans="1:12">
      <c r="A108" s="224" t="s">
        <v>355</v>
      </c>
      <c r="B108" s="226"/>
      <c r="C108" s="226"/>
      <c r="D108" s="226"/>
      <c r="E108" s="226"/>
      <c r="F108" s="226"/>
      <c r="G108" s="226"/>
      <c r="H108" s="226"/>
      <c r="I108" s="228"/>
      <c r="J108" s="235"/>
      <c r="K108" s="226"/>
      <c r="L108" s="273">
        <f>L103+L106</f>
        <v>809370</v>
      </c>
    </row>
    <row r="109" spans="1:12">
      <c r="A109" s="237"/>
      <c r="B109" s="238"/>
      <c r="C109" s="238"/>
      <c r="D109" s="238"/>
      <c r="E109" s="238"/>
      <c r="F109" s="238"/>
      <c r="G109" s="542" t="s">
        <v>356</v>
      </c>
      <c r="H109" s="543"/>
      <c r="I109" s="542" t="s">
        <v>357</v>
      </c>
      <c r="J109" s="543"/>
      <c r="K109" s="546" t="s">
        <v>358</v>
      </c>
      <c r="L109" s="547"/>
    </row>
    <row r="110" spans="1:12">
      <c r="A110" s="523" t="s">
        <v>359</v>
      </c>
      <c r="B110" s="548"/>
      <c r="C110" s="548"/>
      <c r="D110" s="548"/>
      <c r="E110" s="226"/>
      <c r="F110" s="230"/>
      <c r="G110" s="544"/>
      <c r="H110" s="545"/>
      <c r="I110" s="544"/>
      <c r="J110" s="545"/>
      <c r="K110" s="546"/>
      <c r="L110" s="546"/>
    </row>
    <row r="111" spans="1:12">
      <c r="A111" s="239" t="s">
        <v>360</v>
      </c>
      <c r="B111" s="232" t="s">
        <v>361</v>
      </c>
      <c r="C111" s="232"/>
      <c r="D111" s="226"/>
      <c r="E111" s="226"/>
      <c r="F111" s="240"/>
      <c r="G111" s="544"/>
      <c r="H111" s="545"/>
      <c r="I111" s="544"/>
      <c r="J111" s="545"/>
      <c r="K111" s="546"/>
      <c r="L111" s="546"/>
    </row>
    <row r="112" spans="1:12">
      <c r="A112" s="241" t="s">
        <v>362</v>
      </c>
      <c r="B112" s="226" t="s">
        <v>363</v>
      </c>
      <c r="C112" s="226"/>
      <c r="D112" s="226"/>
      <c r="E112" s="226"/>
      <c r="F112" s="230"/>
      <c r="G112" s="510"/>
      <c r="H112" s="503"/>
      <c r="I112" s="510"/>
      <c r="J112" s="503"/>
      <c r="K112" s="510"/>
      <c r="L112" s="503"/>
    </row>
    <row r="113" spans="1:12">
      <c r="A113" s="241"/>
      <c r="B113" s="242" t="s">
        <v>36</v>
      </c>
      <c r="C113" s="537" t="s">
        <v>364</v>
      </c>
      <c r="D113" s="537"/>
      <c r="E113" s="537"/>
      <c r="F113" s="243" t="s">
        <v>348</v>
      </c>
      <c r="G113" s="531">
        <f>'Old Tax Regime'!I25</f>
        <v>44427</v>
      </c>
      <c r="H113" s="531"/>
      <c r="I113" s="531">
        <f>'Old Tax Regime'!I25</f>
        <v>44427</v>
      </c>
      <c r="J113" s="531"/>
      <c r="K113" s="531">
        <f>'Old Tax Regime'!I25</f>
        <v>44427</v>
      </c>
      <c r="L113" s="531"/>
    </row>
    <row r="114" spans="1:12">
      <c r="A114" s="241"/>
      <c r="B114" s="242" t="s">
        <v>38</v>
      </c>
      <c r="C114" s="537" t="s">
        <v>365</v>
      </c>
      <c r="D114" s="537"/>
      <c r="E114" s="537"/>
      <c r="F114" s="243" t="s">
        <v>348</v>
      </c>
      <c r="G114" s="531">
        <f>'Old Tax Regime'!I20</f>
        <v>84000</v>
      </c>
      <c r="H114" s="531"/>
      <c r="I114" s="531">
        <f>'Old Tax Regime'!I20</f>
        <v>84000</v>
      </c>
      <c r="J114" s="531"/>
      <c r="K114" s="538">
        <f>'Old Tax Regime'!I20</f>
        <v>84000</v>
      </c>
      <c r="L114" s="539"/>
    </row>
    <row r="115" spans="1:12">
      <c r="A115" s="241"/>
      <c r="B115" s="242" t="s">
        <v>41</v>
      </c>
      <c r="C115" s="537" t="s">
        <v>6</v>
      </c>
      <c r="D115" s="537"/>
      <c r="E115" s="537"/>
      <c r="F115" s="243" t="s">
        <v>348</v>
      </c>
      <c r="G115" s="531">
        <f>'Old Tax Regime'!I21</f>
        <v>20624</v>
      </c>
      <c r="H115" s="531"/>
      <c r="I115" s="531">
        <f>'Old Tax Regime'!I21</f>
        <v>20624</v>
      </c>
      <c r="J115" s="531"/>
      <c r="K115" s="531">
        <f>'Old Tax Regime'!I21</f>
        <v>20624</v>
      </c>
      <c r="L115" s="531"/>
    </row>
    <row r="116" spans="1:12">
      <c r="A116" s="241"/>
      <c r="B116" s="242" t="s">
        <v>43</v>
      </c>
      <c r="C116" s="537" t="s">
        <v>366</v>
      </c>
      <c r="D116" s="537"/>
      <c r="E116" s="537"/>
      <c r="F116" s="243" t="s">
        <v>348</v>
      </c>
      <c r="G116" s="531">
        <f>'Old Tax Regime'!I26</f>
        <v>0</v>
      </c>
      <c r="H116" s="531"/>
      <c r="I116" s="531">
        <f>'Old Tax Regime'!I26</f>
        <v>0</v>
      </c>
      <c r="J116" s="531"/>
      <c r="K116" s="531">
        <f>'Old Tax Regime'!I26</f>
        <v>0</v>
      </c>
      <c r="L116" s="531"/>
    </row>
    <row r="117" spans="1:12">
      <c r="A117" s="241"/>
      <c r="B117" s="242" t="s">
        <v>47</v>
      </c>
      <c r="C117" s="244" t="s">
        <v>367</v>
      </c>
      <c r="D117" s="244"/>
      <c r="E117" s="244"/>
      <c r="F117" s="243" t="s">
        <v>348</v>
      </c>
      <c r="G117" s="531">
        <f>'Old Tax Regime'!I28</f>
        <v>114000</v>
      </c>
      <c r="H117" s="531"/>
      <c r="I117" s="531">
        <f>'Old Tax Regime'!I28</f>
        <v>114000</v>
      </c>
      <c r="J117" s="531"/>
      <c r="K117" s="538">
        <f>'Old Tax Regime'!I28</f>
        <v>114000</v>
      </c>
      <c r="L117" s="539"/>
    </row>
    <row r="118" spans="1:12">
      <c r="A118" s="241"/>
      <c r="B118" s="242" t="s">
        <v>49</v>
      </c>
      <c r="C118" s="537" t="s">
        <v>368</v>
      </c>
      <c r="D118" s="537"/>
      <c r="E118" s="537"/>
      <c r="F118" s="243" t="s">
        <v>348</v>
      </c>
      <c r="G118" s="531">
        <f>'Old Tax Regime'!I22+'Old Tax Regime'!I23+'Old Tax Regime'!I24+'Old Tax Regime'!I27+'Old Tax Regime'!O21+'Old Tax Regime'!O22+'Old Tax Regime'!O23+'Old Tax Regime'!O24+'Old Tax Regime'!O25+'Old Tax Regime'!O26+'Old Tax Regime'!O27+'Old Tax Regime'!O28</f>
        <v>34000</v>
      </c>
      <c r="H118" s="531"/>
      <c r="I118" s="531">
        <f>'Old Tax Regime'!I22+'Old Tax Regime'!I23+'Old Tax Regime'!I24+'Old Tax Regime'!I27+'Old Tax Regime'!O21+'Old Tax Regime'!O22+'Old Tax Regime'!O23+'Old Tax Regime'!O24+'Old Tax Regime'!O25+'Old Tax Regime'!O26+'Old Tax Regime'!O27+'Old Tax Regime'!O28</f>
        <v>34000</v>
      </c>
      <c r="J118" s="531"/>
      <c r="K118" s="531">
        <f>'Old Tax Regime'!I22+'Old Tax Regime'!I23+'Old Tax Regime'!I24+'Old Tax Regime'!I27+'Old Tax Regime'!O21+'Old Tax Regime'!O22+'Old Tax Regime'!O23+'Old Tax Regime'!O24+'Old Tax Regime'!O25+'Old Tax Regime'!O26+'Old Tax Regime'!O27+'Old Tax Regime'!O28</f>
        <v>34000</v>
      </c>
      <c r="L118" s="531"/>
    </row>
    <row r="119" spans="1:12">
      <c r="A119" s="241" t="s">
        <v>369</v>
      </c>
      <c r="B119" s="242" t="s">
        <v>370</v>
      </c>
      <c r="C119" s="242"/>
      <c r="D119" s="242"/>
      <c r="E119" s="242"/>
      <c r="F119" s="243" t="s">
        <v>348</v>
      </c>
      <c r="G119" s="531">
        <v>0</v>
      </c>
      <c r="H119" s="531"/>
      <c r="I119" s="531">
        <v>0</v>
      </c>
      <c r="J119" s="531"/>
      <c r="K119" s="531">
        <v>0</v>
      </c>
      <c r="L119" s="531"/>
    </row>
    <row r="120" spans="1:12">
      <c r="A120" s="241" t="s">
        <v>371</v>
      </c>
      <c r="B120" s="242" t="s">
        <v>372</v>
      </c>
      <c r="C120" s="242"/>
      <c r="D120" s="242"/>
      <c r="E120" s="242"/>
      <c r="F120" s="243" t="s">
        <v>348</v>
      </c>
      <c r="G120" s="531">
        <v>0</v>
      </c>
      <c r="H120" s="531"/>
      <c r="I120" s="531">
        <v>0</v>
      </c>
      <c r="J120" s="531"/>
      <c r="K120" s="531">
        <v>0</v>
      </c>
      <c r="L120" s="531"/>
    </row>
    <row r="121" spans="1:12" ht="20.25" customHeight="1" thickBot="1">
      <c r="A121" s="224" t="s">
        <v>373</v>
      </c>
      <c r="B121" s="242"/>
      <c r="C121" s="242"/>
      <c r="D121" s="242"/>
      <c r="E121" s="242"/>
      <c r="F121" s="242"/>
      <c r="G121" s="532">
        <f>SUM(G113:G120)</f>
        <v>297051</v>
      </c>
      <c r="H121" s="533"/>
      <c r="I121" s="532">
        <f>SUM(I113:I120)</f>
        <v>297051</v>
      </c>
      <c r="J121" s="534"/>
      <c r="K121" s="535">
        <f>IF(I121&lt;150001,ROUND(I121,0),150000)</f>
        <v>150000</v>
      </c>
      <c r="L121" s="536"/>
    </row>
    <row r="122" spans="1:12">
      <c r="A122" s="224" t="s">
        <v>374</v>
      </c>
      <c r="B122" s="226"/>
      <c r="C122" s="226"/>
      <c r="D122" s="226"/>
      <c r="E122" s="226"/>
      <c r="F122" s="230"/>
      <c r="G122" s="245"/>
      <c r="H122" s="246"/>
      <c r="I122" s="247"/>
      <c r="J122" s="246"/>
      <c r="K122" s="247"/>
      <c r="L122" s="230"/>
    </row>
    <row r="123" spans="1:12">
      <c r="A123" s="224"/>
      <c r="B123" s="226"/>
      <c r="C123" s="226"/>
      <c r="D123" s="226"/>
      <c r="E123" s="226"/>
      <c r="F123" s="230"/>
      <c r="G123" s="245"/>
      <c r="H123" s="246"/>
      <c r="I123" s="247"/>
      <c r="J123" s="246"/>
      <c r="K123" s="247"/>
      <c r="L123" s="230"/>
    </row>
    <row r="124" spans="1:12">
      <c r="A124" s="248" t="s">
        <v>375</v>
      </c>
      <c r="B124" s="249" t="s">
        <v>376</v>
      </c>
      <c r="C124" s="249"/>
      <c r="D124" s="249"/>
      <c r="E124" s="249"/>
      <c r="F124" s="250" t="s">
        <v>348</v>
      </c>
      <c r="G124" s="530">
        <v>0</v>
      </c>
      <c r="H124" s="530"/>
      <c r="I124" s="530">
        <v>0</v>
      </c>
      <c r="J124" s="530"/>
      <c r="K124" s="530">
        <v>0</v>
      </c>
      <c r="L124" s="530"/>
    </row>
    <row r="125" spans="1:12">
      <c r="A125" s="248" t="s">
        <v>377</v>
      </c>
      <c r="B125" s="249" t="s">
        <v>378</v>
      </c>
      <c r="C125" s="249"/>
      <c r="D125" s="249"/>
      <c r="E125" s="249"/>
      <c r="F125" s="250" t="s">
        <v>348</v>
      </c>
      <c r="G125" s="530">
        <f>'Old Tax Regime'!Q33</f>
        <v>40000</v>
      </c>
      <c r="H125" s="530"/>
      <c r="I125" s="530">
        <f>'Old Tax Regime'!Q33</f>
        <v>40000</v>
      </c>
      <c r="J125" s="530"/>
      <c r="K125" s="530">
        <f>'Old Tax Regime'!Q33</f>
        <v>40000</v>
      </c>
      <c r="L125" s="530"/>
    </row>
    <row r="126" spans="1:12">
      <c r="A126" s="251"/>
      <c r="B126" s="252"/>
      <c r="C126" s="252"/>
      <c r="D126" s="252"/>
      <c r="E126" s="252"/>
      <c r="F126" s="252"/>
      <c r="G126" s="199"/>
      <c r="H126" s="199"/>
      <c r="I126" s="199"/>
      <c r="J126" s="199"/>
      <c r="K126" s="253"/>
      <c r="L126" s="246"/>
    </row>
    <row r="127" spans="1:12">
      <c r="A127" s="254" t="s">
        <v>379</v>
      </c>
      <c r="B127" s="226" t="s">
        <v>380</v>
      </c>
      <c r="C127" s="226"/>
      <c r="D127" s="226"/>
      <c r="E127" s="226"/>
      <c r="F127" s="226"/>
      <c r="G127" s="245"/>
      <c r="H127" s="247"/>
      <c r="I127" s="245"/>
      <c r="J127" s="255"/>
      <c r="K127" s="247"/>
      <c r="L127" s="255"/>
    </row>
    <row r="128" spans="1:12" ht="20.45" customHeight="1">
      <c r="A128" s="239"/>
      <c r="B128" s="226"/>
      <c r="C128" s="226"/>
      <c r="D128" s="226"/>
      <c r="E128" s="226"/>
      <c r="F128" s="226"/>
      <c r="G128" s="256" t="s">
        <v>356</v>
      </c>
      <c r="H128" s="257"/>
      <c r="I128" s="527" t="s">
        <v>357</v>
      </c>
      <c r="J128" s="528"/>
      <c r="K128" s="527" t="s">
        <v>358</v>
      </c>
      <c r="L128" s="528"/>
    </row>
    <row r="129" spans="1:12" ht="15.75">
      <c r="A129" s="239"/>
      <c r="B129" s="226" t="s">
        <v>36</v>
      </c>
      <c r="C129" s="529" t="s">
        <v>381</v>
      </c>
      <c r="D129" s="529"/>
      <c r="E129" s="529"/>
      <c r="F129" s="242" t="s">
        <v>348</v>
      </c>
      <c r="G129" s="526">
        <v>0</v>
      </c>
      <c r="H129" s="509"/>
      <c r="I129" s="526">
        <v>0</v>
      </c>
      <c r="J129" s="509"/>
      <c r="K129" s="526">
        <v>0</v>
      </c>
      <c r="L129" s="509"/>
    </row>
    <row r="130" spans="1:12">
      <c r="A130" s="239"/>
      <c r="B130" s="226" t="s">
        <v>38</v>
      </c>
      <c r="C130" s="525"/>
      <c r="D130" s="525"/>
      <c r="E130" s="525"/>
      <c r="F130" s="242" t="s">
        <v>348</v>
      </c>
      <c r="G130" s="526"/>
      <c r="H130" s="509"/>
      <c r="I130" s="526">
        <v>0</v>
      </c>
      <c r="J130" s="509"/>
      <c r="K130" s="526">
        <v>0</v>
      </c>
      <c r="L130" s="509"/>
    </row>
    <row r="131" spans="1:12">
      <c r="A131" s="239"/>
      <c r="B131" s="226" t="s">
        <v>41</v>
      </c>
      <c r="C131" s="525"/>
      <c r="D131" s="525"/>
      <c r="E131" s="525"/>
      <c r="F131" s="242" t="s">
        <v>348</v>
      </c>
      <c r="G131" s="526"/>
      <c r="H131" s="509"/>
      <c r="I131" s="526">
        <v>0</v>
      </c>
      <c r="J131" s="509"/>
      <c r="K131" s="526">
        <v>0</v>
      </c>
      <c r="L131" s="509"/>
    </row>
    <row r="132" spans="1:12">
      <c r="A132" s="258" t="s">
        <v>382</v>
      </c>
      <c r="B132" s="226"/>
      <c r="C132" s="226"/>
      <c r="D132" s="226"/>
      <c r="E132" s="226"/>
      <c r="F132" s="230"/>
      <c r="G132" s="510"/>
      <c r="H132" s="503"/>
      <c r="I132" s="510"/>
      <c r="J132" s="503"/>
      <c r="K132" s="510">
        <f>K121+K125+K129+K130+K131</f>
        <v>190000</v>
      </c>
      <c r="L132" s="503">
        <v>0</v>
      </c>
    </row>
    <row r="133" spans="1:12">
      <c r="A133" s="224"/>
      <c r="B133" s="226"/>
      <c r="C133" s="226"/>
      <c r="D133" s="226"/>
      <c r="E133" s="226"/>
      <c r="F133" s="230"/>
      <c r="G133" s="228"/>
      <c r="H133" s="230"/>
      <c r="I133" s="228"/>
      <c r="J133" s="230"/>
      <c r="K133" s="510"/>
      <c r="L133" s="503"/>
    </row>
    <row r="134" spans="1:12" ht="15.75">
      <c r="A134" s="224" t="s">
        <v>383</v>
      </c>
      <c r="B134" s="226"/>
      <c r="C134" s="226"/>
      <c r="D134" s="226"/>
      <c r="E134" s="226"/>
      <c r="F134" s="230"/>
      <c r="G134" s="228"/>
      <c r="H134" s="230"/>
      <c r="I134" s="228"/>
      <c r="J134" s="230"/>
      <c r="K134" s="521">
        <f>L108-K132</f>
        <v>619370</v>
      </c>
      <c r="L134" s="522"/>
    </row>
    <row r="135" spans="1:12">
      <c r="A135" s="224"/>
      <c r="B135" s="226"/>
      <c r="C135" s="226"/>
      <c r="D135" s="226"/>
      <c r="E135" s="226"/>
      <c r="F135" s="230"/>
      <c r="G135" s="228"/>
      <c r="H135" s="230"/>
      <c r="I135" s="228"/>
      <c r="J135" s="230"/>
      <c r="K135" s="497">
        <f>ROUND(K134,-1)</f>
        <v>619370</v>
      </c>
      <c r="L135" s="498"/>
    </row>
    <row r="136" spans="1:12" ht="14.45" customHeight="1">
      <c r="A136" s="259" t="s">
        <v>384</v>
      </c>
      <c r="B136" s="226"/>
      <c r="C136" s="226"/>
      <c r="D136" s="226"/>
      <c r="E136" s="226"/>
      <c r="F136" s="230"/>
      <c r="G136" s="228"/>
      <c r="H136" s="230"/>
      <c r="I136" s="228"/>
      <c r="J136" s="230"/>
      <c r="K136" s="523">
        <f>'Old Tax Regime'!Q54</f>
        <v>25816</v>
      </c>
      <c r="L136" s="524"/>
    </row>
    <row r="137" spans="1:12">
      <c r="A137" s="260" t="s">
        <v>385</v>
      </c>
      <c r="B137" s="226"/>
      <c r="C137" s="226"/>
      <c r="D137" s="232"/>
      <c r="E137" s="232"/>
      <c r="F137" s="232"/>
      <c r="G137" s="261"/>
      <c r="H137" s="262"/>
      <c r="I137" s="226"/>
      <c r="J137" s="230"/>
      <c r="K137" s="510">
        <f>'Old Tax Regime'!Q55</f>
        <v>0</v>
      </c>
      <c r="L137" s="503"/>
    </row>
    <row r="138" spans="1:12">
      <c r="A138" s="224" t="s">
        <v>386</v>
      </c>
      <c r="B138" s="226"/>
      <c r="C138" s="226"/>
      <c r="D138" s="226"/>
      <c r="E138" s="226"/>
      <c r="F138" s="226"/>
      <c r="G138" s="228"/>
      <c r="H138" s="230"/>
      <c r="I138" s="226"/>
      <c r="J138" s="230"/>
      <c r="K138" s="510">
        <f>'Old Tax Regime'!Q56</f>
        <v>25816</v>
      </c>
      <c r="L138" s="503"/>
    </row>
    <row r="139" spans="1:12">
      <c r="A139" s="224" t="s">
        <v>387</v>
      </c>
      <c r="B139" s="226"/>
      <c r="C139" s="226"/>
      <c r="D139" s="226"/>
      <c r="E139" s="226"/>
      <c r="F139" s="226"/>
      <c r="G139" s="228"/>
      <c r="H139" s="230"/>
      <c r="I139" s="226"/>
      <c r="J139" s="230"/>
      <c r="K139" s="510">
        <f>'Old Tax Regime'!Q57</f>
        <v>1033</v>
      </c>
      <c r="L139" s="503"/>
    </row>
    <row r="140" spans="1:12">
      <c r="A140" s="224" t="s">
        <v>388</v>
      </c>
      <c r="B140" s="226"/>
      <c r="C140" s="226"/>
      <c r="D140" s="226"/>
      <c r="E140" s="226"/>
      <c r="F140" s="226"/>
      <c r="G140" s="228"/>
      <c r="H140" s="230"/>
      <c r="I140" s="226"/>
      <c r="J140" s="230"/>
      <c r="K140" s="510">
        <f>'Old Tax Regime'!Q58</f>
        <v>26849</v>
      </c>
      <c r="L140" s="503"/>
    </row>
    <row r="141" spans="1:12">
      <c r="A141" s="224" t="s">
        <v>389</v>
      </c>
      <c r="B141" s="226"/>
      <c r="C141" s="226"/>
      <c r="D141" s="226"/>
      <c r="E141" s="226"/>
      <c r="F141" s="226"/>
      <c r="G141" s="228"/>
      <c r="H141" s="230"/>
      <c r="I141" s="226"/>
      <c r="J141" s="230"/>
      <c r="K141" s="510">
        <f>'Old Tax Regime'!Q60</f>
        <v>26849</v>
      </c>
      <c r="L141" s="503"/>
    </row>
    <row r="142" spans="1:12">
      <c r="A142" s="224" t="s">
        <v>390</v>
      </c>
      <c r="B142" s="226"/>
      <c r="C142" s="226"/>
      <c r="D142" s="226"/>
      <c r="E142" s="226"/>
      <c r="F142" s="226"/>
      <c r="G142" s="228"/>
      <c r="H142" s="230"/>
      <c r="I142" s="226"/>
      <c r="J142" s="230"/>
      <c r="K142" s="510">
        <f>'Old Tax Regime'!Q60</f>
        <v>26849</v>
      </c>
      <c r="L142" s="503"/>
    </row>
    <row r="143" spans="1:12">
      <c r="A143" s="224" t="s">
        <v>391</v>
      </c>
      <c r="B143" s="226"/>
      <c r="C143" s="226"/>
      <c r="D143" s="226"/>
      <c r="E143" s="226"/>
      <c r="F143" s="226"/>
      <c r="G143" s="228"/>
      <c r="H143" s="230"/>
      <c r="I143" s="226"/>
      <c r="J143" s="230"/>
      <c r="K143" s="510">
        <v>0</v>
      </c>
      <c r="L143" s="503"/>
    </row>
    <row r="144" spans="1:12">
      <c r="A144" s="224" t="s">
        <v>392</v>
      </c>
      <c r="B144" s="226"/>
      <c r="C144" s="226"/>
      <c r="D144" s="226"/>
      <c r="E144" s="232"/>
      <c r="F144" s="232"/>
      <c r="G144" s="261"/>
      <c r="H144" s="262"/>
      <c r="I144" s="226"/>
      <c r="J144" s="250"/>
      <c r="K144" s="511">
        <f>'Old Tax Regime'!Q63</f>
        <v>33151</v>
      </c>
      <c r="L144" s="512"/>
    </row>
    <row r="145" spans="1:12">
      <c r="A145" s="513" t="s">
        <v>313</v>
      </c>
      <c r="B145" s="514"/>
      <c r="C145" s="514"/>
      <c r="D145" s="514"/>
      <c r="E145" s="514"/>
      <c r="F145" s="514"/>
      <c r="G145" s="514"/>
      <c r="H145" s="514"/>
      <c r="I145" s="514"/>
      <c r="J145" s="514"/>
      <c r="K145" s="514"/>
      <c r="L145" s="515"/>
    </row>
    <row r="146" spans="1:12">
      <c r="A146" s="204" t="s">
        <v>314</v>
      </c>
      <c r="B146" s="516" t="str">
        <f>B63</f>
        <v>CHANDRA PRAKASH JAIN</v>
      </c>
      <c r="C146" s="516"/>
      <c r="D146" s="516"/>
      <c r="E146" s="205" t="s">
        <v>315</v>
      </c>
      <c r="F146" s="206"/>
      <c r="G146" s="517" t="str">
        <f>G63</f>
        <v xml:space="preserve">KISHAN GOPAL </v>
      </c>
      <c r="H146" s="518"/>
      <c r="I146" s="518"/>
      <c r="J146" s="205" t="s">
        <v>316</v>
      </c>
      <c r="K146" s="206"/>
      <c r="L146" s="207"/>
    </row>
    <row r="147" spans="1:12">
      <c r="A147" s="519" t="str">
        <f>A64</f>
        <v>PRINCIPAL</v>
      </c>
      <c r="B147" s="520"/>
      <c r="C147" s="520"/>
      <c r="D147" s="208" t="s">
        <v>393</v>
      </c>
      <c r="E147" s="170"/>
      <c r="F147" s="209"/>
      <c r="G147" s="209"/>
      <c r="H147" s="209"/>
      <c r="I147" s="208"/>
      <c r="J147" s="263"/>
      <c r="K147" s="209"/>
      <c r="L147" s="264"/>
    </row>
    <row r="148" spans="1:12">
      <c r="A148" s="499" t="s">
        <v>394</v>
      </c>
      <c r="B148" s="500"/>
      <c r="C148" s="500"/>
      <c r="D148" s="500"/>
      <c r="E148" s="500"/>
      <c r="F148" s="500"/>
      <c r="G148" s="500"/>
      <c r="H148" s="500"/>
      <c r="I148" s="500"/>
      <c r="J148" s="500"/>
      <c r="K148" s="500"/>
      <c r="L148" s="501"/>
    </row>
    <row r="149" spans="1:12">
      <c r="A149" s="265"/>
      <c r="B149" s="266"/>
      <c r="C149" s="266"/>
      <c r="D149" s="266"/>
      <c r="E149" s="266"/>
      <c r="F149" s="266"/>
      <c r="G149" s="266"/>
      <c r="H149" s="266"/>
      <c r="I149" s="266"/>
      <c r="J149" s="266"/>
      <c r="K149" s="266"/>
      <c r="L149" s="267"/>
    </row>
    <row r="150" spans="1:12">
      <c r="A150" s="228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30"/>
    </row>
    <row r="151" spans="1:12">
      <c r="A151" s="228"/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30"/>
    </row>
    <row r="152" spans="1:12">
      <c r="A152" s="228"/>
      <c r="B152" s="226"/>
      <c r="C152" s="226"/>
      <c r="D152" s="226"/>
      <c r="E152" s="226"/>
      <c r="F152" s="226"/>
      <c r="G152" s="170"/>
      <c r="H152" s="170"/>
      <c r="I152" s="259"/>
      <c r="J152" s="226"/>
      <c r="K152" s="226"/>
      <c r="L152" s="230"/>
    </row>
    <row r="153" spans="1:12">
      <c r="A153" s="228"/>
      <c r="B153" s="226"/>
      <c r="C153" s="226"/>
      <c r="D153" s="226"/>
      <c r="E153" s="226"/>
      <c r="F153" s="502" t="s">
        <v>395</v>
      </c>
      <c r="G153" s="502"/>
      <c r="H153" s="502"/>
      <c r="I153" s="502"/>
      <c r="J153" s="502"/>
      <c r="K153" s="502"/>
      <c r="L153" s="503"/>
    </row>
    <row r="154" spans="1:12">
      <c r="A154" s="228"/>
      <c r="B154" s="226"/>
      <c r="C154" s="226"/>
      <c r="D154" s="226"/>
      <c r="E154" s="226"/>
      <c r="F154" s="504"/>
      <c r="G154" s="504"/>
      <c r="H154" s="504"/>
      <c r="I154" s="504"/>
      <c r="J154" s="504"/>
      <c r="K154" s="504"/>
      <c r="L154" s="505"/>
    </row>
    <row r="155" spans="1:12">
      <c r="A155" s="506" t="s">
        <v>396</v>
      </c>
      <c r="B155" s="507"/>
      <c r="C155" s="507"/>
      <c r="D155" s="242"/>
      <c r="E155" s="242"/>
      <c r="F155" s="268" t="s">
        <v>397</v>
      </c>
      <c r="G155" s="268"/>
      <c r="H155" s="508" t="str">
        <f>B146</f>
        <v>CHANDRA PRAKASH JAIN</v>
      </c>
      <c r="I155" s="508"/>
      <c r="J155" s="508"/>
      <c r="K155" s="508"/>
      <c r="L155" s="509"/>
    </row>
    <row r="156" spans="1:12">
      <c r="A156" s="274" t="s">
        <v>398</v>
      </c>
      <c r="B156" s="275">
        <f ca="1">TODAY()</f>
        <v>44896</v>
      </c>
      <c r="C156" s="268"/>
      <c r="D156" s="242"/>
      <c r="E156" s="242"/>
      <c r="F156" s="268" t="s">
        <v>399</v>
      </c>
      <c r="G156" s="268"/>
      <c r="H156" s="508" t="str">
        <f>A147</f>
        <v>PRINCIPAL</v>
      </c>
      <c r="I156" s="508"/>
      <c r="J156" s="508"/>
      <c r="K156" s="508"/>
      <c r="L156" s="509"/>
    </row>
    <row r="157" spans="1:12">
      <c r="A157" s="269"/>
      <c r="B157" s="270"/>
      <c r="C157" s="270"/>
      <c r="D157" s="270"/>
      <c r="E157" s="270"/>
      <c r="F157" s="495"/>
      <c r="G157" s="495"/>
      <c r="H157" s="495"/>
      <c r="I157" s="495"/>
      <c r="J157" s="495"/>
      <c r="K157" s="495"/>
      <c r="L157" s="496"/>
    </row>
  </sheetData>
  <sheetProtection password="FC12" sheet="1" objects="1" scenarios="1"/>
  <mergeCells count="270">
    <mergeCell ref="A7:F7"/>
    <mergeCell ref="G7:L7"/>
    <mergeCell ref="A8:F8"/>
    <mergeCell ref="G8:L8"/>
    <mergeCell ref="A9:F10"/>
    <mergeCell ref="G9:L10"/>
    <mergeCell ref="A1:L1"/>
    <mergeCell ref="A2:L2"/>
    <mergeCell ref="A3:L3"/>
    <mergeCell ref="A4:L4"/>
    <mergeCell ref="A5:L5"/>
    <mergeCell ref="A6:F6"/>
    <mergeCell ref="G6:L6"/>
    <mergeCell ref="D13:F15"/>
    <mergeCell ref="G13:I13"/>
    <mergeCell ref="J13:L13"/>
    <mergeCell ref="G14:H14"/>
    <mergeCell ref="J14:L15"/>
    <mergeCell ref="G15:H15"/>
    <mergeCell ref="A11:C11"/>
    <mergeCell ref="D11:F11"/>
    <mergeCell ref="G11:L11"/>
    <mergeCell ref="A12:C12"/>
    <mergeCell ref="D12:F12"/>
    <mergeCell ref="G12:L12"/>
    <mergeCell ref="A17:B17"/>
    <mergeCell ref="C17:E17"/>
    <mergeCell ref="F17:G17"/>
    <mergeCell ref="H17:J17"/>
    <mergeCell ref="K17:L17"/>
    <mergeCell ref="A18:B18"/>
    <mergeCell ref="C18:E18"/>
    <mergeCell ref="F18:G18"/>
    <mergeCell ref="H18:J18"/>
    <mergeCell ref="K18:L18"/>
    <mergeCell ref="A19:B19"/>
    <mergeCell ref="C19:E19"/>
    <mergeCell ref="F19:G19"/>
    <mergeCell ref="H19:J19"/>
    <mergeCell ref="K19:L19"/>
    <mergeCell ref="A20:B20"/>
    <mergeCell ref="C20:E20"/>
    <mergeCell ref="F20:G20"/>
    <mergeCell ref="H20:J20"/>
    <mergeCell ref="K20:L20"/>
    <mergeCell ref="A21:B21"/>
    <mergeCell ref="C21:E21"/>
    <mergeCell ref="F21:G21"/>
    <mergeCell ref="H21:J21"/>
    <mergeCell ref="K21:L21"/>
    <mergeCell ref="A22:B22"/>
    <mergeCell ref="C22:E22"/>
    <mergeCell ref="F22:G22"/>
    <mergeCell ref="H22:J22"/>
    <mergeCell ref="K22:L22"/>
    <mergeCell ref="K26:L26"/>
    <mergeCell ref="B27:D27"/>
    <mergeCell ref="G27:H27"/>
    <mergeCell ref="I27:J27"/>
    <mergeCell ref="A23:L23"/>
    <mergeCell ref="B24:D24"/>
    <mergeCell ref="E24:L24"/>
    <mergeCell ref="B25:D25"/>
    <mergeCell ref="E25:F25"/>
    <mergeCell ref="G25:H25"/>
    <mergeCell ref="I25:J25"/>
    <mergeCell ref="K25:L25"/>
    <mergeCell ref="B28:D28"/>
    <mergeCell ref="E28:F28"/>
    <mergeCell ref="G28:H28"/>
    <mergeCell ref="I28:J28"/>
    <mergeCell ref="B29:D29"/>
    <mergeCell ref="E29:F29"/>
    <mergeCell ref="G29:H29"/>
    <mergeCell ref="I29:J29"/>
    <mergeCell ref="E26:F26"/>
    <mergeCell ref="G26:H26"/>
    <mergeCell ref="I26:J26"/>
    <mergeCell ref="B36:D36"/>
    <mergeCell ref="E36:F36"/>
    <mergeCell ref="G36:H36"/>
    <mergeCell ref="I36:J36"/>
    <mergeCell ref="B37:D37"/>
    <mergeCell ref="E37:F37"/>
    <mergeCell ref="G37:H37"/>
    <mergeCell ref="I37:J37"/>
    <mergeCell ref="B30:D30"/>
    <mergeCell ref="B31:D31"/>
    <mergeCell ref="B32:D32"/>
    <mergeCell ref="B33:D33"/>
    <mergeCell ref="B34:D34"/>
    <mergeCell ref="B35:D35"/>
    <mergeCell ref="B40:D40"/>
    <mergeCell ref="B41:D41"/>
    <mergeCell ref="E41:F41"/>
    <mergeCell ref="G41:H41"/>
    <mergeCell ref="I41:J41"/>
    <mergeCell ref="A43:L43"/>
    <mergeCell ref="B38:D38"/>
    <mergeCell ref="E38:F38"/>
    <mergeCell ref="G38:H38"/>
    <mergeCell ref="I38:J38"/>
    <mergeCell ref="B39:D39"/>
    <mergeCell ref="E39:F39"/>
    <mergeCell ref="G39:H39"/>
    <mergeCell ref="I39:J39"/>
    <mergeCell ref="E46:F46"/>
    <mergeCell ref="G46:H46"/>
    <mergeCell ref="I46:J46"/>
    <mergeCell ref="K46:L46"/>
    <mergeCell ref="B47:D47"/>
    <mergeCell ref="G47:H47"/>
    <mergeCell ref="I47:J47"/>
    <mergeCell ref="B44:D44"/>
    <mergeCell ref="E44:L44"/>
    <mergeCell ref="B45:D45"/>
    <mergeCell ref="E45:F45"/>
    <mergeCell ref="G45:H45"/>
    <mergeCell ref="I45:J45"/>
    <mergeCell ref="K45:L45"/>
    <mergeCell ref="B50:D50"/>
    <mergeCell ref="G50:H50"/>
    <mergeCell ref="I50:J50"/>
    <mergeCell ref="B51:D51"/>
    <mergeCell ref="G51:H51"/>
    <mergeCell ref="I51:J51"/>
    <mergeCell ref="B48:D48"/>
    <mergeCell ref="G48:H48"/>
    <mergeCell ref="I48:J48"/>
    <mergeCell ref="B49:D49"/>
    <mergeCell ref="G49:H49"/>
    <mergeCell ref="I49:J49"/>
    <mergeCell ref="B54:D54"/>
    <mergeCell ref="G54:H54"/>
    <mergeCell ref="I54:J54"/>
    <mergeCell ref="B55:D55"/>
    <mergeCell ref="G55:H55"/>
    <mergeCell ref="I55:J55"/>
    <mergeCell ref="B52:D52"/>
    <mergeCell ref="G52:H52"/>
    <mergeCell ref="I52:J52"/>
    <mergeCell ref="B53:D53"/>
    <mergeCell ref="G53:H53"/>
    <mergeCell ref="I53:J53"/>
    <mergeCell ref="B58:D58"/>
    <mergeCell ref="G58:H58"/>
    <mergeCell ref="I58:J58"/>
    <mergeCell ref="B59:D59"/>
    <mergeCell ref="G59:H59"/>
    <mergeCell ref="I59:J59"/>
    <mergeCell ref="B56:D56"/>
    <mergeCell ref="G56:H56"/>
    <mergeCell ref="I56:J56"/>
    <mergeCell ref="B57:D57"/>
    <mergeCell ref="G57:H57"/>
    <mergeCell ref="I57:J57"/>
    <mergeCell ref="A64:C64"/>
    <mergeCell ref="J64:K64"/>
    <mergeCell ref="A65:E65"/>
    <mergeCell ref="A66:L67"/>
    <mergeCell ref="A68:B68"/>
    <mergeCell ref="A69:L69"/>
    <mergeCell ref="B60:D60"/>
    <mergeCell ref="B61:D61"/>
    <mergeCell ref="E61:F61"/>
    <mergeCell ref="G61:L61"/>
    <mergeCell ref="A62:L62"/>
    <mergeCell ref="B63:D63"/>
    <mergeCell ref="G63:I63"/>
    <mergeCell ref="A76:L76"/>
    <mergeCell ref="A77:L77"/>
    <mergeCell ref="A78:L78"/>
    <mergeCell ref="A79:E79"/>
    <mergeCell ref="A82:L82"/>
    <mergeCell ref="A83:L83"/>
    <mergeCell ref="A70:L70"/>
    <mergeCell ref="A71:L71"/>
    <mergeCell ref="A72:L72"/>
    <mergeCell ref="A73:G73"/>
    <mergeCell ref="A74:L74"/>
    <mergeCell ref="A75:L75"/>
    <mergeCell ref="G112:H112"/>
    <mergeCell ref="I112:J112"/>
    <mergeCell ref="K112:L112"/>
    <mergeCell ref="C113:E113"/>
    <mergeCell ref="G113:H113"/>
    <mergeCell ref="I113:J113"/>
    <mergeCell ref="K113:L113"/>
    <mergeCell ref="J90:K90"/>
    <mergeCell ref="A93:G93"/>
    <mergeCell ref="A94:G94"/>
    <mergeCell ref="J95:K95"/>
    <mergeCell ref="G109:H111"/>
    <mergeCell ref="I109:J111"/>
    <mergeCell ref="K109:L111"/>
    <mergeCell ref="A110:D110"/>
    <mergeCell ref="C116:E116"/>
    <mergeCell ref="G116:H116"/>
    <mergeCell ref="I116:J116"/>
    <mergeCell ref="K116:L116"/>
    <mergeCell ref="G117:H117"/>
    <mergeCell ref="I117:J117"/>
    <mergeCell ref="K117:L117"/>
    <mergeCell ref="C114:E114"/>
    <mergeCell ref="G114:H114"/>
    <mergeCell ref="I114:J114"/>
    <mergeCell ref="K114:L114"/>
    <mergeCell ref="C115:E115"/>
    <mergeCell ref="G115:H115"/>
    <mergeCell ref="I115:J115"/>
    <mergeCell ref="K115:L115"/>
    <mergeCell ref="G120:H120"/>
    <mergeCell ref="I120:J120"/>
    <mergeCell ref="K120:L120"/>
    <mergeCell ref="G121:H121"/>
    <mergeCell ref="I121:J121"/>
    <mergeCell ref="K121:L121"/>
    <mergeCell ref="C118:E118"/>
    <mergeCell ref="G118:H118"/>
    <mergeCell ref="I118:J118"/>
    <mergeCell ref="K118:L118"/>
    <mergeCell ref="G119:H119"/>
    <mergeCell ref="I119:J119"/>
    <mergeCell ref="K119:L119"/>
    <mergeCell ref="I128:J128"/>
    <mergeCell ref="K128:L128"/>
    <mergeCell ref="C129:E129"/>
    <mergeCell ref="G129:H129"/>
    <mergeCell ref="I129:J129"/>
    <mergeCell ref="K129:L129"/>
    <mergeCell ref="G124:H124"/>
    <mergeCell ref="I124:J124"/>
    <mergeCell ref="K124:L124"/>
    <mergeCell ref="G125:H125"/>
    <mergeCell ref="I125:J125"/>
    <mergeCell ref="K125:L125"/>
    <mergeCell ref="G132:H132"/>
    <mergeCell ref="I132:J132"/>
    <mergeCell ref="K132:L132"/>
    <mergeCell ref="K133:L133"/>
    <mergeCell ref="K134:L134"/>
    <mergeCell ref="K136:L136"/>
    <mergeCell ref="C130:E130"/>
    <mergeCell ref="G130:H130"/>
    <mergeCell ref="I130:J130"/>
    <mergeCell ref="K130:L130"/>
    <mergeCell ref="C131:E131"/>
    <mergeCell ref="G131:H131"/>
    <mergeCell ref="I131:J131"/>
    <mergeCell ref="K131:L131"/>
    <mergeCell ref="F157:L157"/>
    <mergeCell ref="K135:L135"/>
    <mergeCell ref="A148:L148"/>
    <mergeCell ref="F153:L153"/>
    <mergeCell ref="F154:L154"/>
    <mergeCell ref="A155:C155"/>
    <mergeCell ref="H155:L155"/>
    <mergeCell ref="H156:L156"/>
    <mergeCell ref="K143:L143"/>
    <mergeCell ref="K144:L144"/>
    <mergeCell ref="A145:L145"/>
    <mergeCell ref="B146:D146"/>
    <mergeCell ref="G146:I146"/>
    <mergeCell ref="A147:C147"/>
    <mergeCell ref="K137:L137"/>
    <mergeCell ref="K138:L138"/>
    <mergeCell ref="K139:L139"/>
    <mergeCell ref="K140:L140"/>
    <mergeCell ref="K141:L141"/>
    <mergeCell ref="K142:L142"/>
  </mergeCells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1"/>
  </sheetPr>
  <dimension ref="A1:J24"/>
  <sheetViews>
    <sheetView showGridLines="0" workbookViewId="0">
      <selection sqref="A1:J1"/>
    </sheetView>
  </sheetViews>
  <sheetFormatPr defaultRowHeight="12.75"/>
  <cols>
    <col min="1" max="1" width="3.140625" customWidth="1"/>
    <col min="2" max="2" width="9.5703125" customWidth="1"/>
    <col min="3" max="3" width="7.140625" customWidth="1"/>
    <col min="4" max="4" width="11.140625" customWidth="1"/>
    <col min="5" max="5" width="9.140625" customWidth="1"/>
    <col min="9" max="9" width="18.85546875" customWidth="1"/>
    <col min="10" max="10" width="25.85546875" customWidth="1"/>
  </cols>
  <sheetData>
    <row r="1" spans="1:10" ht="21.6" customHeight="1">
      <c r="A1" s="684" t="s">
        <v>187</v>
      </c>
      <c r="B1" s="685"/>
      <c r="C1" s="685"/>
      <c r="D1" s="685"/>
      <c r="E1" s="685"/>
      <c r="F1" s="685"/>
      <c r="G1" s="685"/>
      <c r="H1" s="685"/>
      <c r="I1" s="685"/>
      <c r="J1" s="686"/>
    </row>
    <row r="2" spans="1:10" ht="5.0999999999999996" customHeight="1">
      <c r="A2" s="69"/>
      <c r="B2" s="62"/>
      <c r="C2" s="62"/>
      <c r="D2" s="62"/>
      <c r="E2" s="62"/>
      <c r="F2" s="62"/>
      <c r="G2" s="62"/>
      <c r="H2" s="62"/>
      <c r="I2" s="62"/>
      <c r="J2" s="70"/>
    </row>
    <row r="3" spans="1:10" ht="21.6" customHeight="1" thickBot="1">
      <c r="A3" s="687" t="s">
        <v>188</v>
      </c>
      <c r="B3" s="688"/>
      <c r="C3" s="688"/>
      <c r="D3" s="688"/>
      <c r="E3" s="688"/>
      <c r="F3" s="688"/>
      <c r="G3" s="688"/>
      <c r="H3" s="688"/>
      <c r="I3" s="688"/>
      <c r="J3" s="689"/>
    </row>
    <row r="4" spans="1:10" ht="21.6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21.6" customHeight="1">
      <c r="A5" s="69"/>
      <c r="B5" s="62"/>
      <c r="C5" s="62"/>
      <c r="D5" s="62"/>
      <c r="E5" s="62"/>
      <c r="F5" s="62"/>
      <c r="G5" s="62"/>
      <c r="H5" s="62"/>
      <c r="I5" s="126" t="s">
        <v>189</v>
      </c>
      <c r="J5" s="81">
        <f ca="1">TODAY()</f>
        <v>44896</v>
      </c>
    </row>
    <row r="6" spans="1:10" ht="21.6" customHeight="1">
      <c r="A6" s="69"/>
      <c r="B6" s="62"/>
      <c r="C6" s="62"/>
      <c r="D6" s="62"/>
      <c r="E6" s="62"/>
      <c r="F6" s="62"/>
      <c r="G6" s="62"/>
      <c r="H6" s="62"/>
      <c r="I6" s="62"/>
      <c r="J6" s="70"/>
    </row>
    <row r="7" spans="1:10" ht="29.45" customHeight="1">
      <c r="A7" s="71"/>
      <c r="B7" s="63" t="s">
        <v>192</v>
      </c>
      <c r="C7" s="63"/>
      <c r="D7" s="63"/>
      <c r="E7" s="63"/>
      <c r="F7" s="63"/>
      <c r="G7" s="63"/>
      <c r="H7" s="63"/>
      <c r="I7" s="63"/>
      <c r="J7" s="72"/>
    </row>
    <row r="8" spans="1:10" ht="29.45" customHeight="1">
      <c r="A8" s="71"/>
      <c r="B8" s="63"/>
      <c r="C8" s="690" t="s">
        <v>193</v>
      </c>
      <c r="D8" s="690"/>
      <c r="E8" s="690"/>
      <c r="F8" s="690"/>
      <c r="G8" s="691" t="str">
        <f>'GA 55'!D7</f>
        <v>CHANDRA PRAKASH JAIN</v>
      </c>
      <c r="H8" s="691"/>
      <c r="I8" s="691"/>
      <c r="J8" s="80" t="str">
        <f>'GA 55'!O7</f>
        <v>PRINCIPAL</v>
      </c>
    </row>
    <row r="9" spans="1:10" ht="29.45" customHeight="1" thickBot="1">
      <c r="A9" s="71"/>
      <c r="B9" s="63" t="s">
        <v>194</v>
      </c>
      <c r="C9" s="681" t="str">
        <f>'GA 55'!C5:AC5</f>
        <v>GOVT SR. SECONDARY SCHOOL, DILOD HATHI ATRU, BARAN</v>
      </c>
      <c r="D9" s="681"/>
      <c r="E9" s="681"/>
      <c r="F9" s="681"/>
      <c r="G9" s="681"/>
      <c r="H9" s="681"/>
      <c r="I9" s="681"/>
      <c r="J9" s="692"/>
    </row>
    <row r="10" spans="1:10" ht="29.45" customHeight="1" thickBot="1">
      <c r="A10" s="71"/>
      <c r="B10" s="125" t="s">
        <v>190</v>
      </c>
      <c r="C10" s="68" t="s">
        <v>195</v>
      </c>
      <c r="D10" s="82"/>
      <c r="E10" s="63"/>
      <c r="F10" s="675" t="s">
        <v>202</v>
      </c>
      <c r="G10" s="676"/>
      <c r="H10" s="676"/>
      <c r="I10" s="676"/>
      <c r="J10" s="127" t="s">
        <v>196</v>
      </c>
    </row>
    <row r="11" spans="1:10" ht="29.45" customHeight="1">
      <c r="A11" s="71"/>
      <c r="B11" s="682" t="s">
        <v>197</v>
      </c>
      <c r="C11" s="682"/>
      <c r="D11" s="682"/>
      <c r="E11" s="76">
        <f>D10/12</f>
        <v>0</v>
      </c>
      <c r="F11" s="675" t="s">
        <v>202</v>
      </c>
      <c r="G11" s="676"/>
      <c r="H11" s="676"/>
      <c r="I11" s="676"/>
      <c r="J11" s="127" t="s">
        <v>196</v>
      </c>
    </row>
    <row r="12" spans="1:10" ht="29.45" customHeight="1">
      <c r="A12" s="71"/>
      <c r="B12" s="681" t="s">
        <v>198</v>
      </c>
      <c r="C12" s="681"/>
      <c r="D12" s="681" t="s">
        <v>404</v>
      </c>
      <c r="E12" s="681"/>
      <c r="F12" s="681"/>
      <c r="G12" s="125"/>
      <c r="H12" s="125"/>
      <c r="I12" s="125"/>
      <c r="J12" s="72"/>
    </row>
    <row r="13" spans="1:10" ht="29.45" customHeight="1">
      <c r="A13" s="71"/>
      <c r="B13" s="63"/>
      <c r="C13" s="63"/>
      <c r="D13" s="63"/>
      <c r="E13" s="63"/>
      <c r="F13" s="63"/>
      <c r="G13" s="63"/>
      <c r="H13" s="63"/>
      <c r="I13" s="63"/>
      <c r="J13" s="72"/>
    </row>
    <row r="14" spans="1:10" ht="29.45" customHeight="1">
      <c r="A14" s="73"/>
      <c r="B14" s="63" t="s">
        <v>199</v>
      </c>
      <c r="C14" s="695">
        <f>D10</f>
        <v>0</v>
      </c>
      <c r="D14" s="695"/>
      <c r="E14" s="63"/>
      <c r="F14" s="63"/>
      <c r="G14" s="63"/>
      <c r="H14" s="63"/>
      <c r="I14" s="63"/>
      <c r="J14" s="72"/>
    </row>
    <row r="15" spans="1:10" ht="29.45" customHeight="1">
      <c r="A15" s="69"/>
      <c r="B15" s="62"/>
      <c r="C15" s="62"/>
      <c r="D15" s="62"/>
      <c r="E15" s="62"/>
      <c r="F15" s="62"/>
      <c r="G15" s="62"/>
      <c r="H15" s="62"/>
      <c r="I15" s="62"/>
      <c r="J15" s="70"/>
    </row>
    <row r="16" spans="1:10" ht="29.45" customHeight="1">
      <c r="A16" s="69"/>
      <c r="B16" s="64" t="s">
        <v>200</v>
      </c>
      <c r="C16" s="696">
        <f ca="1">J5</f>
        <v>44896</v>
      </c>
      <c r="D16" s="696"/>
      <c r="E16" s="65"/>
      <c r="F16" s="62"/>
      <c r="G16" s="62"/>
      <c r="H16" s="62"/>
      <c r="I16" s="66"/>
      <c r="J16" s="70"/>
    </row>
    <row r="17" spans="1:10" ht="29.45" customHeight="1">
      <c r="A17" s="69"/>
      <c r="B17" s="62"/>
      <c r="C17" s="62"/>
      <c r="D17" s="67"/>
      <c r="E17" s="67"/>
      <c r="F17" s="67"/>
      <c r="G17" s="62"/>
      <c r="H17" s="62"/>
      <c r="I17" s="62"/>
      <c r="J17" s="70"/>
    </row>
    <row r="18" spans="1:10" ht="29.45" customHeight="1">
      <c r="A18" s="69"/>
      <c r="B18" s="62"/>
      <c r="C18" s="62"/>
      <c r="D18" s="62"/>
      <c r="E18" s="62"/>
      <c r="F18" s="62"/>
      <c r="G18" s="62"/>
      <c r="H18" s="682" t="s">
        <v>191</v>
      </c>
      <c r="I18" s="682"/>
      <c r="J18" s="683"/>
    </row>
    <row r="19" spans="1:10" ht="33.950000000000003" customHeight="1">
      <c r="A19" s="69"/>
      <c r="B19" s="62"/>
      <c r="C19" s="62"/>
      <c r="D19" s="62"/>
      <c r="E19" s="62"/>
      <c r="F19" s="62"/>
      <c r="G19" s="62"/>
      <c r="H19" s="677" t="s">
        <v>201</v>
      </c>
      <c r="I19" s="677"/>
      <c r="J19" s="678"/>
    </row>
    <row r="20" spans="1:10" ht="33.950000000000003" customHeight="1">
      <c r="A20" s="69"/>
      <c r="B20" s="62"/>
      <c r="C20" s="62"/>
      <c r="D20" s="62"/>
      <c r="E20" s="62"/>
      <c r="F20" s="62"/>
      <c r="G20" s="62"/>
      <c r="H20" s="677"/>
      <c r="I20" s="677"/>
      <c r="J20" s="678"/>
    </row>
    <row r="21" spans="1:10" ht="17.45" customHeight="1">
      <c r="A21" s="69"/>
      <c r="B21" s="62"/>
      <c r="C21" s="62"/>
      <c r="D21" s="62"/>
      <c r="E21" s="62"/>
      <c r="F21" s="62"/>
      <c r="G21" s="62"/>
      <c r="H21" s="679"/>
      <c r="I21" s="679"/>
      <c r="J21" s="680"/>
    </row>
    <row r="22" spans="1:10" ht="18.600000000000001" customHeight="1">
      <c r="A22" s="69"/>
      <c r="B22" s="62"/>
      <c r="C22" s="62"/>
      <c r="D22" s="62"/>
      <c r="E22" s="62"/>
      <c r="F22" s="62"/>
      <c r="G22" s="62"/>
      <c r="H22" s="679"/>
      <c r="I22" s="679"/>
      <c r="J22" s="680"/>
    </row>
    <row r="23" spans="1:10" ht="19.5" customHeight="1">
      <c r="A23" s="69"/>
      <c r="B23" s="62"/>
      <c r="C23" s="62"/>
      <c r="D23" s="62"/>
      <c r="E23" s="62"/>
      <c r="F23" s="62"/>
      <c r="G23" s="62"/>
      <c r="H23" s="679"/>
      <c r="I23" s="679"/>
      <c r="J23" s="680"/>
    </row>
    <row r="24" spans="1:10" ht="18" customHeight="1" thickBot="1">
      <c r="A24" s="74"/>
      <c r="B24" s="75"/>
      <c r="C24" s="75"/>
      <c r="D24" s="75"/>
      <c r="E24" s="75"/>
      <c r="F24" s="75"/>
      <c r="G24" s="75"/>
      <c r="H24" s="693"/>
      <c r="I24" s="693"/>
      <c r="J24" s="694"/>
    </row>
  </sheetData>
  <sheetProtection password="FC12" sheet="1" objects="1" scenarios="1"/>
  <mergeCells count="17">
    <mergeCell ref="H23:J24"/>
    <mergeCell ref="C14:D14"/>
    <mergeCell ref="C16:D16"/>
    <mergeCell ref="A1:J1"/>
    <mergeCell ref="A3:J3"/>
    <mergeCell ref="C8:F8"/>
    <mergeCell ref="G8:I8"/>
    <mergeCell ref="C9:J9"/>
    <mergeCell ref="F10:I10"/>
    <mergeCell ref="H19:J19"/>
    <mergeCell ref="H20:J20"/>
    <mergeCell ref="H21:J22"/>
    <mergeCell ref="B12:C12"/>
    <mergeCell ref="H18:J18"/>
    <mergeCell ref="D12:F12"/>
    <mergeCell ref="B11:D11"/>
    <mergeCell ref="F11:I11"/>
  </mergeCells>
  <pageMargins left="0.7" right="0.7" top="0.4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MASTER SHEET</vt:lpstr>
      <vt:lpstr>GA 55</vt:lpstr>
      <vt:lpstr>Other Deduction</vt:lpstr>
      <vt:lpstr>Old Tax Regime</vt:lpstr>
      <vt:lpstr>New Tax Regime</vt:lpstr>
      <vt:lpstr>Form 16</vt:lpstr>
      <vt:lpstr>HRA Receipt</vt:lpstr>
      <vt:lpstr>L_1</vt:lpstr>
      <vt:lpstr>'GA 55'!Print_Area</vt:lpstr>
      <vt:lpstr>'HRA Receipt'!Print_Area</vt:lpstr>
      <vt:lpstr>'New Tax Regime'!Print_Area</vt:lpstr>
      <vt:lpstr>'Old Tax Regime'!Print_Area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Aryan Computers</cp:lastModifiedBy>
  <cp:lastPrinted>2022-11-17T16:41:13Z</cp:lastPrinted>
  <dcterms:created xsi:type="dcterms:W3CDTF">2013-12-06T08:14:36Z</dcterms:created>
  <dcterms:modified xsi:type="dcterms:W3CDTF">2022-12-01T02:48:54Z</dcterms:modified>
</cp:coreProperties>
</file>