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7755"/>
  </bookViews>
  <sheets>
    <sheet name="GA-55" sheetId="2" r:id="rId1"/>
    <sheet name="Other Deduction" sheetId="1" r:id="rId2"/>
    <sheet name="Tax Old Regime" sheetId="3" r:id="rId3"/>
    <sheet name="Tax New Regime" sheetId="8" r:id="rId4"/>
  </sheets>
  <definedNames>
    <definedName name="_tds1" localSheetId="3">#REF!</definedName>
    <definedName name="_tds1">#REF!</definedName>
    <definedName name="_tds2" localSheetId="3">#REF!</definedName>
    <definedName name="_tds2">#REF!</definedName>
    <definedName name="AIR.Code001" localSheetId="3">#REF!</definedName>
    <definedName name="AIR.Code001">#REF!</definedName>
    <definedName name="AIR.Code002" localSheetId="3">#REF!</definedName>
    <definedName name="AIR.Code002">#REF!</definedName>
    <definedName name="AIR.Code003" localSheetId="3">#REF!</definedName>
    <definedName name="AIR.Code003">#REF!</definedName>
    <definedName name="AIR.Code004" localSheetId="3">#REF!</definedName>
    <definedName name="AIR.Code004">#REF!</definedName>
    <definedName name="AIR.Code005" localSheetId="3">#REF!</definedName>
    <definedName name="AIR.Code005">#REF!</definedName>
    <definedName name="AIR.Code006" localSheetId="3">#REF!</definedName>
    <definedName name="AIR.Code006">#REF!</definedName>
    <definedName name="AIR.Code007" localSheetId="3">#REF!</definedName>
    <definedName name="AIR.Code007">#REF!</definedName>
    <definedName name="AIR.Code008" localSheetId="3">#REF!</definedName>
    <definedName name="AIR.Code008">#REF!</definedName>
    <definedName name="AIR.TaxExmpIntInc" localSheetId="3">#REF!</definedName>
    <definedName name="AIR.TaxExmpIntInc">#REF!</definedName>
    <definedName name="Bank1" localSheetId="3">#REF!</definedName>
    <definedName name="Bank1">#REF!</definedName>
    <definedName name="Bank10" localSheetId="3">#REF!</definedName>
    <definedName name="Bank10">#REF!</definedName>
    <definedName name="Bank11" localSheetId="3">#REF!</definedName>
    <definedName name="Bank11">#REF!</definedName>
    <definedName name="Bank12" localSheetId="3">#REF!</definedName>
    <definedName name="Bank12">#REF!</definedName>
    <definedName name="Bank2" localSheetId="3">#REF!</definedName>
    <definedName name="Bank2">#REF!</definedName>
    <definedName name="Bank3" localSheetId="3">#REF!</definedName>
    <definedName name="Bank3">#REF!</definedName>
    <definedName name="Bank4" localSheetId="3">#REF!</definedName>
    <definedName name="Bank4">#REF!</definedName>
    <definedName name="Bank5" localSheetId="3">#REF!</definedName>
    <definedName name="Bank5">#REF!</definedName>
    <definedName name="Bank6" localSheetId="3">#REF!</definedName>
    <definedName name="Bank6">#REF!</definedName>
    <definedName name="Bank6PCAR" localSheetId="3">#REF!</definedName>
    <definedName name="Bank6PCAR">#REF!</definedName>
    <definedName name="Bank7" localSheetId="3">#REF!</definedName>
    <definedName name="Bank7">#REF!</definedName>
    <definedName name="Bank8" localSheetId="3">#REF!</definedName>
    <definedName name="Bank8">#REF!</definedName>
    <definedName name="Bank9" localSheetId="3">#REF!</definedName>
    <definedName name="Bank9">#REF!</definedName>
    <definedName name="BankAccNo" localSheetId="3">#REF!</definedName>
    <definedName name="BankAccNo">#REF!</definedName>
    <definedName name="BankArrear" localSheetId="3">#REF!</definedName>
    <definedName name="BankArrear">#REF!</definedName>
    <definedName name="BankArrear0" localSheetId="3">#REF!</definedName>
    <definedName name="BankArrear0">#REF!</definedName>
    <definedName name="BankArrear1" localSheetId="3">#REF!</definedName>
    <definedName name="BankArrear1">#REF!</definedName>
    <definedName name="BankArrear2" localSheetId="3">#REF!</definedName>
    <definedName name="BankArrear2">#REF!</definedName>
    <definedName name="BankArrear3" localSheetId="3">#REF!</definedName>
    <definedName name="BankArrear3">#REF!</definedName>
    <definedName name="BankBonus" localSheetId="3">#REF!</definedName>
    <definedName name="BankBonus">#REF!</definedName>
    <definedName name="BankDA10" localSheetId="3">#REF!</definedName>
    <definedName name="BankDA10">#REF!</definedName>
    <definedName name="BankDA5" localSheetId="3">#REF!</definedName>
    <definedName name="BankDA5">#REF!</definedName>
    <definedName name="BankDA6" localSheetId="3">#REF!</definedName>
    <definedName name="BankDA6">#REF!</definedName>
    <definedName name="BankDA8" localSheetId="3">#REF!</definedName>
    <definedName name="BankDA8">#REF!</definedName>
    <definedName name="BankPL" localSheetId="3">#REF!</definedName>
    <definedName name="BankPL">#REF!</definedName>
    <definedName name="cmb_IncD.BankAccountType" localSheetId="3">#REF!</definedName>
    <definedName name="cmb_IncD.BankAccountType">#REF!</definedName>
    <definedName name="cmb_IncD.EcsRequired" localSheetId="3">#REF!</definedName>
    <definedName name="cmb_IncD.EcsRequired">#REF!</definedName>
    <definedName name="cmb_TDSal.StateCode" localSheetId="3">#REF!</definedName>
    <definedName name="cmb_TDSal.StateCode">#REF!</definedName>
    <definedName name="cmb_TDSoth.StateCode" localSheetId="3">#REF!</definedName>
    <definedName name="cmb_TDSoth.StateCode">#REF!</definedName>
    <definedName name="i_general" localSheetId="3">#REF!</definedName>
    <definedName name="i_general">#REF!</definedName>
    <definedName name="i_general2" localSheetId="3">#REF!</definedName>
    <definedName name="i_general2">#REF!</definedName>
    <definedName name="i_tds" localSheetId="3">#REF!</definedName>
    <definedName name="i_tds">#REF!</definedName>
    <definedName name="IncD.AdvanceTax" localSheetId="3">#REF!</definedName>
    <definedName name="IncD.AdvanceTax">#REF!</definedName>
    <definedName name="IncD.AggregateIncome" localSheetId="3">#REF!</definedName>
    <definedName name="IncD.AggregateIncome">#REF!</definedName>
    <definedName name="IncD.BalTaxPayable" localSheetId="3">#REF!</definedName>
    <definedName name="IncD.BalTaxPayable">#REF!</definedName>
    <definedName name="IncD.BankAccountNumber" localSheetId="3">#REF!</definedName>
    <definedName name="IncD.BankAccountNumber">#REF!</definedName>
    <definedName name="IncD.BankAccountType" localSheetId="3">#REF!</definedName>
    <definedName name="IncD.BankAccountType">#REF!</definedName>
    <definedName name="IncD.EcsRequired" localSheetId="3">#REF!</definedName>
    <definedName name="IncD.EcsRequired">#REF!</definedName>
    <definedName name="IncD.EducationCess" localSheetId="3">#REF!</definedName>
    <definedName name="IncD.EducationCess">#REF!</definedName>
    <definedName name="IncD.FamPension" localSheetId="3">#REF!</definedName>
    <definedName name="IncD.FamPension">#REF!</definedName>
    <definedName name="IncD.GrossTaxLiability" localSheetId="3">#REF!</definedName>
    <definedName name="IncD.GrossTaxLiability">#REF!</definedName>
    <definedName name="IncD.GrossTotIncome" localSheetId="3">#REF!</definedName>
    <definedName name="IncD.GrossTotIncome">#REF!</definedName>
    <definedName name="IncD.IncomeFromOS" localSheetId="3">#REF!</definedName>
    <definedName name="IncD.IncomeFromOS">#REF!</definedName>
    <definedName name="IncD.IncomeFromSal" localSheetId="3">#REF!</definedName>
    <definedName name="IncD.IncomeFromSal">#REF!</definedName>
    <definedName name="IncD.IndInterest" localSheetId="3">#REF!</definedName>
    <definedName name="IncD.IndInterest">#REF!</definedName>
    <definedName name="IncD.IntrstPayUs234A" localSheetId="3">#REF!</definedName>
    <definedName name="IncD.IntrstPayUs234A">#REF!</definedName>
    <definedName name="IncD.IntrstPayUs234B" localSheetId="3">#REF!</definedName>
    <definedName name="IncD.IntrstPayUs234B">#REF!</definedName>
    <definedName name="IncD.IntrstPayUs234C" localSheetId="3">#REF!</definedName>
    <definedName name="IncD.IntrstPayUs234C">#REF!</definedName>
    <definedName name="IncD.MICRCode" localSheetId="3">#REF!</definedName>
    <definedName name="IncD.MICRCode">#REF!</definedName>
    <definedName name="IncD.NetAgriculturalIncome" localSheetId="3">#REF!</definedName>
    <definedName name="IncD.NetAgriculturalIncome">#REF!</definedName>
    <definedName name="IncD.NetTaxLiability" localSheetId="3">#REF!</definedName>
    <definedName name="IncD.NetTaxLiability">#REF!</definedName>
    <definedName name="IncD.RebateOnAgriInc" localSheetId="3">#REF!</definedName>
    <definedName name="IncD.RebateOnAgriInc">#REF!</definedName>
    <definedName name="IncD.RefundDue" localSheetId="3">#REF!</definedName>
    <definedName name="IncD.RefundDue">#REF!</definedName>
    <definedName name="IncD.Section80C" localSheetId="3">#REF!</definedName>
    <definedName name="IncD.Section80C">#REF!</definedName>
    <definedName name="IncD.Section80CCC" localSheetId="3">#REF!</definedName>
    <definedName name="IncD.Section80CCC">#REF!</definedName>
    <definedName name="IncD.Section80CCD" localSheetId="3">#REF!</definedName>
    <definedName name="IncD.Section80CCD">#REF!</definedName>
    <definedName name="IncD.Section80D" localSheetId="3">#REF!</definedName>
    <definedName name="IncD.Section80D">#REF!</definedName>
    <definedName name="IncD.Section80DD" localSheetId="3">#REF!</definedName>
    <definedName name="IncD.Section80DD">#REF!</definedName>
    <definedName name="IncD.Section80DDB" localSheetId="3">#REF!</definedName>
    <definedName name="IncD.Section80DDB">#REF!</definedName>
    <definedName name="IncD.Section80E" localSheetId="3">#REF!</definedName>
    <definedName name="IncD.Section80E">#REF!</definedName>
    <definedName name="IncD.Section80G" localSheetId="3">#REF!</definedName>
    <definedName name="IncD.Section80G">#REF!</definedName>
    <definedName name="IncD.Section80GG" localSheetId="3">#REF!</definedName>
    <definedName name="IncD.Section80GG">#REF!</definedName>
    <definedName name="IncD.Section80GGA" localSheetId="3">#REF!</definedName>
    <definedName name="IncD.Section80GGA">#REF!</definedName>
    <definedName name="IncD.Section80GGC" localSheetId="3">#REF!</definedName>
    <definedName name="IncD.Section80GGC">#REF!</definedName>
    <definedName name="IncD.Section80U" localSheetId="3">#REF!</definedName>
    <definedName name="IncD.Section80U">#REF!</definedName>
    <definedName name="IncD.Section89" localSheetId="3">#REF!</definedName>
    <definedName name="IncD.Section89">#REF!</definedName>
    <definedName name="IncD.Section90and91" localSheetId="3">#REF!</definedName>
    <definedName name="IncD.Section90and91">#REF!</definedName>
    <definedName name="IncD.SelfAssessmentTax" localSheetId="3">#REF!</definedName>
    <definedName name="IncD.SelfAssessmentTax">#REF!</definedName>
    <definedName name="IncD.SurchargeOnTaxPayable" localSheetId="3">#REF!</definedName>
    <definedName name="IncD.SurchargeOnTaxPayable">#REF!</definedName>
    <definedName name="IncD.TaxOnAggregateInc" localSheetId="3">#REF!</definedName>
    <definedName name="IncD.TaxOnAggregateInc">#REF!</definedName>
    <definedName name="IncD.TDS" localSheetId="3">#REF!</definedName>
    <definedName name="IncD.TDS">#REF!</definedName>
    <definedName name="IncD.TotalChapVIADeductions" localSheetId="3">#REF!</definedName>
    <definedName name="IncD.TotalChapVIADeductions">#REF!</definedName>
    <definedName name="IncD.TotalIncome" localSheetId="3">#REF!</definedName>
    <definedName name="IncD.TotalIncome">#REF!</definedName>
    <definedName name="IncD.TotalIntrstPay" localSheetId="3">#REF!</definedName>
    <definedName name="IncD.TotalIntrstPay">#REF!</definedName>
    <definedName name="IncD.TotalTaxesPaid" localSheetId="3">#REF!</definedName>
    <definedName name="IncD.TotalTaxesPaid">#REF!</definedName>
    <definedName name="IncD.TotalTaxPayable" localSheetId="3">#REF!</definedName>
    <definedName name="IncD.TotalTaxPayable">#REF!</definedName>
    <definedName name="IncD.TotTaxPlusIntrstPay" localSheetId="3">#REF!</definedName>
    <definedName name="IncD.TotTaxPlusIntrstPay">#REF!</definedName>
    <definedName name="IT.Amt" localSheetId="3">#REF!</definedName>
    <definedName name="IT.Amt">#REF!</definedName>
    <definedName name="IT.FormulaOFS" localSheetId="3">#REF!</definedName>
    <definedName name="IT.FormulaOFS">#REF!</definedName>
    <definedName name="_xlnm.Print_Area" localSheetId="0">'GA-55'!$C$6:$AC$39</definedName>
    <definedName name="_xlnm.Print_Area" localSheetId="3">'Tax New Regime'!$B$1:$Q$68</definedName>
    <definedName name="_xlnm.Print_Area" localSheetId="2">'Tax Old Regime'!$B$1:$Q$65</definedName>
    <definedName name="Sex" localSheetId="3">'Other Deduction'!#REF!</definedName>
    <definedName name="Sex">'Other Deduction'!#REF!</definedName>
    <definedName name="sheet1.CityOrTownOrDistrict" localSheetId="3">#REF!</definedName>
    <definedName name="sheet1.CityOrTownOrDistrict">#REF!</definedName>
    <definedName name="sheet1.DOB" localSheetId="3">#REF!</definedName>
    <definedName name="sheet1.DOB">#REF!</definedName>
    <definedName name="sheet1.EmployerCategory1" localSheetId="3">#REF!</definedName>
    <definedName name="sheet1.EmployerCategory1">#REF!</definedName>
    <definedName name="sheet1.FirstName" localSheetId="3">#REF!</definedName>
    <definedName name="sheet1.FirstName">#REF!</definedName>
    <definedName name="sheet1.Gender1" localSheetId="3">#REF!</definedName>
    <definedName name="sheet1.Gender1">#REF!</definedName>
    <definedName name="sheet1.LocalityOrArea" localSheetId="3">#REF!</definedName>
    <definedName name="sheet1.LocalityOrArea">#REF!</definedName>
    <definedName name="sheet1.MiddleName" localSheetId="3">#REF!</definedName>
    <definedName name="sheet1.MiddleName">#REF!</definedName>
    <definedName name="sheet1.newstcode" localSheetId="3">#REF!</definedName>
    <definedName name="sheet1.newstcode">#REF!</definedName>
    <definedName name="sheet1.OrigRetFiledDate" localSheetId="3">#REF!</definedName>
    <definedName name="sheet1.OrigRetFiledDate">#REF!</definedName>
    <definedName name="sheet1.PAN" localSheetId="3">#REF!</definedName>
    <definedName name="sheet1.PAN">#REF!</definedName>
    <definedName name="sheet1.PhoneNo" localSheetId="3">#REF!</definedName>
    <definedName name="sheet1.PhoneNo">#REF!</definedName>
    <definedName name="sheet1.PinCode" localSheetId="3">#REF!</definedName>
    <definedName name="sheet1.PinCode">#REF!</definedName>
    <definedName name="sheet1.ReceiptNo" localSheetId="3">#REF!</definedName>
    <definedName name="sheet1.ReceiptNo">#REF!</definedName>
    <definedName name="sheet1.ResidenceName" localSheetId="3">#REF!</definedName>
    <definedName name="sheet1.ResidenceName">#REF!</definedName>
    <definedName name="sheet1.ResidenceNo" localSheetId="3">#REF!</definedName>
    <definedName name="sheet1.ResidenceNo">#REF!</definedName>
    <definedName name="sheet1.ResidentialStatus" localSheetId="3">#REF!</definedName>
    <definedName name="sheet1.ResidentialStatus">#REF!</definedName>
    <definedName name="sheet1.ResidentialStatus1" localSheetId="3">#REF!</definedName>
    <definedName name="sheet1.ResidentialStatus1">#REF!</definedName>
    <definedName name="sheet1.ReturnFileSec" localSheetId="3">#REF!</definedName>
    <definedName name="sheet1.ReturnFileSec">#REF!</definedName>
    <definedName name="sheet1.ReturnFileSec1" localSheetId="3">#REF!</definedName>
    <definedName name="sheet1.ReturnFileSec1">#REF!</definedName>
    <definedName name="sheet1.ReturnType" localSheetId="3">#REF!</definedName>
    <definedName name="sheet1.ReturnType">#REF!</definedName>
    <definedName name="sheet1.ReturnType1" localSheetId="3">#REF!</definedName>
    <definedName name="sheet1.ReturnType1">#REF!</definedName>
    <definedName name="sheet1.RoadOrStreet" localSheetId="3">#REF!</definedName>
    <definedName name="sheet1.RoadOrStreet">#REF!</definedName>
    <definedName name="sheet1.StateCode" localSheetId="3">#REF!</definedName>
    <definedName name="sheet1.StateCode">#REF!</definedName>
    <definedName name="sheet1.StateCode1" localSheetId="3">#REF!</definedName>
    <definedName name="sheet1.StateCode1">#REF!</definedName>
    <definedName name="sheet1.Status" localSheetId="3">#REF!</definedName>
    <definedName name="sheet1.Status">#REF!</definedName>
    <definedName name="sheet1.Status1" localSheetId="3">#REF!</definedName>
    <definedName name="sheet1.Status1">#REF!</definedName>
    <definedName name="sheet1.STDcode" localSheetId="3">#REF!</definedName>
    <definedName name="sheet1.STDcode">#REF!</definedName>
    <definedName name="sheet1.SurNameOrOrgName" localSheetId="3">#REF!</definedName>
    <definedName name="sheet1.SurNameOrOrgName">#REF!</definedName>
    <definedName name="sheet1.SwVersionNo" localSheetId="3">#REF!</definedName>
    <definedName name="sheet1.SwVersionNo">#REF!</definedName>
    <definedName name="TaxP.Amt" localSheetId="3">#REF!</definedName>
    <definedName name="TaxP.Amt">#REF!</definedName>
    <definedName name="TaxP.BSRCode" localSheetId="3">#REF!</definedName>
    <definedName name="TaxP.BSRCode">#REF!</definedName>
    <definedName name="TaxP.DateDep" localSheetId="3">#REF!</definedName>
    <definedName name="TaxP.DateDep">#REF!</definedName>
    <definedName name="TaxP.NameOfBank" localSheetId="3">#REF!</definedName>
    <definedName name="TaxP.NameOfBank">#REF!</definedName>
    <definedName name="TaxP.NameOfBranch" localSheetId="3">#REF!</definedName>
    <definedName name="TaxP.NameOfBranch">#REF!</definedName>
    <definedName name="TaxP.SrlNoOfChaln" localSheetId="3">#REF!</definedName>
    <definedName name="TaxP.SrlNoOfChaln">#REF!</definedName>
    <definedName name="TDS_Sum" localSheetId="3">#REF!</definedName>
    <definedName name="TDS_Sum">#REF!</definedName>
    <definedName name="TDS1.TotalTDSSal" localSheetId="3">#REF!</definedName>
    <definedName name="TDS1.TotalTDSSal">#REF!</definedName>
    <definedName name="TDS2_sum" localSheetId="3">#REF!</definedName>
    <definedName name="TDS2_sum">#REF!</definedName>
    <definedName name="TDSal.AddrDetail" localSheetId="3">#REF!</definedName>
    <definedName name="TDSal.AddrDetail">#REF!</definedName>
    <definedName name="TDSal.CityOrTownOrDistrict" localSheetId="3">#REF!</definedName>
    <definedName name="TDSal.CityOrTownOrDistrict">#REF!</definedName>
    <definedName name="TDSal.DeductUnderChapVIA" localSheetId="3">#REF!</definedName>
    <definedName name="TDSal.DeductUnderChapVIA">#REF!</definedName>
    <definedName name="TDSal.EmployerOrDeductorOrCollecterName" localSheetId="3">#REF!</definedName>
    <definedName name="TDSal.EmployerOrDeductorOrCollecterName">#REF!</definedName>
    <definedName name="TDSal.IncChrgSal" localSheetId="3">#REF!</definedName>
    <definedName name="TDSal.IncChrgSal">#REF!</definedName>
    <definedName name="TDSal.PinCode" localSheetId="3">#REF!</definedName>
    <definedName name="TDSal.PinCode">#REF!</definedName>
    <definedName name="TDSal.StateCode" localSheetId="3">#REF!</definedName>
    <definedName name="TDSal.StateCode">#REF!</definedName>
    <definedName name="TDSal.TAN" localSheetId="3">#REF!</definedName>
    <definedName name="TDSal.TAN">#REF!</definedName>
    <definedName name="TDSal.TaxPayIncluSurchEdnCes" localSheetId="3">#REF!</definedName>
    <definedName name="TDSal.TaxPayIncluSurchEdnCes">#REF!</definedName>
    <definedName name="TDSal.TaxPayRefund" localSheetId="3">#REF!</definedName>
    <definedName name="TDSal.TaxPayRefund">#REF!</definedName>
    <definedName name="TDSal.TotalTDSSal" localSheetId="3">#REF!</definedName>
    <definedName name="TDSal.TotalTDSSal">#REF!</definedName>
    <definedName name="TDSoth.AddrDetail" localSheetId="3">#REF!</definedName>
    <definedName name="TDSoth.AddrDetail">#REF!</definedName>
    <definedName name="TDSoth.AmtPaid" localSheetId="3">#REF!</definedName>
    <definedName name="TDSoth.AmtPaid">#REF!</definedName>
    <definedName name="TDSoth.CityOrTownOrDistrict" localSheetId="3">#REF!</definedName>
    <definedName name="TDSoth.CityOrTownOrDistrict">#REF!</definedName>
    <definedName name="TDSoth.ClaimOutOfTotTDSOnAmtPaid" localSheetId="3">#REF!</definedName>
    <definedName name="TDSoth.ClaimOutOfTotTDSOnAmtPaid">#REF!</definedName>
    <definedName name="TDSoth.DatePayCred" localSheetId="3">#REF!</definedName>
    <definedName name="TDSoth.DatePayCred">#REF!</definedName>
    <definedName name="TDSoth.EmployerOrDeductorOrCollecterName" localSheetId="3">#REF!</definedName>
    <definedName name="TDSoth.EmployerOrDeductorOrCollecterName">#REF!</definedName>
    <definedName name="TDSoth.PinCode" localSheetId="3">#REF!</definedName>
    <definedName name="TDSoth.PinCode">#REF!</definedName>
    <definedName name="TDSoth.StateCode" localSheetId="3">#REF!</definedName>
    <definedName name="TDSoth.StateCode">#REF!</definedName>
    <definedName name="TDSoth.TAN" localSheetId="3">#REF!</definedName>
    <definedName name="TDSoth.TAN">#REF!</definedName>
    <definedName name="TDSoth.TotTDSOnAmtPaid" localSheetId="3">#REF!</definedName>
    <definedName name="TDSoth.TotTDSOnAmtPaid">#REF!</definedName>
    <definedName name="tp" localSheetId="3">#REF!</definedName>
    <definedName name="tp">#REF!</definedName>
    <definedName name="Ver.AssesseeVerName" localSheetId="3">#REF!</definedName>
    <definedName name="Ver.AssesseeVerName">#REF!</definedName>
    <definedName name="Ver.Date" localSheetId="3">#REF!</definedName>
    <definedName name="Ver.Date">#REF!</definedName>
    <definedName name="Ver.FatherName" localSheetId="3">#REF!</definedName>
    <definedName name="Ver.FatherName">#REF!</definedName>
    <definedName name="Ver.IdentificationNoOfTRP" localSheetId="3">#REF!</definedName>
    <definedName name="Ver.IdentificationNoOfTRP">#REF!</definedName>
    <definedName name="Ver.NameOfTRP" localSheetId="3">#REF!</definedName>
    <definedName name="Ver.NameOfTRP">#REF!</definedName>
    <definedName name="Ver.Place" localSheetId="3">#REF!</definedName>
    <definedName name="Ver.Place">#REF!</definedName>
    <definedName name="Ver.ReImbFrmGov" localSheetId="3">#REF!</definedName>
    <definedName name="Ver.ReImbFrmGov">#REF!</definedName>
    <definedName name="Z_01E6FF9C_BB30_4C32_9D09_6DB93F11503E_.wvu.Cols" localSheetId="0" hidden="1">'GA-55'!$AE:$XFD</definedName>
    <definedName name="Z_01E6FF9C_BB30_4C32_9D09_6DB93F11503E_.wvu.Cols" localSheetId="1" hidden="1">'Other Deduction'!$G:$XFD</definedName>
    <definedName name="Z_01E6FF9C_BB30_4C32_9D09_6DB93F11503E_.wvu.Cols" localSheetId="3" hidden="1">'Tax New Regime'!$S:$XFD</definedName>
    <definedName name="Z_01E6FF9C_BB30_4C32_9D09_6DB93F11503E_.wvu.Cols" localSheetId="2" hidden="1">'Tax Old Regime'!$S:$XFD</definedName>
    <definedName name="Z_01E6FF9C_BB30_4C32_9D09_6DB93F11503E_.wvu.PrintArea" localSheetId="0" hidden="1">'GA-55'!$C$6:$AC$37</definedName>
    <definedName name="Z_01E6FF9C_BB30_4C32_9D09_6DB93F11503E_.wvu.PrintArea" localSheetId="3" hidden="1">'Tax New Regime'!$B$1:$Q$72</definedName>
    <definedName name="Z_01E6FF9C_BB30_4C32_9D09_6DB93F11503E_.wvu.PrintArea" localSheetId="2" hidden="1">'Tax Old Regime'!$B$1:$Q$69</definedName>
    <definedName name="Z_01E6FF9C_BB30_4C32_9D09_6DB93F11503E_.wvu.Rows" localSheetId="0" hidden="1">'GA-55'!$950:$1048576,'GA-55'!$38:$949</definedName>
    <definedName name="Z_01E6FF9C_BB30_4C32_9D09_6DB93F11503E_.wvu.Rows" localSheetId="1" hidden="1">'Other Deduction'!$560:$1048576,'Other Deduction'!$22:$559</definedName>
    <definedName name="Z_01E6FF9C_BB30_4C32_9D09_6DB93F11503E_.wvu.Rows" localSheetId="3" hidden="1">'Tax New Regime'!$78:$1048576,'Tax New Regime'!$74:$77</definedName>
    <definedName name="Z_01E6FF9C_BB30_4C32_9D09_6DB93F11503E_.wvu.Rows" localSheetId="2" hidden="1">'Tax Old Regime'!$75:$1048576,'Tax Old Regime'!$71:$74</definedName>
    <definedName name="Z_483AFC7C_A53B_4837_A853_31CBC6C9ED1B_.wvu.Cols" localSheetId="0" hidden="1">'GA-55'!$AE:$XFD</definedName>
    <definedName name="Z_483AFC7C_A53B_4837_A853_31CBC6C9ED1B_.wvu.Cols" localSheetId="1" hidden="1">'Other Deduction'!$G:$XFD</definedName>
    <definedName name="Z_483AFC7C_A53B_4837_A853_31CBC6C9ED1B_.wvu.Cols" localSheetId="3" hidden="1">'Tax New Regime'!$S:$XFD</definedName>
    <definedName name="Z_483AFC7C_A53B_4837_A853_31CBC6C9ED1B_.wvu.Cols" localSheetId="2" hidden="1">'Tax Old Regime'!$S:$XFD</definedName>
    <definedName name="Z_483AFC7C_A53B_4837_A853_31CBC6C9ED1B_.wvu.PrintArea" localSheetId="0" hidden="1">'GA-55'!$C$6:$AC$37</definedName>
    <definedName name="Z_483AFC7C_A53B_4837_A853_31CBC6C9ED1B_.wvu.PrintArea" localSheetId="3" hidden="1">'Tax New Regime'!$B$1:$Q$72</definedName>
    <definedName name="Z_483AFC7C_A53B_4837_A853_31CBC6C9ED1B_.wvu.PrintArea" localSheetId="2" hidden="1">'Tax Old Regime'!$B$1:$Q$69</definedName>
    <definedName name="Z_483AFC7C_A53B_4837_A853_31CBC6C9ED1B_.wvu.Rows" localSheetId="0" hidden="1">'GA-55'!$950:$1048576,'GA-55'!$38:$949</definedName>
    <definedName name="Z_483AFC7C_A53B_4837_A853_31CBC6C9ED1B_.wvu.Rows" localSheetId="1" hidden="1">'Other Deduction'!$560:$1048576,'Other Deduction'!$22:$559</definedName>
    <definedName name="Z_483AFC7C_A53B_4837_A853_31CBC6C9ED1B_.wvu.Rows" localSheetId="3" hidden="1">'Tax New Regime'!$78:$1048576,'Tax New Regime'!$74:$77</definedName>
    <definedName name="Z_483AFC7C_A53B_4837_A853_31CBC6C9ED1B_.wvu.Rows" localSheetId="2" hidden="1">'Tax Old Regime'!$75:$1048576,'Tax Old Regime'!$71:$74</definedName>
  </definedNames>
  <calcPr calcId="124519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</workbook>
</file>

<file path=xl/calcChain.xml><?xml version="1.0" encoding="utf-8"?>
<calcChain xmlns="http://schemas.openxmlformats.org/spreadsheetml/2006/main">
  <c r="H12" i="2"/>
  <c r="H13"/>
  <c r="H14"/>
  <c r="H15"/>
  <c r="H16"/>
  <c r="H17"/>
  <c r="H18"/>
  <c r="H19"/>
  <c r="H20"/>
  <c r="H21"/>
  <c r="H22"/>
  <c r="H11"/>
  <c r="I26" i="8"/>
  <c r="I26" i="3"/>
  <c r="Z19" i="2"/>
  <c r="Z20"/>
  <c r="Z21" s="1"/>
  <c r="Z22" s="1"/>
  <c r="D25"/>
  <c r="D26"/>
  <c r="N26" s="1"/>
  <c r="Y26"/>
  <c r="N27"/>
  <c r="N28"/>
  <c r="N29"/>
  <c r="N30"/>
  <c r="N31"/>
  <c r="I22"/>
  <c r="I21"/>
  <c r="I20"/>
  <c r="I19"/>
  <c r="I18"/>
  <c r="I17"/>
  <c r="I16"/>
  <c r="I15"/>
  <c r="I14"/>
  <c r="I13"/>
  <c r="I12"/>
  <c r="I11"/>
  <c r="O10"/>
  <c r="O26" l="1"/>
  <c r="H25"/>
  <c r="N25" s="1"/>
  <c r="O65" i="8"/>
  <c r="Q62"/>
  <c r="Q43"/>
  <c r="Q42"/>
  <c r="Q41"/>
  <c r="Q40"/>
  <c r="Q39"/>
  <c r="Q38"/>
  <c r="Q37"/>
  <c r="Q36"/>
  <c r="Q33"/>
  <c r="O28"/>
  <c r="O27"/>
  <c r="I27"/>
  <c r="O26"/>
  <c r="O25"/>
  <c r="O24"/>
  <c r="I24"/>
  <c r="O23"/>
  <c r="I23"/>
  <c r="O22"/>
  <c r="I22"/>
  <c r="O21"/>
  <c r="Q16"/>
  <c r="K13"/>
  <c r="M8"/>
  <c r="M7"/>
  <c r="P3"/>
  <c r="L3"/>
  <c r="E3"/>
  <c r="B1"/>
  <c r="Q44" l="1"/>
  <c r="E13"/>
  <c r="M13" s="1"/>
  <c r="Q14" s="1"/>
  <c r="F17" i="1" l="1"/>
  <c r="O11" i="2" l="1"/>
  <c r="A2" i="1"/>
  <c r="Q42" i="3"/>
  <c r="Q59"/>
  <c r="Q40"/>
  <c r="Q39"/>
  <c r="Q38"/>
  <c r="Q37"/>
  <c r="Q36"/>
  <c r="Q33"/>
  <c r="Q43"/>
  <c r="Q41"/>
  <c r="O25"/>
  <c r="O24"/>
  <c r="O21"/>
  <c r="AA28" i="2"/>
  <c r="Q16" i="3"/>
  <c r="M8"/>
  <c r="D12" i="2"/>
  <c r="Z12"/>
  <c r="Z13" s="1"/>
  <c r="Z14" s="1"/>
  <c r="Z15" s="1"/>
  <c r="Z16" s="1"/>
  <c r="Z17" s="1"/>
  <c r="Z18" s="1"/>
  <c r="Y12"/>
  <c r="Y13" s="1"/>
  <c r="Y14" s="1"/>
  <c r="Y15" s="1"/>
  <c r="Y16" s="1"/>
  <c r="Y17" s="1"/>
  <c r="Y18" s="1"/>
  <c r="Y19" s="1"/>
  <c r="Y20" s="1"/>
  <c r="Y21" s="1"/>
  <c r="Y22" s="1"/>
  <c r="O62" i="3" l="1"/>
  <c r="AA30" i="2"/>
  <c r="AB30" s="1"/>
  <c r="AA31"/>
  <c r="AB31" s="1"/>
  <c r="AB28"/>
  <c r="AA29"/>
  <c r="AB29" s="1"/>
  <c r="O12"/>
  <c r="P3" i="3"/>
  <c r="O28"/>
  <c r="Z32" i="2"/>
  <c r="U32"/>
  <c r="K12"/>
  <c r="K13" s="1"/>
  <c r="K14" s="1"/>
  <c r="K15" s="1"/>
  <c r="K16" s="1"/>
  <c r="K17" s="1"/>
  <c r="K18" s="1"/>
  <c r="K19" s="1"/>
  <c r="K20" s="1"/>
  <c r="K21" s="1"/>
  <c r="K22" s="1"/>
  <c r="AA27"/>
  <c r="AA26"/>
  <c r="AA25"/>
  <c r="P10"/>
  <c r="K32" l="1"/>
  <c r="AB26"/>
  <c r="O27" i="3"/>
  <c r="I24"/>
  <c r="W12" i="2"/>
  <c r="V12"/>
  <c r="AA11" l="1"/>
  <c r="W13" l="1"/>
  <c r="V13"/>
  <c r="T12"/>
  <c r="R12"/>
  <c r="P12"/>
  <c r="M7" i="3"/>
  <c r="O26"/>
  <c r="O23"/>
  <c r="O22"/>
  <c r="I27"/>
  <c r="I23"/>
  <c r="I22"/>
  <c r="K13"/>
  <c r="M11"/>
  <c r="E13" s="1"/>
  <c r="Q5"/>
  <c r="L3"/>
  <c r="E3"/>
  <c r="B1"/>
  <c r="J12" i="2"/>
  <c r="J13" s="1"/>
  <c r="J14" s="1"/>
  <c r="J15" s="1"/>
  <c r="J16" s="1"/>
  <c r="J17" s="1"/>
  <c r="J18" s="1"/>
  <c r="J19" s="1"/>
  <c r="J20" s="1"/>
  <c r="J21" s="1"/>
  <c r="J22" s="1"/>
  <c r="M12"/>
  <c r="L12"/>
  <c r="G12"/>
  <c r="F12"/>
  <c r="E12"/>
  <c r="E13"/>
  <c r="E14"/>
  <c r="E15"/>
  <c r="E16"/>
  <c r="E17"/>
  <c r="E18"/>
  <c r="E19"/>
  <c r="E20"/>
  <c r="E21"/>
  <c r="E22"/>
  <c r="J32" l="1"/>
  <c r="G13"/>
  <c r="G14" s="1"/>
  <c r="G15" s="1"/>
  <c r="G16" s="1"/>
  <c r="G17" s="1"/>
  <c r="G18" s="1"/>
  <c r="G19" s="1"/>
  <c r="G20" s="1"/>
  <c r="G21" s="1"/>
  <c r="G22" s="1"/>
  <c r="R13"/>
  <c r="R14" s="1"/>
  <c r="R15" s="1"/>
  <c r="R16" s="1"/>
  <c r="R17" s="1"/>
  <c r="R18" s="1"/>
  <c r="R19" s="1"/>
  <c r="R20" s="1"/>
  <c r="R21" s="1"/>
  <c r="R22" s="1"/>
  <c r="E32"/>
  <c r="F13"/>
  <c r="F14" s="1"/>
  <c r="F15" s="1"/>
  <c r="F16" s="1"/>
  <c r="F17" s="1"/>
  <c r="F18" s="1"/>
  <c r="F19" s="1"/>
  <c r="F20" s="1"/>
  <c r="F21" s="1"/>
  <c r="F22" s="1"/>
  <c r="L13"/>
  <c r="L14" s="1"/>
  <c r="L15" s="1"/>
  <c r="L16" s="1"/>
  <c r="L17" s="1"/>
  <c r="L18" s="1"/>
  <c r="L19" s="1"/>
  <c r="L20" s="1"/>
  <c r="L21" s="1"/>
  <c r="L22" s="1"/>
  <c r="P13"/>
  <c r="P14" s="1"/>
  <c r="P15" s="1"/>
  <c r="T13"/>
  <c r="T14" s="1"/>
  <c r="T15" s="1"/>
  <c r="T16" s="1"/>
  <c r="T17" s="1"/>
  <c r="T18" s="1"/>
  <c r="T19" s="1"/>
  <c r="T20" s="1"/>
  <c r="T21" s="1"/>
  <c r="T22" s="1"/>
  <c r="D13"/>
  <c r="Q44" i="3"/>
  <c r="AB27" i="2"/>
  <c r="W14"/>
  <c r="W15" s="1"/>
  <c r="W16" s="1"/>
  <c r="W17" s="1"/>
  <c r="W18" s="1"/>
  <c r="W19" s="1"/>
  <c r="W20" s="1"/>
  <c r="W21" s="1"/>
  <c r="W22" s="1"/>
  <c r="V14"/>
  <c r="V15" s="1"/>
  <c r="V16" s="1"/>
  <c r="V17" s="1"/>
  <c r="V18" s="1"/>
  <c r="V19" s="1"/>
  <c r="V20" s="1"/>
  <c r="V21" s="1"/>
  <c r="V22" s="1"/>
  <c r="P16"/>
  <c r="P17" s="1"/>
  <c r="P18" s="1"/>
  <c r="P19" s="1"/>
  <c r="P20" s="1"/>
  <c r="P21" s="1"/>
  <c r="P22" s="1"/>
  <c r="N11"/>
  <c r="X12" s="1"/>
  <c r="M13"/>
  <c r="M14" s="1"/>
  <c r="M15" s="1"/>
  <c r="M16" s="1"/>
  <c r="M17" s="1"/>
  <c r="M18" s="1"/>
  <c r="M19" s="1"/>
  <c r="M20" s="1"/>
  <c r="M21" s="1"/>
  <c r="M22" s="1"/>
  <c r="O13" l="1"/>
  <c r="L32"/>
  <c r="F32"/>
  <c r="R32"/>
  <c r="T32"/>
  <c r="D14"/>
  <c r="AA12"/>
  <c r="P32"/>
  <c r="V32"/>
  <c r="X13"/>
  <c r="X14" s="1"/>
  <c r="X15" s="1"/>
  <c r="X16" s="1"/>
  <c r="X17" s="1"/>
  <c r="X18" s="1"/>
  <c r="N12"/>
  <c r="W32"/>
  <c r="H13" i="3" s="1"/>
  <c r="M32" i="2"/>
  <c r="Q32"/>
  <c r="G32"/>
  <c r="X19" l="1"/>
  <c r="X20" s="1"/>
  <c r="X21" s="1"/>
  <c r="J65" i="8"/>
  <c r="F65"/>
  <c r="I28" i="3"/>
  <c r="I28" i="8"/>
  <c r="I20"/>
  <c r="I20" i="3"/>
  <c r="I21"/>
  <c r="I21" i="8"/>
  <c r="O14" i="2"/>
  <c r="D15"/>
  <c r="AB12"/>
  <c r="N13"/>
  <c r="AA13"/>
  <c r="F62" i="3"/>
  <c r="M13"/>
  <c r="Q14" s="1"/>
  <c r="P65" i="8" l="1"/>
  <c r="X22" i="2"/>
  <c r="M65" i="8" s="1"/>
  <c r="L65"/>
  <c r="Y32" i="2"/>
  <c r="O15"/>
  <c r="AB13"/>
  <c r="AA14"/>
  <c r="N14"/>
  <c r="D16"/>
  <c r="I29" i="3" l="1"/>
  <c r="I29" i="8"/>
  <c r="X32" i="2"/>
  <c r="O16"/>
  <c r="N15"/>
  <c r="AB14"/>
  <c r="AA15"/>
  <c r="J62" i="3"/>
  <c r="D17" i="2"/>
  <c r="O17" l="1"/>
  <c r="N16"/>
  <c r="AB15"/>
  <c r="AA16"/>
  <c r="M62" i="3"/>
  <c r="L62"/>
  <c r="F8" i="1"/>
  <c r="D18" i="2"/>
  <c r="O18" l="1"/>
  <c r="AB16"/>
  <c r="N17"/>
  <c r="AA17"/>
  <c r="P62" i="3"/>
  <c r="D19" i="2"/>
  <c r="O19" l="1"/>
  <c r="N18"/>
  <c r="AB17"/>
  <c r="AA18"/>
  <c r="AB11"/>
  <c r="D20"/>
  <c r="O20" l="1"/>
  <c r="AB18"/>
  <c r="N19"/>
  <c r="AA24"/>
  <c r="AB25"/>
  <c r="AA19"/>
  <c r="D21"/>
  <c r="O21" l="1"/>
  <c r="AB19"/>
  <c r="AB24"/>
  <c r="AA20"/>
  <c r="N20"/>
  <c r="D22"/>
  <c r="I32" l="1"/>
  <c r="O22"/>
  <c r="S32"/>
  <c r="AA21"/>
  <c r="AB20"/>
  <c r="N21"/>
  <c r="D32"/>
  <c r="H32" l="1"/>
  <c r="AB21"/>
  <c r="AA22"/>
  <c r="F19" i="1"/>
  <c r="N22" i="2" l="1"/>
  <c r="AB22" l="1"/>
  <c r="N32"/>
  <c r="F4" i="1" l="1"/>
  <c r="Q9" i="8"/>
  <c r="AA23" i="2"/>
  <c r="AA32" s="1"/>
  <c r="O32"/>
  <c r="I25" i="3" s="1"/>
  <c r="O20" l="1"/>
  <c r="O30" s="1"/>
  <c r="I25" i="8"/>
  <c r="AB23" i="2"/>
  <c r="AB32" s="1"/>
  <c r="Q4" i="3"/>
  <c r="Q6" s="1"/>
  <c r="M9" s="1"/>
  <c r="Q9" s="1"/>
  <c r="Q10" s="1"/>
  <c r="Q15" s="1"/>
  <c r="Q17" s="1"/>
  <c r="Q4" i="8"/>
  <c r="Q6" s="1"/>
  <c r="Q10" s="1"/>
  <c r="Q15" s="1"/>
  <c r="Q17" s="1"/>
  <c r="O20"/>
  <c r="Q32"/>
  <c r="Q34" s="1"/>
  <c r="Q45" s="1"/>
  <c r="Q32" i="3"/>
  <c r="O30" i="8" l="1"/>
  <c r="Q31" i="3"/>
  <c r="F12" i="1" s="1"/>
  <c r="Q46" i="8"/>
  <c r="Q47" s="1"/>
  <c r="Q34" i="3" l="1"/>
  <c r="Q45" s="1"/>
  <c r="Q46" s="1"/>
  <c r="Q47" s="1"/>
  <c r="Q52" s="1"/>
  <c r="A20" i="1"/>
  <c r="D20"/>
  <c r="Q52" i="8"/>
  <c r="Q56"/>
  <c r="Q54"/>
  <c r="Q58"/>
  <c r="Q55"/>
  <c r="Q53"/>
  <c r="Q51"/>
  <c r="Q55" i="3" l="1"/>
  <c r="Q53"/>
  <c r="Q51"/>
  <c r="F6" i="1"/>
  <c r="Q57" i="8"/>
  <c r="Q59" s="1"/>
  <c r="Q60" s="1"/>
  <c r="Q61" s="1"/>
  <c r="Q63" s="1"/>
  <c r="Q54" i="3" l="1"/>
  <c r="Q56" s="1"/>
  <c r="Q57" s="1"/>
  <c r="Q58" s="1"/>
  <c r="Q60" s="1"/>
  <c r="Q66" i="8"/>
  <c r="B66"/>
  <c r="B63" i="3" l="1"/>
  <c r="A19" i="1" s="1"/>
  <c r="Q63" i="3"/>
  <c r="D19" i="1" s="1"/>
</calcChain>
</file>

<file path=xl/sharedStrings.xml><?xml version="1.0" encoding="utf-8"?>
<sst xmlns="http://schemas.openxmlformats.org/spreadsheetml/2006/main" count="465" uniqueCount="224">
  <si>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</si>
  <si>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</si>
  <si>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</si>
  <si>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</si>
  <si>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</si>
  <si>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</si>
  <si>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</si>
  <si>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</si>
  <si>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</si>
  <si>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</si>
  <si>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</si>
  <si>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>#-</t>
  </si>
  <si>
    <t xml:space="preserve">                                                           'ks"k ¼4&amp;5½</t>
  </si>
  <si>
    <t xml:space="preserve"> x`g _.k ij C;kt</t>
  </si>
  <si>
    <t>Month</t>
  </si>
  <si>
    <t>SI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</si>
  <si>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</si>
  <si>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</si>
  <si>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</si>
  <si>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</si>
  <si>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</si>
  <si>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</si>
  <si>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</si>
  <si>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</si>
  <si>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</si>
  <si>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Taxable Amt</t>
  </si>
  <si>
    <t>vU; vk;</t>
  </si>
  <si>
    <t>PAN :</t>
  </si>
  <si>
    <t xml:space="preserve"> in %</t>
  </si>
  <si>
    <t xml:space="preserve">                                                              'ks"k ¼2&amp;3½</t>
  </si>
  <si>
    <t>¼v½x`g lEifr ls vk;%¼1½ Loa; ds mi;ksx esa &amp;'kwU;</t>
  </si>
  <si>
    <t>¼2½ izkIr fdjk;k #-</t>
  </si>
  <si>
    <t xml:space="preserve">¼c½ ?kVk;sa </t>
  </si>
  <si>
    <t xml:space="preserve"> x`gdj </t>
  </si>
  <si>
    <t xml:space="preserve">                                                          'ks"k &amp;@$¼7¼v½ ,oa ;ksx 7¼c½ dk½  </t>
  </si>
  <si>
    <t>ldy vk;                                                            ;ksx ¼8$9½</t>
  </si>
  <si>
    <t>(i)</t>
  </si>
  <si>
    <t>(x)</t>
  </si>
  <si>
    <t>(ii)</t>
  </si>
  <si>
    <t>(xi)</t>
  </si>
  <si>
    <r>
      <t>isa'ku Iyku gsrq va'knku¼/kkjk 80</t>
    </r>
    <r>
      <rPr>
        <sz val="12"/>
        <rFont val="Arial"/>
        <family val="2"/>
      </rPr>
      <t>ccc</t>
    </r>
    <r>
      <rPr>
        <sz val="12"/>
        <rFont val="DevLys 010"/>
      </rPr>
      <t>½</t>
    </r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</si>
  <si>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</si>
  <si>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</si>
  <si>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</si>
  <si>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</si>
  <si>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</si>
  <si>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</si>
  <si>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</si>
  <si>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</si>
  <si>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</si>
  <si>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</si>
  <si>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</si>
  <si>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</si>
  <si>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</si>
  <si>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dqy ;ksx 12 ¼ 1 ls 6 rd ½</t>
  </si>
  <si>
    <t xml:space="preserve"> vk;dj dh x.kuk  mijksDr dkWye 15 ds vk/kkj ij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</si>
  <si>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</si>
  <si>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</si>
  <si>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</si>
  <si>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</si>
  <si>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</si>
  <si>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</si>
  <si>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</si>
  <si>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</si>
  <si>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 xml:space="preserve">                                                             dqy 'ks"k &amp;@$¼6,oa 7½</t>
  </si>
  <si>
    <r>
      <t xml:space="preserve">dj ;ksX; vk; </t>
    </r>
    <r>
      <rPr>
        <sz val="10"/>
        <rFont val="Arial"/>
        <family val="2"/>
      </rPr>
      <t>( 10 - 13 )</t>
    </r>
  </si>
  <si>
    <t>¼1½ ;ksx vk;dj</t>
  </si>
  <si>
    <r>
      <t xml:space="preserve">?kVkb;s  %&amp; jkgr /kkjk </t>
    </r>
    <r>
      <rPr>
        <sz val="10"/>
        <rFont val="Arial"/>
        <family val="2"/>
      </rPr>
      <t>89</t>
    </r>
    <r>
      <rPr>
        <sz val="12"/>
        <rFont val="DevLys 010"/>
      </rPr>
      <t xml:space="preserve"> ds rgr </t>
    </r>
  </si>
  <si>
    <t>Tax Deposited</t>
  </si>
  <si>
    <t>Surrender</t>
  </si>
  <si>
    <t>Bonus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</si>
  <si>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DevLys 010"/>
      </rPr>
      <t>½euksjatu Hkrk /kkjk 16 ¼</t>
    </r>
    <r>
      <rPr>
        <sz val="12"/>
        <rFont val="Arial"/>
        <family val="2"/>
      </rPr>
      <t>ii</t>
    </r>
    <r>
      <rPr>
        <sz val="12"/>
        <rFont val="DevLys 010"/>
      </rPr>
      <t>½ ds vUrxrZ ¼ vf/kdre lhek : 5000 ½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</si>
  <si>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DevLys 010"/>
      </rPr>
      <t>½ O;o;k; dj /kkjk 16 ¼</t>
    </r>
    <r>
      <rPr>
        <sz val="12"/>
        <rFont val="Arial"/>
        <family val="2"/>
      </rPr>
      <t>iii</t>
    </r>
    <r>
      <rPr>
        <sz val="12"/>
        <rFont val="DevLys 010"/>
      </rPr>
      <t xml:space="preserve">½ ds vUrxrZ </t>
    </r>
  </si>
  <si>
    <r>
      <t>jkT; chek ¼</t>
    </r>
    <r>
      <rPr>
        <sz val="12"/>
        <rFont val="Calibri"/>
        <family val="2"/>
        <scheme val="minor"/>
      </rPr>
      <t>SI)</t>
    </r>
  </si>
  <si>
    <r>
      <t>thou chek izhfe;e ¼</t>
    </r>
    <r>
      <rPr>
        <sz val="12"/>
        <rFont val="Calibri"/>
        <family val="2"/>
        <scheme val="minor"/>
      </rPr>
      <t>LIC)</t>
    </r>
  </si>
  <si>
    <r>
      <t>jk"Vªh; cpr i= ¼</t>
    </r>
    <r>
      <rPr>
        <sz val="12"/>
        <rFont val="Calibri"/>
        <family val="2"/>
        <scheme val="minor"/>
      </rPr>
      <t>NSC)</t>
    </r>
  </si>
  <si>
    <r>
      <t>yksd Hkfo"; fuf/k ¼</t>
    </r>
    <r>
      <rPr>
        <sz val="12"/>
        <rFont val="Calibri"/>
        <family val="2"/>
        <scheme val="minor"/>
      </rPr>
      <t>PPF)</t>
    </r>
  </si>
  <si>
    <r>
      <t>jk"Vªh; cpr Ldhe ¼</t>
    </r>
    <r>
      <rPr>
        <sz val="12"/>
        <rFont val="Calibri"/>
        <family val="2"/>
        <scheme val="minor"/>
      </rPr>
      <t>NSS)</t>
    </r>
  </si>
  <si>
    <r>
      <t>lkekU; izko/kk;h fuf/k ¼</t>
    </r>
    <r>
      <rPr>
        <sz val="12"/>
        <rFont val="Calibri"/>
        <family val="2"/>
        <scheme val="minor"/>
      </rPr>
      <t>GPF)</t>
    </r>
  </si>
  <si>
    <r>
      <rPr>
        <sz val="10"/>
        <rFont val="Calibri"/>
        <family val="2"/>
        <scheme val="minor"/>
      </rPr>
      <t>10,00,000</t>
    </r>
    <r>
      <rPr>
        <sz val="10"/>
        <rFont val="DevLys 010"/>
      </rPr>
      <t xml:space="preserve"> ls vf/kd</t>
    </r>
  </si>
  <si>
    <r>
      <t xml:space="preserve">10,00,000 </t>
    </r>
    <r>
      <rPr>
        <sz val="12"/>
        <rFont val="DevLys 010"/>
      </rPr>
      <t>ls vf/kd</t>
    </r>
  </si>
  <si>
    <t>,d O;fDr dj nkrk</t>
  </si>
  <si>
    <r>
      <t xml:space="preserve">2,50,000 </t>
    </r>
    <r>
      <rPr>
        <sz val="12"/>
        <rFont val="DevLys 010"/>
      </rPr>
      <t>rd</t>
    </r>
  </si>
  <si>
    <r>
      <t xml:space="preserve">5,00,000 </t>
    </r>
    <r>
      <rPr>
        <sz val="12"/>
        <rFont val="DevLys 010"/>
      </rPr>
      <t>rd</t>
    </r>
  </si>
  <si>
    <t>dqy 'ks"k vk;dj</t>
  </si>
  <si>
    <t>Fixation Arrear</t>
  </si>
  <si>
    <r>
      <t xml:space="preserve"> fdjk;s dk </t>
    </r>
    <r>
      <rPr>
        <sz val="10"/>
        <rFont val="Calibri"/>
        <family val="2"/>
        <scheme val="minor"/>
      </rPr>
      <t>30%</t>
    </r>
  </si>
  <si>
    <r>
      <t xml:space="preserve">x`g _.k fdLr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HBA Premium)</t>
    </r>
  </si>
  <si>
    <t>Vh-Mh-,l-
:Ik;s</t>
  </si>
  <si>
    <t>Income Tax / TDS</t>
  </si>
  <si>
    <t>Leave  Pay</t>
  </si>
  <si>
    <t xml:space="preserve">Other </t>
  </si>
  <si>
    <t>HBA Interest</t>
  </si>
  <si>
    <t>HBA Premium</t>
  </si>
  <si>
    <t>Total
Deduction</t>
  </si>
  <si>
    <t>Washing Allow.</t>
  </si>
  <si>
    <t>ofj"B ukxfjd ¼60 ls 80 o"kZ rd½</t>
  </si>
  <si>
    <r>
      <t xml:space="preserve">3,00,000 </t>
    </r>
    <r>
      <rPr>
        <sz val="12"/>
        <rFont val="DevLys 010"/>
      </rPr>
      <t>rd</t>
    </r>
  </si>
  <si>
    <t>3,00,001-5,00,000</t>
  </si>
  <si>
    <t>¼3½ 'ks"k vk;dj ¼1&amp;2½</t>
  </si>
  <si>
    <t xml:space="preserve">                                                             dqy vk;dj ¼3$4½</t>
  </si>
  <si>
    <t xml:space="preserve">                        vf/kdre dVkSrh dh jkf'k 1-50 yk[k #i, rd</t>
  </si>
  <si>
    <r>
      <rPr>
        <sz val="10"/>
        <rFont val="Arial"/>
        <family val="2"/>
      </rPr>
      <t>(A)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vf/kdre lhek 1]50]000@&amp; ¼/kkjk </t>
    </r>
    <r>
      <rPr>
        <sz val="10"/>
        <rFont val="Arial"/>
        <family val="2"/>
      </rPr>
      <t>80CCE</t>
    </r>
    <r>
      <rPr>
        <sz val="12"/>
        <rFont val="DevLys 010"/>
      </rPr>
      <t xml:space="preserve"> ½ ] ¼/kkjk </t>
    </r>
    <r>
      <rPr>
        <sz val="10"/>
        <rFont val="Arial"/>
        <family val="2"/>
      </rPr>
      <t>80CCD (2),</t>
    </r>
    <r>
      <rPr>
        <sz val="12"/>
        <rFont val="Arial"/>
        <family val="2"/>
      </rPr>
      <t xml:space="preserve"> </t>
    </r>
    <r>
      <rPr>
        <sz val="12"/>
        <rFont val="DevLys 010"/>
      </rPr>
      <t>ds vykok</t>
    </r>
  </si>
  <si>
    <t xml:space="preserve">V;w'ku Qhl </t>
  </si>
  <si>
    <r>
      <t xml:space="preserve">ih-,y-vkbZ-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PLI)</t>
    </r>
  </si>
  <si>
    <r>
      <t>LFkfxr okf"kZdh ¼</t>
    </r>
    <r>
      <rPr>
        <sz val="10"/>
        <rFont val="Calibri"/>
        <family val="2"/>
        <scheme val="minor"/>
      </rPr>
      <t>Defferred Annuty)</t>
    </r>
  </si>
  <si>
    <t>bfDoVh fyad lsfoax Ldhe</t>
  </si>
  <si>
    <r>
      <t xml:space="preserve">8- /kkjk </t>
    </r>
    <r>
      <rPr>
        <sz val="10"/>
        <rFont val="Calibri"/>
        <family val="2"/>
        <scheme val="minor"/>
      </rPr>
      <t>80 GGA</t>
    </r>
    <r>
      <rPr>
        <sz val="12"/>
        <rFont val="DevLys 010"/>
      </rPr>
      <t xml:space="preserve"> vuqeksfnr oSKkfud] lkekftd] xzkeh.k fodkl vkfn gsrq fn;k x;k nku</t>
    </r>
  </si>
  <si>
    <t>Rebate Under Section
80C, 80CCC, 80CCD(1)</t>
  </si>
  <si>
    <r>
      <t xml:space="preserve">;ksx </t>
    </r>
    <r>
      <rPr>
        <sz val="10"/>
        <rFont val="Arial"/>
        <family val="2"/>
      </rPr>
      <t>11(A+B+C)</t>
    </r>
    <r>
      <rPr>
        <sz val="12"/>
        <rFont val="Arial"/>
        <family val="2"/>
      </rPr>
      <t xml:space="preserve">      </t>
    </r>
  </si>
  <si>
    <r>
      <t xml:space="preserve">ljdkjh isa'ku ;kstuk esa va'knku </t>
    </r>
    <r>
      <rPr>
        <sz val="11"/>
        <rFont val="Calibri"/>
        <family val="2"/>
      </rPr>
      <t>ECPF</t>
    </r>
    <r>
      <rPr>
        <sz val="11"/>
        <rFont val="DevLys 010"/>
      </rPr>
      <t xml:space="preserve">
vf/kdre osru dk 10</t>
    </r>
    <r>
      <rPr>
        <sz val="11"/>
        <rFont val="Arial"/>
        <family val="2"/>
      </rPr>
      <t>%</t>
    </r>
    <r>
      <rPr>
        <sz val="11"/>
        <rFont val="DevLys 010"/>
      </rPr>
      <t>¼/kkjk 80</t>
    </r>
    <r>
      <rPr>
        <sz val="11"/>
        <rFont val="Arial"/>
        <family val="2"/>
      </rPr>
      <t>ccd</t>
    </r>
    <r>
      <rPr>
        <sz val="11"/>
        <rFont val="DevLys 010"/>
      </rPr>
      <t>½</t>
    </r>
  </si>
  <si>
    <t>;fn gk¡ rks ftl ekg esa fcy cuk mldk Øekad pqusaA</t>
  </si>
  <si>
    <t>D;k vkius lefiZr osru fy;k gS \</t>
  </si>
  <si>
    <r>
      <t>lkewfgd chek izhfe;e ¼</t>
    </r>
    <r>
      <rPr>
        <sz val="12"/>
        <rFont val="Calibri"/>
        <family val="2"/>
        <scheme val="minor"/>
      </rPr>
      <t>G.Ins.)</t>
    </r>
  </si>
  <si>
    <t>80 o"kZ ;k vf/kd vk;q</t>
  </si>
  <si>
    <r>
      <t xml:space="preserve">dqy dVkSrh </t>
    </r>
    <r>
      <rPr>
        <b/>
        <sz val="10"/>
        <rFont val="Arial"/>
        <family val="2"/>
      </rPr>
      <t>( 11 + 12)</t>
    </r>
  </si>
  <si>
    <t>gLrk{kj dkfeZd</t>
  </si>
  <si>
    <r>
      <t>x`g fdjk;k] /kkjk 10¼13&amp;</t>
    </r>
    <r>
      <rPr>
        <sz val="9"/>
        <rFont val="Arial"/>
        <family val="2"/>
      </rPr>
      <t>A</t>
    </r>
    <r>
      <rPr>
        <sz val="12"/>
        <rFont val="DevLys 010"/>
      </rPr>
      <t>½ ds vUrxrZ ,oa /kkjk 10¼14½ds vUrxrZ vU; Hkrs tks dj eqDÙk gSA</t>
    </r>
  </si>
  <si>
    <r>
      <t>?kVkb;s dVkSSfr;k¡ %&amp; /kkjk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</si>
  <si>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t xml:space="preserve"> vU; dVkSfr;k¡</t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</si>
  <si>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DevLys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DevLys 010"/>
      </rPr>
      <t>uohu isa'ku ;kstuk esa vfrfjDr va'knku ¼vf/kdre :- 50]000</t>
    </r>
    <r>
      <rPr>
        <sz val="12"/>
        <rFont val="Arial"/>
        <family val="2"/>
      </rPr>
      <t>)</t>
    </r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</si>
  <si>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?kVkb;s&amp; /kkjk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fu;ksDrk }kjk isa'ku va'knku dh jkf'k ¼vf/kdre osru dk 10</t>
    </r>
    <r>
      <rPr>
        <sz val="9"/>
        <rFont val="Arial"/>
        <family val="2"/>
      </rPr>
      <t>%</t>
    </r>
    <r>
      <rPr>
        <sz val="12"/>
        <rFont val="Arial"/>
        <family val="2"/>
      </rPr>
      <t xml:space="preserve">) </t>
    </r>
    <r>
      <rPr>
        <sz val="12"/>
        <rFont val="DevLys 010"/>
      </rPr>
      <t>i`Fkd ls NwV</t>
    </r>
  </si>
  <si>
    <t>1- edku fdjk;k HkRrk ¼ NwV tks ysuh gS½</t>
  </si>
  <si>
    <t>4- x`g lEifr ls izkIr fdjk;k &amp; vk;</t>
  </si>
  <si>
    <t xml:space="preserve">5- x`gdj </t>
  </si>
  <si>
    <t>6- x`g _.k fdLr ewy ¼tks osru ls ugha dkVk x;k½</t>
  </si>
  <si>
    <t>7- x`g _.k fdLr C;kt ¼tks osru ls ugha dkVk x;k½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</si>
  <si>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</si>
  <si>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t>11- ;w- ,y- vkbZ- ih-@okf"kZd Iyku</t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</si>
  <si>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</si>
  <si>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</si>
  <si>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15- jk"Vªh; cpr Ldhe</t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</si>
  <si>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Arial"/>
        <family val="2"/>
      </rPr>
      <t xml:space="preserve"> </t>
    </r>
    <r>
      <rPr>
        <sz val="12"/>
        <rFont val="DevLys 010"/>
      </rPr>
      <t>mPp f'k{kk gsrq fy, _.k dk C;kt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</si>
  <si>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DevLys 010"/>
      </rPr>
      <t xml:space="preserve"> /kekZFkZ laLFkkvksa vkfn dks fn;s nku </t>
    </r>
    <r>
      <rPr>
        <sz val="11"/>
        <rFont val="DevLys 010"/>
      </rPr>
      <t>¼ d Js.kh esa 100 izfr'kr ,oa [k Js.kh esa 50 izfr'kr½</t>
    </r>
  </si>
  <si>
    <r>
      <t xml:space="preserve">6- /kkjk </t>
    </r>
    <r>
      <rPr>
        <sz val="10"/>
        <rFont val="Calibri"/>
        <family val="2"/>
        <scheme val="minor"/>
      </rPr>
      <t>80U</t>
    </r>
    <r>
      <rPr>
        <sz val="12"/>
        <rFont val="DevLys 010"/>
      </rPr>
      <t xml:space="preserve"> LFkkbZ :i ls 'kkjhfjd vleFkZrrk dh n'kk esa </t>
    </r>
    <r>
      <rPr>
        <sz val="10"/>
        <rFont val="DevLys 010"/>
      </rPr>
      <t>¼vf/kdre 75]000 rFkk  vf/kfu;e 1995ds vuqlkj 125]000½</t>
    </r>
  </si>
  <si>
    <t>Group Insurance  
Accidental</t>
  </si>
  <si>
    <t>ROP (If any, put the value in minus)</t>
  </si>
  <si>
    <t>Net Payment</t>
  </si>
  <si>
    <t>TAN:</t>
  </si>
  <si>
    <t>No</t>
  </si>
  <si>
    <t>vU; tekjkf'k ¼/kkjk 80 lh ds vUrxZr½</t>
  </si>
  <si>
    <t>D;k vkius cksul feyk gS \</t>
  </si>
  <si>
    <t>H.R.A.</t>
  </si>
  <si>
    <t>osru ds vfrfjDr dVkSfr;k¡] vk;@tek jkf'k ,oa NwV dk fooj.k</t>
  </si>
  <si>
    <t>HRA</t>
  </si>
  <si>
    <t>19- vU; tek jkf'k ¼/kkjk 80 lh ds vUrxZr½</t>
  </si>
  <si>
    <t>(xviii)</t>
  </si>
  <si>
    <t>lqdU;k le`f) ;kstuk esa tek jkf'k</t>
  </si>
  <si>
    <r>
      <rPr>
        <b/>
        <sz val="12"/>
        <rFont val="DevLys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DevLys 010"/>
      </rPr>
      <t>ls</t>
    </r>
    <r>
      <rPr>
        <b/>
        <sz val="12"/>
        <rFont val="Times New Roman"/>
        <family val="1"/>
      </rPr>
      <t xml:space="preserve"> xviii )</t>
    </r>
  </si>
  <si>
    <t xml:space="preserve">;ksx dkWye 19 </t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</si>
  <si>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</si>
  <si>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t>18- vU; vk; ¼,Q Mh ij C;kt] vU; C;kt ;k vU; L=ks+= ls vk; vkfn dk ;ksx½</t>
  </si>
  <si>
    <t>29- bfDoVh fyad lsfoax Ldhe</t>
  </si>
  <si>
    <t>30- LFkfxr okf"kZdh</t>
  </si>
  <si>
    <t xml:space="preserve">31- jkgr /kkjk 89 ds rgr </t>
  </si>
  <si>
    <r>
      <t xml:space="preserve">¼4½ </t>
    </r>
    <r>
      <rPr>
        <sz val="12"/>
        <rFont val="DevLys 010"/>
      </rPr>
      <t xml:space="preserve">f'k{kk midj </t>
    </r>
    <r>
      <rPr>
        <sz val="11"/>
        <rFont val="Times New Roman"/>
        <family val="1"/>
      </rPr>
      <t>2</t>
    </r>
    <r>
      <rPr>
        <sz val="10"/>
        <rFont val="Arial"/>
        <family val="2"/>
      </rPr>
      <t>%</t>
    </r>
    <r>
      <rPr>
        <sz val="12"/>
        <rFont val="DevLys 010"/>
      </rPr>
      <t xml:space="preserve"> ,oa mPp f'k{kk ds fy, vf/kHkkj </t>
    </r>
    <r>
      <rPr>
        <sz val="12"/>
        <rFont val="Times New Roman"/>
        <family val="1"/>
      </rPr>
      <t>2</t>
    </r>
    <r>
      <rPr>
        <sz val="10"/>
        <rFont val="Arial"/>
        <family val="2"/>
      </rPr>
      <t>%  (</t>
    </r>
    <r>
      <rPr>
        <sz val="12"/>
        <rFont val="DevLys 010"/>
      </rPr>
      <t xml:space="preserve">;ksx </t>
    </r>
    <r>
      <rPr>
        <sz val="11"/>
        <rFont val="Times New Roman"/>
        <family val="1"/>
      </rPr>
      <t>4</t>
    </r>
    <r>
      <rPr>
        <sz val="10"/>
        <rFont val="Arial"/>
        <family val="2"/>
      </rPr>
      <t>%</t>
    </r>
    <r>
      <rPr>
        <sz val="12"/>
        <rFont val="Arial"/>
        <family val="2"/>
      </rPr>
      <t>)</t>
    </r>
  </si>
  <si>
    <t>Salary Arrear 1</t>
  </si>
  <si>
    <t>Salary Arrear 2</t>
  </si>
  <si>
    <t>Salary Arrear 3</t>
  </si>
  <si>
    <r>
      <t xml:space="preserve">1-/kkjk </t>
    </r>
    <r>
      <rPr>
        <sz val="10"/>
        <rFont val="Calibri"/>
        <family val="2"/>
        <scheme val="minor"/>
      </rPr>
      <t>80 D</t>
    </r>
    <r>
      <rPr>
        <sz val="12"/>
        <rFont val="Arial"/>
        <family val="2"/>
      </rPr>
      <t xml:space="preserve"> ,</t>
    </r>
    <r>
      <rPr>
        <sz val="12"/>
        <rFont val="DevLys 010"/>
      </rPr>
      <t xml:space="preserve">fpfdRlk chek izhfe;e </t>
    </r>
    <r>
      <rPr>
        <sz val="9"/>
        <rFont val="DevLys 010"/>
      </rPr>
      <t>¼Lo;a]ifr@iRuh o cPpksa ds fy, : 25000] ekrk&amp;firk ds fy, : 25000]lhfu;j flVhtu : 50000½</t>
    </r>
  </si>
  <si>
    <r>
      <t xml:space="preserve">2- /kkjk </t>
    </r>
    <r>
      <rPr>
        <sz val="10"/>
        <rFont val="Calibri"/>
        <family val="2"/>
        <scheme val="minor"/>
      </rPr>
      <t>80DD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fodykax vkfJrksa ds fpfdRlk mipkj </t>
    </r>
    <r>
      <rPr>
        <sz val="11"/>
        <rFont val="DevLys 010"/>
      </rPr>
      <t xml:space="preserve">¼vf/kdre 75]000 rFkk </t>
    </r>
    <r>
      <rPr>
        <sz val="10"/>
        <rFont val="Times New Roman"/>
        <family val="1"/>
      </rPr>
      <t>80%</t>
    </r>
    <r>
      <rPr>
        <sz val="11"/>
        <rFont val="Times New Roman"/>
        <family val="1"/>
      </rPr>
      <t xml:space="preserve"> </t>
    </r>
    <r>
      <rPr>
        <sz val="11"/>
        <rFont val="DevLys 010"/>
      </rPr>
      <t>;k vf/kd fodykaxrk 125]000½</t>
    </r>
  </si>
  <si>
    <r>
      <t xml:space="preserve">7- /kkjk </t>
    </r>
    <r>
      <rPr>
        <sz val="10"/>
        <rFont val="Calibri"/>
        <family val="2"/>
        <scheme val="minor"/>
      </rPr>
      <t>80 TTA</t>
    </r>
    <r>
      <rPr>
        <sz val="12"/>
        <rFont val="DevLys 010"/>
      </rPr>
      <t xml:space="preserve"> cpr [kkrs ij vf/kdre C;kt :- 10]000 </t>
    </r>
    <r>
      <rPr>
        <sz val="10"/>
        <rFont val="Calibri"/>
        <family val="2"/>
        <scheme val="minor"/>
      </rPr>
      <t xml:space="preserve">194(IA) (80 TTB - </t>
    </r>
    <r>
      <rPr>
        <sz val="12"/>
        <rFont val="DevLys 010"/>
      </rPr>
      <t>aofj"B ukxfjd vf/kdre C;kt 50000:-½</t>
    </r>
  </si>
  <si>
    <r>
      <rPr>
        <b/>
        <sz val="12"/>
        <rFont val="DevLys 010"/>
      </rPr>
      <t>¼2½</t>
    </r>
    <r>
      <rPr>
        <sz val="12"/>
        <rFont val="DevLys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DevLys 010"/>
      </rPr>
      <t>½ ¼2-50 yk[k ls 5-00 yk[k rd dh dj ;ksX; vk; ij vk;dj dh NwV vf/kdre :- 12500 rd½</t>
    </r>
  </si>
  <si>
    <t>PARMANAND MEGHWAL</t>
  </si>
  <si>
    <t>NAME :</t>
  </si>
  <si>
    <t>AAAAAAAA</t>
  </si>
  <si>
    <t>A/C NO.</t>
  </si>
  <si>
    <t>MOB NO.</t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</si>
  <si>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DevLys 010"/>
      </rPr>
      <t xml:space="preserve">½ LVs.MMZ fMMsD'ku </t>
    </r>
    <r>
      <rPr>
        <sz val="10"/>
        <rFont val="Times New Roman"/>
        <family val="1"/>
      </rPr>
      <t>(Standard Deduction)  5</t>
    </r>
    <r>
      <rPr>
        <sz val="12"/>
        <rFont val="DevLys 010"/>
      </rPr>
      <t>0]000 ¼vf/kdre½</t>
    </r>
  </si>
  <si>
    <t>BASIC+D.A.</t>
  </si>
  <si>
    <t>Bill No. &amp; T.V. No.</t>
  </si>
  <si>
    <t>DA Arrear</t>
  </si>
  <si>
    <r>
      <t xml:space="preserve">3- /kkjk </t>
    </r>
    <r>
      <rPr>
        <sz val="10"/>
        <rFont val="Calibri"/>
        <family val="2"/>
        <scheme val="minor"/>
      </rPr>
      <t>80DDB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fof'k"V jksaxksa ds mipkj gsrq dVkSrh </t>
    </r>
    <r>
      <rPr>
        <sz val="10"/>
        <rFont val="DevLys 010"/>
      </rPr>
      <t>¼vf/kdre : 40]000] lhfu;j flVhtu gsrq : 100]000½</t>
    </r>
  </si>
  <si>
    <t xml:space="preserve">WWW.RAJTEACHERS.NET </t>
  </si>
  <si>
    <r>
      <t xml:space="preserve">2,50,000 </t>
    </r>
    <r>
      <rPr>
        <sz val="11"/>
        <rFont val="DevLys 010"/>
      </rPr>
      <t>rd</t>
    </r>
  </si>
  <si>
    <t>5,00,001-7,50,000</t>
  </si>
  <si>
    <t>7,50,001-10,00,000</t>
  </si>
  <si>
    <t>10,00,001-12,50,000</t>
  </si>
  <si>
    <t>12,50,001-15,00.000</t>
  </si>
  <si>
    <r>
      <rPr>
        <sz val="11"/>
        <rFont val="Calibri"/>
        <family val="2"/>
        <scheme val="minor"/>
      </rPr>
      <t>15,00,001</t>
    </r>
    <r>
      <rPr>
        <sz val="11"/>
        <rFont val="DevLys 010"/>
      </rPr>
      <t xml:space="preserve"> ls vf/kd</t>
    </r>
  </si>
  <si>
    <t xml:space="preserve">HRA Arrear </t>
  </si>
  <si>
    <r>
      <t>9- ih-,y-vkbZ-</t>
    </r>
    <r>
      <rPr>
        <sz val="1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(PLI)</t>
    </r>
  </si>
  <si>
    <r>
      <t>10- V;w'ku Qhl</t>
    </r>
    <r>
      <rPr>
        <sz val="1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(Tution Fees)</t>
    </r>
  </si>
  <si>
    <r>
      <t>12- jk"Vªh; cpr i=</t>
    </r>
    <r>
      <rPr>
        <sz val="1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(NSC)</t>
    </r>
  </si>
  <si>
    <r>
      <t>16- lqdU;k le`f) ;kstuk</t>
    </r>
    <r>
      <rPr>
        <sz val="1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(SSY)</t>
    </r>
  </si>
  <si>
    <r>
      <t xml:space="preserve">17- cpr [kkrs dh tek jkf'k ij izkIr C;kt </t>
    </r>
    <r>
      <rPr>
        <sz val="13"/>
        <rFont val="Calibri"/>
        <family val="2"/>
        <scheme val="minor"/>
      </rPr>
      <t>(80 TTA/80 TTB)</t>
    </r>
    <r>
      <rPr>
        <sz val="13"/>
        <rFont val="Kruti Dev 010"/>
      </rPr>
      <t xml:space="preserve"> gsrq</t>
    </r>
  </si>
  <si>
    <r>
      <t xml:space="preserve">20- /kkjk </t>
    </r>
    <r>
      <rPr>
        <sz val="13"/>
        <rFont val="Calibri"/>
        <family val="2"/>
        <scheme val="minor"/>
      </rPr>
      <t>80CCC -</t>
    </r>
    <r>
      <rPr>
        <sz val="13"/>
        <rFont val="Kruti Dev 010"/>
      </rPr>
      <t xml:space="preserve"> isa'ku Iyku gsrq va'knku ¼,u-ih-,l- ds avykok½</t>
    </r>
  </si>
  <si>
    <r>
      <t xml:space="preserve">21- /kkjk </t>
    </r>
    <r>
      <rPr>
        <sz val="13"/>
        <rFont val="Calibri"/>
        <family val="2"/>
        <scheme val="minor"/>
      </rPr>
      <t>80CCD(1B) -</t>
    </r>
    <r>
      <rPr>
        <sz val="13"/>
        <rFont val="Kruti Dev 010"/>
      </rPr>
      <t>uohu isa'ku ;kstuk esa vfrfjDr va'knku ¼vf/kdre :- 50]000½</t>
    </r>
  </si>
  <si>
    <r>
      <t xml:space="preserve">22- /kkjk </t>
    </r>
    <r>
      <rPr>
        <sz val="13"/>
        <rFont val="Calibri"/>
        <family val="2"/>
        <scheme val="minor"/>
      </rPr>
      <t xml:space="preserve">80D - </t>
    </r>
    <r>
      <rPr>
        <sz val="13"/>
        <rFont val="Kruti Dev 010"/>
      </rPr>
      <t>fpfdRlk chek izhfe;e ¼lkekU; 25000] ofj"B ukxfjd 50000½</t>
    </r>
  </si>
  <si>
    <r>
      <t xml:space="preserve">23- /kkjk </t>
    </r>
    <r>
      <rPr>
        <sz val="13"/>
        <rFont val="Calibri"/>
        <family val="2"/>
        <scheme val="minor"/>
      </rPr>
      <t>80DD -</t>
    </r>
    <r>
      <rPr>
        <sz val="13"/>
        <rFont val="Kruti Dev 010"/>
      </rPr>
      <t xml:space="preserve"> fodykax vkfJrksa ds fpfdRlk mipkj¼vf/kdre 75000] 80% fodykaxrk 125000½</t>
    </r>
  </si>
  <si>
    <r>
      <t xml:space="preserve">24- /kkjk </t>
    </r>
    <r>
      <rPr>
        <sz val="13"/>
        <rFont val="Calibri"/>
        <family val="2"/>
        <scheme val="minor"/>
      </rPr>
      <t xml:space="preserve">80DDB - </t>
    </r>
    <r>
      <rPr>
        <sz val="13"/>
        <rFont val="Kruti Dev 010"/>
      </rPr>
      <t>fof'k"V jksxksa ds mipkj gsrq dVkSrh ¼lkekU; 40000] ofj"B ukxfjd 1 yk[k½</t>
    </r>
  </si>
  <si>
    <r>
      <t xml:space="preserve">25- /kkjk </t>
    </r>
    <r>
      <rPr>
        <sz val="13"/>
        <rFont val="Calibri"/>
        <family val="2"/>
        <scheme val="minor"/>
      </rPr>
      <t>80E -</t>
    </r>
    <r>
      <rPr>
        <sz val="13"/>
        <rFont val="Kruti Dev 010"/>
      </rPr>
      <t xml:space="preserve"> mPp f'k{kk gsrq fy, _.k dk C;kt ¼/kkjk 80E½</t>
    </r>
  </si>
  <si>
    <r>
      <t xml:space="preserve">26- /kkjk </t>
    </r>
    <r>
      <rPr>
        <sz val="13"/>
        <rFont val="Calibri"/>
        <family val="2"/>
        <scheme val="minor"/>
      </rPr>
      <t>80G -</t>
    </r>
    <r>
      <rPr>
        <sz val="13"/>
        <rFont val="Kruti Dev 010"/>
      </rPr>
      <t xml:space="preserve"> /kekZFkZ laLFkkvksa vkfn dks fn;s nku ¼d Js.kh 100% ,oa [k Js.kh 50%½</t>
    </r>
  </si>
  <si>
    <r>
      <t xml:space="preserve">27- /kkjk </t>
    </r>
    <r>
      <rPr>
        <sz val="13"/>
        <rFont val="Calibri"/>
        <family val="2"/>
        <scheme val="minor"/>
      </rPr>
      <t xml:space="preserve">80U - </t>
    </r>
    <r>
      <rPr>
        <sz val="13"/>
        <rFont val="Kruti Dev 010"/>
      </rPr>
      <t>LFkkbZ 'kkjhfjd fodykaxrk ¼vf/kdre 75000] 80% fodykaxrk 125000½</t>
    </r>
  </si>
  <si>
    <r>
      <t xml:space="preserve">28- /kkjk </t>
    </r>
    <r>
      <rPr>
        <sz val="13"/>
        <rFont val="Calibri"/>
        <family val="2"/>
        <scheme val="minor"/>
      </rPr>
      <t xml:space="preserve">80 GGA - </t>
    </r>
    <r>
      <rPr>
        <sz val="13"/>
        <rFont val="Kruti Dev 010"/>
      </rPr>
      <t>vuqeksfnr oSKkfud]lkekftd]xzkeh.k fodkl vkfn gsrq fn;k x;k nku</t>
    </r>
  </si>
  <si>
    <r>
      <t xml:space="preserve">32- osru fcy ds vykok tek djk;k x;k aavk;dj </t>
    </r>
    <r>
      <rPr>
        <sz val="13"/>
        <rFont val="Calibri"/>
        <family val="2"/>
        <scheme val="minor"/>
      </rPr>
      <t>(TDS)</t>
    </r>
  </si>
  <si>
    <r>
      <t>2- euksjatu Hkrk /kkjk 16 ¼</t>
    </r>
    <r>
      <rPr>
        <sz val="13"/>
        <rFont val="Calibri"/>
        <family val="2"/>
        <scheme val="minor"/>
      </rPr>
      <t>ii</t>
    </r>
    <r>
      <rPr>
        <sz val="13"/>
        <rFont val="Kruti Dev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</si>
  <si>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Kruti Dev 010"/>
      </rPr>
      <t xml:space="preserve">½ ds vUrxrZ </t>
    </r>
  </si>
  <si>
    <t>RAJTEACHERS.NET</t>
  </si>
  <si>
    <t>(xix)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</si>
  <si>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DevLys 010"/>
      </rPr>
      <t>½ euksjatu Hkrk /kkjk 16 ¼</t>
    </r>
    <r>
      <rPr>
        <sz val="12"/>
        <rFont val="Arial"/>
        <family val="2"/>
      </rPr>
      <t>ii</t>
    </r>
    <r>
      <rPr>
        <sz val="12"/>
        <rFont val="DevLys 010"/>
      </rPr>
      <t>½ ds vUrxrZ ¼ vf/kdre lhek : 5000 ½</t>
    </r>
  </si>
  <si>
    <t>(xx)</t>
  </si>
  <si>
    <t>vU;</t>
  </si>
  <si>
    <t>HEAD MASTER</t>
  </si>
  <si>
    <t>XXXXXXXXXX</t>
  </si>
  <si>
    <t>XXXXXXXXX</t>
  </si>
  <si>
    <t>D;k vki ofj"B ukxfjd Js.kh ¼60-80 vk;qoxZ½ esa vkrs gS \</t>
  </si>
  <si>
    <t>INSTALL - KRUTIDEV 10 &amp; DEVLYS 10 FONT</t>
  </si>
  <si>
    <t xml:space="preserve">Other Allowance </t>
  </si>
  <si>
    <t>Medical Allow.</t>
  </si>
  <si>
    <t xml:space="preserve">SCHOOL NAME </t>
  </si>
  <si>
    <t>Others</t>
  </si>
  <si>
    <t>Service Tax</t>
  </si>
  <si>
    <r>
      <t xml:space="preserve">;fn vki </t>
    </r>
    <r>
      <rPr>
        <b/>
        <sz val="16"/>
        <rFont val="Arial"/>
        <family val="2"/>
      </rPr>
      <t>NPS</t>
    </r>
    <r>
      <rPr>
        <b/>
        <sz val="16"/>
        <rFont val="Kruti Dev 010"/>
      </rPr>
      <t xml:space="preserve"> dkfeZd gSa rks </t>
    </r>
    <r>
      <rPr>
        <b/>
        <sz val="16"/>
        <rFont val="Calibri"/>
        <family val="2"/>
        <scheme val="minor"/>
      </rPr>
      <t xml:space="preserve">Drop Down Menu </t>
    </r>
    <r>
      <rPr>
        <b/>
        <sz val="16"/>
        <rFont val="Kruti Dev 010"/>
      </rPr>
      <t>esa ls</t>
    </r>
    <r>
      <rPr>
        <b/>
        <sz val="16"/>
        <rFont val="Calibri"/>
        <family val="2"/>
        <scheme val="minor"/>
      </rPr>
      <t xml:space="preserve"> "Yes" </t>
    </r>
    <r>
      <rPr>
        <b/>
        <sz val="16"/>
        <rFont val="Kruti Dev 010"/>
      </rPr>
      <t xml:space="preserve">pqusa] vU;Fkk </t>
    </r>
    <r>
      <rPr>
        <b/>
        <sz val="16"/>
        <rFont val="Calibri"/>
        <family val="2"/>
        <scheme val="minor"/>
      </rPr>
      <t>"No"</t>
    </r>
    <r>
      <rPr>
        <b/>
        <sz val="16"/>
        <rFont val="Kruti Dev 010"/>
      </rPr>
      <t xml:space="preserve"> pqusaA </t>
    </r>
  </si>
  <si>
    <r>
      <t>lkekU; izko/kk;h fuf/k ¼</t>
    </r>
    <r>
      <rPr>
        <sz val="12"/>
        <rFont val="Calibri"/>
        <family val="2"/>
        <scheme val="minor"/>
      </rPr>
      <t>GPF-2004)</t>
    </r>
  </si>
  <si>
    <r>
      <t>lkekU; izko/kk;h fuf/k ¼</t>
    </r>
    <r>
      <rPr>
        <sz val="12"/>
        <rFont val="Calibri"/>
        <family val="2"/>
        <scheme val="minor"/>
      </rPr>
      <t>GPF 2004)</t>
    </r>
  </si>
  <si>
    <t>INCOME TAX CALCULATION (GA-55) 2022-23</t>
  </si>
  <si>
    <t>vk;dj x.kuk izi= o"kZ 2022&amp;2023 ¼dj fu/kkZj.k o"kZ 2023&amp;2024½</t>
  </si>
  <si>
    <t>flrEcj 2022
rd  :i;s</t>
  </si>
  <si>
    <t>fnlEcj 2022
rd  :i;s</t>
  </si>
  <si>
    <t>tuojh 2023
rd :i;s</t>
  </si>
  <si>
    <t>Qjojh 2023
rd  :i;s</t>
  </si>
  <si>
    <t>Gross Salary</t>
  </si>
  <si>
    <t>vk; %  o"kZ&amp;2022&amp;23 esa izkIr dqy osru ¼ dj ;ksX; lqfo/kkvksa ds eqY; lfgr ½</t>
  </si>
</sst>
</file>

<file path=xl/styles.xml><?xml version="1.0" encoding="utf-8"?>
<styleSheet xmlns="http://schemas.openxmlformats.org/spreadsheetml/2006/main">
  <fonts count="83">
    <font>
      <sz val="10"/>
      <name val="Arial"/>
    </font>
    <font>
      <sz val="12"/>
      <name val="DevLys 010"/>
    </font>
    <font>
      <b/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DevLys 010"/>
    </font>
    <font>
      <sz val="11"/>
      <name val="Calibri"/>
      <family val="2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Times New Roman"/>
      <family val="1"/>
    </font>
    <font>
      <sz val="13"/>
      <name val="Calibri"/>
      <family val="2"/>
      <scheme val="minor"/>
    </font>
    <font>
      <b/>
      <sz val="13"/>
      <name val="DevLys 010"/>
    </font>
    <font>
      <b/>
      <i/>
      <u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Arial"/>
      <family val="2"/>
    </font>
    <font>
      <sz val="9"/>
      <name val="DevLys 010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i/>
      <sz val="10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11"/>
      <name val="Times New Roman"/>
      <family val="1"/>
    </font>
    <font>
      <b/>
      <sz val="16"/>
      <color theme="1"/>
      <name val="Times New Roman"/>
      <family val="1"/>
    </font>
    <font>
      <b/>
      <u/>
      <sz val="2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DevLys 010"/>
    </font>
    <font>
      <b/>
      <sz val="12"/>
      <color theme="1"/>
      <name val="Times New Roman"/>
      <family val="1"/>
    </font>
    <font>
      <u/>
      <sz val="10"/>
      <color theme="10"/>
      <name val="Arial"/>
      <family val="2"/>
    </font>
    <font>
      <b/>
      <u/>
      <sz val="22"/>
      <color theme="0"/>
      <name val="Arial"/>
      <family val="2"/>
    </font>
    <font>
      <b/>
      <sz val="22"/>
      <color theme="0"/>
      <name val="Times New Roman"/>
      <family val="1"/>
    </font>
    <font>
      <sz val="10"/>
      <color theme="1"/>
      <name val="Kruti Dev 010"/>
    </font>
    <font>
      <b/>
      <sz val="14"/>
      <color theme="1"/>
      <name val="Kruti Dev 010"/>
    </font>
    <font>
      <b/>
      <sz val="13"/>
      <color theme="1"/>
      <name val="Kruti Dev 010"/>
    </font>
    <font>
      <sz val="16"/>
      <color theme="1"/>
      <name val="Kruti Dev 010"/>
    </font>
    <font>
      <b/>
      <sz val="16"/>
      <color theme="1"/>
      <name val="Calibri"/>
      <family val="2"/>
      <scheme val="minor"/>
    </font>
    <font>
      <b/>
      <sz val="20"/>
      <name val="Kruti Dev 010"/>
    </font>
    <font>
      <sz val="13"/>
      <name val="Kruti Dev 010"/>
    </font>
    <font>
      <b/>
      <sz val="16"/>
      <name val="Kruti Dev 010"/>
    </font>
    <font>
      <b/>
      <sz val="18"/>
      <color rgb="FFFF0000"/>
      <name val="Times New Roman"/>
      <family val="1"/>
    </font>
    <font>
      <b/>
      <sz val="16"/>
      <color theme="1"/>
      <name val="Kruti Dev 010"/>
    </font>
    <font>
      <b/>
      <sz val="18"/>
      <color theme="1"/>
      <name val="Kruti Dev 010"/>
    </font>
    <font>
      <b/>
      <sz val="18"/>
      <color theme="1"/>
      <name val="Calibri"/>
      <family val="2"/>
      <scheme val="minor"/>
    </font>
    <font>
      <b/>
      <sz val="20"/>
      <color theme="1"/>
      <name val="Kruti Dev 010"/>
    </font>
    <font>
      <b/>
      <sz val="16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2" fontId="1" fillId="0" borderId="0" xfId="0" applyNumberFormat="1" applyFont="1" applyBorder="1" applyAlignment="1"/>
    <xf numFmtId="2" fontId="9" fillId="24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 textRotation="90"/>
    </xf>
    <xf numFmtId="0" fontId="3" fillId="0" borderId="0" xfId="0" applyFont="1"/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textRotation="90"/>
    </xf>
    <xf numFmtId="0" fontId="29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right" vertical="center"/>
    </xf>
    <xf numFmtId="0" fontId="1" fillId="0" borderId="0" xfId="37" applyFont="1" applyBorder="1"/>
    <xf numFmtId="0" fontId="28" fillId="0" borderId="0" xfId="37" applyFont="1" applyBorder="1"/>
    <xf numFmtId="0" fontId="27" fillId="0" borderId="0" xfId="37" applyFont="1" applyBorder="1" applyAlignment="1">
      <alignment horizontal="right"/>
    </xf>
    <xf numFmtId="0" fontId="28" fillId="0" borderId="0" xfId="37" applyFont="1" applyBorder="1" applyAlignment="1">
      <alignment horizontal="right"/>
    </xf>
    <xf numFmtId="0" fontId="28" fillId="0" borderId="0" xfId="37" applyFont="1"/>
    <xf numFmtId="0" fontId="1" fillId="0" borderId="0" xfId="37" applyFont="1"/>
    <xf numFmtId="0" fontId="27" fillId="0" borderId="0" xfId="37" applyFont="1" applyAlignment="1">
      <alignment horizontal="right"/>
    </xf>
    <xf numFmtId="0" fontId="28" fillId="0" borderId="0" xfId="37" applyFont="1" applyAlignment="1">
      <alignment horizontal="right"/>
    </xf>
    <xf numFmtId="2" fontId="36" fillId="0" borderId="10" xfId="37" applyNumberFormat="1" applyFont="1" applyBorder="1" applyAlignment="1">
      <alignment horizontal="center" vertical="center"/>
    </xf>
    <xf numFmtId="2" fontId="36" fillId="25" borderId="10" xfId="3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37" fillId="0" borderId="10" xfId="37" applyNumberFormat="1" applyFont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textRotation="90" wrapText="1"/>
    </xf>
    <xf numFmtId="0" fontId="34" fillId="0" borderId="0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center" vertical="center" textRotation="90"/>
    </xf>
    <xf numFmtId="0" fontId="33" fillId="0" borderId="10" xfId="37" applyFont="1" applyBorder="1" applyAlignment="1">
      <alignment horizontal="center" vertical="center"/>
    </xf>
    <xf numFmtId="9" fontId="34" fillId="0" borderId="10" xfId="37" applyNumberFormat="1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1" fillId="0" borderId="10" xfId="37" applyFont="1" applyBorder="1" applyAlignment="1">
      <alignment horizontal="right" vertical="center"/>
    </xf>
    <xf numFmtId="0" fontId="29" fillId="0" borderId="0" xfId="0" applyNumberFormat="1" applyFont="1" applyFill="1" applyBorder="1" applyAlignment="1">
      <alignment vertical="top"/>
    </xf>
    <xf numFmtId="0" fontId="5" fillId="27" borderId="0" xfId="0" applyNumberFormat="1" applyFont="1" applyFill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1" fillId="0" borderId="22" xfId="37" applyFont="1" applyBorder="1" applyAlignment="1">
      <alignment horizontal="center" vertical="center"/>
    </xf>
    <xf numFmtId="2" fontId="32" fillId="0" borderId="21" xfId="37" applyNumberFormat="1" applyFont="1" applyBorder="1" applyAlignment="1">
      <alignment horizontal="right" vertical="center"/>
    </xf>
    <xf numFmtId="2" fontId="33" fillId="0" borderId="21" xfId="37" applyNumberFormat="1" applyFont="1" applyBorder="1" applyAlignment="1">
      <alignment horizontal="right" vertical="center"/>
    </xf>
    <xf numFmtId="2" fontId="35" fillId="0" borderId="21" xfId="37" applyNumberFormat="1" applyFont="1" applyBorder="1" applyAlignment="1">
      <alignment horizontal="right" vertical="center"/>
    </xf>
    <xf numFmtId="0" fontId="2" fillId="0" borderId="21" xfId="37" applyFont="1" applyBorder="1" applyAlignment="1">
      <alignment vertical="center"/>
    </xf>
    <xf numFmtId="2" fontId="33" fillId="0" borderId="21" xfId="37" applyNumberFormat="1" applyFont="1" applyBorder="1" applyAlignment="1">
      <alignment vertical="center"/>
    </xf>
    <xf numFmtId="0" fontId="1" fillId="0" borderId="28" xfId="37" applyFont="1" applyBorder="1" applyAlignment="1">
      <alignment horizontal="right" vertical="center"/>
    </xf>
    <xf numFmtId="2" fontId="33" fillId="0" borderId="29" xfId="37" applyNumberFormat="1" applyFont="1" applyBorder="1" applyAlignment="1">
      <alignment horizontal="right" vertical="center"/>
    </xf>
    <xf numFmtId="0" fontId="1" fillId="0" borderId="30" xfId="37" applyFont="1" applyBorder="1" applyAlignment="1">
      <alignment horizontal="center" vertical="center"/>
    </xf>
    <xf numFmtId="0" fontId="1" fillId="0" borderId="32" xfId="37" applyFont="1" applyBorder="1" applyAlignment="1">
      <alignment horizontal="center" vertical="center"/>
    </xf>
    <xf numFmtId="0" fontId="34" fillId="0" borderId="32" xfId="37" applyFont="1" applyBorder="1" applyAlignment="1">
      <alignment horizontal="right" vertical="center"/>
    </xf>
    <xf numFmtId="0" fontId="1" fillId="0" borderId="10" xfId="37" applyFont="1" applyBorder="1" applyAlignment="1">
      <alignment horizontal="right" vertical="center"/>
    </xf>
    <xf numFmtId="0" fontId="30" fillId="0" borderId="0" xfId="37" applyFont="1" applyBorder="1" applyAlignment="1">
      <alignment horizontal="right" vertical="center"/>
    </xf>
    <xf numFmtId="0" fontId="1" fillId="0" borderId="0" xfId="37" applyFont="1" applyBorder="1" applyAlignment="1">
      <alignment horizontal="right" vertical="center"/>
    </xf>
    <xf numFmtId="2" fontId="33" fillId="0" borderId="0" xfId="37" applyNumberFormat="1" applyFont="1" applyBorder="1" applyAlignment="1">
      <alignment horizontal="right" vertical="center"/>
    </xf>
    <xf numFmtId="0" fontId="45" fillId="0" borderId="0" xfId="37" applyFont="1" applyBorder="1" applyAlignment="1">
      <alignment horizontal="center" vertical="center"/>
    </xf>
    <xf numFmtId="0" fontId="34" fillId="0" borderId="10" xfId="0" applyNumberFormat="1" applyFont="1" applyBorder="1" applyAlignment="1" applyProtection="1">
      <alignment horizontal="center" vertical="center"/>
      <protection locked="0" hidden="1"/>
    </xf>
    <xf numFmtId="0" fontId="40" fillId="0" borderId="10" xfId="0" applyNumberFormat="1" applyFont="1" applyBorder="1" applyAlignment="1" applyProtection="1">
      <alignment horizontal="center" vertical="center"/>
      <protection hidden="1"/>
    </xf>
    <xf numFmtId="2" fontId="34" fillId="0" borderId="10" xfId="0" applyNumberFormat="1" applyFont="1" applyBorder="1" applyAlignment="1" applyProtection="1">
      <alignment horizontal="center" vertical="center"/>
      <protection hidden="1"/>
    </xf>
    <xf numFmtId="2" fontId="40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0" xfId="37" applyFont="1" applyBorder="1" applyAlignment="1">
      <alignment horizontal="right" vertical="center"/>
    </xf>
    <xf numFmtId="0" fontId="1" fillId="0" borderId="10" xfId="37" applyFont="1" applyBorder="1" applyAlignment="1">
      <alignment horizontal="right" vertical="center"/>
    </xf>
    <xf numFmtId="0" fontId="5" fillId="26" borderId="0" xfId="0" applyNumberFormat="1" applyFont="1" applyFill="1" applyBorder="1" applyAlignment="1">
      <alignment vertical="top"/>
    </xf>
    <xf numFmtId="0" fontId="5" fillId="28" borderId="0" xfId="0" applyNumberFormat="1" applyFont="1" applyFill="1" applyBorder="1" applyAlignment="1">
      <alignment vertical="top"/>
    </xf>
    <xf numFmtId="2" fontId="1" fillId="0" borderId="0" xfId="0" applyNumberFormat="1" applyFont="1" applyBorder="1" applyAlignment="1">
      <alignment vertical="center"/>
    </xf>
    <xf numFmtId="2" fontId="9" fillId="24" borderId="0" xfId="0" applyNumberFormat="1" applyFont="1" applyFill="1" applyBorder="1" applyAlignment="1">
      <alignment horizontal="left" indent="2"/>
    </xf>
    <xf numFmtId="0" fontId="29" fillId="26" borderId="0" xfId="0" applyNumberFormat="1" applyFont="1" applyFill="1" applyBorder="1" applyAlignment="1">
      <alignment vertical="top"/>
    </xf>
    <xf numFmtId="0" fontId="40" fillId="26" borderId="0" xfId="0" applyNumberFormat="1" applyFont="1" applyFill="1" applyBorder="1" applyAlignment="1">
      <alignment horizontal="center" textRotation="90" wrapText="1"/>
    </xf>
    <xf numFmtId="0" fontId="34" fillId="26" borderId="0" xfId="0" applyNumberFormat="1" applyFont="1" applyFill="1" applyBorder="1" applyAlignment="1">
      <alignment vertical="center"/>
    </xf>
    <xf numFmtId="0" fontId="40" fillId="26" borderId="0" xfId="0" applyNumberFormat="1" applyFont="1" applyFill="1" applyBorder="1" applyAlignment="1">
      <alignment horizontal="center" vertical="center" textRotation="90"/>
    </xf>
    <xf numFmtId="0" fontId="4" fillId="26" borderId="0" xfId="0" applyNumberFormat="1" applyFont="1" applyFill="1" applyBorder="1" applyAlignment="1">
      <alignment vertical="top" textRotation="90"/>
    </xf>
    <xf numFmtId="0" fontId="0" fillId="26" borderId="0" xfId="0" applyFill="1"/>
    <xf numFmtId="0" fontId="1" fillId="26" borderId="0" xfId="37" applyFont="1" applyFill="1"/>
    <xf numFmtId="0" fontId="28" fillId="26" borderId="0" xfId="37" applyFont="1" applyFill="1"/>
    <xf numFmtId="0" fontId="27" fillId="26" borderId="0" xfId="37" applyFont="1" applyFill="1" applyAlignment="1">
      <alignment horizontal="right"/>
    </xf>
    <xf numFmtId="0" fontId="28" fillId="26" borderId="0" xfId="37" applyFont="1" applyFill="1" applyAlignment="1">
      <alignment horizontal="right"/>
    </xf>
    <xf numFmtId="9" fontId="34" fillId="0" borderId="10" xfId="37" applyNumberFormat="1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2" fillId="0" borderId="10" xfId="37" applyFont="1" applyBorder="1" applyAlignment="1">
      <alignment horizontal="center" vertical="center" wrapText="1"/>
    </xf>
    <xf numFmtId="1" fontId="33" fillId="0" borderId="10" xfId="37" applyNumberFormat="1" applyFont="1" applyBorder="1" applyAlignment="1">
      <alignment horizontal="center" vertical="center" wrapText="1"/>
    </xf>
    <xf numFmtId="0" fontId="0" fillId="0" borderId="0" xfId="0" applyFill="1"/>
    <xf numFmtId="0" fontId="1" fillId="0" borderId="0" xfId="37" applyFont="1" applyFill="1" applyBorder="1"/>
    <xf numFmtId="0" fontId="1" fillId="0" borderId="0" xfId="37" applyFont="1" applyFill="1"/>
    <xf numFmtId="0" fontId="28" fillId="0" borderId="0" xfId="37" applyFont="1" applyFill="1" applyBorder="1"/>
    <xf numFmtId="0" fontId="28" fillId="0" borderId="0" xfId="37" applyFont="1" applyFill="1"/>
    <xf numFmtId="0" fontId="1" fillId="0" borderId="10" xfId="37" applyFont="1" applyBorder="1" applyAlignment="1">
      <alignment horizontal="right" vertical="center"/>
    </xf>
    <xf numFmtId="0" fontId="34" fillId="0" borderId="10" xfId="0" applyNumberFormat="1" applyFont="1" applyFill="1" applyBorder="1" applyAlignment="1" applyProtection="1">
      <alignment vertical="center"/>
      <protection locked="0"/>
    </xf>
    <xf numFmtId="0" fontId="44" fillId="0" borderId="15" xfId="0" applyNumberFormat="1" applyFont="1" applyFill="1" applyBorder="1" applyAlignment="1">
      <alignment horizontal="center" textRotation="90" wrapText="1"/>
    </xf>
    <xf numFmtId="0" fontId="44" fillId="0" borderId="15" xfId="0" applyNumberFormat="1" applyFont="1" applyFill="1" applyBorder="1" applyAlignment="1" applyProtection="1">
      <alignment horizontal="center" textRotation="90" wrapText="1"/>
      <protection locked="0"/>
    </xf>
    <xf numFmtId="0" fontId="47" fillId="0" borderId="15" xfId="0" applyNumberFormat="1" applyFont="1" applyFill="1" applyBorder="1" applyAlignment="1">
      <alignment horizontal="center" textRotation="90" wrapText="1"/>
    </xf>
    <xf numFmtId="0" fontId="44" fillId="0" borderId="15" xfId="0" applyNumberFormat="1" applyFont="1" applyFill="1" applyBorder="1" applyAlignment="1" applyProtection="1">
      <alignment horizontal="center" textRotation="90" wrapText="1"/>
    </xf>
    <xf numFmtId="2" fontId="9" fillId="24" borderId="17" xfId="0" applyNumberFormat="1" applyFont="1" applyFill="1" applyBorder="1" applyAlignment="1">
      <alignment horizontal="left"/>
    </xf>
    <xf numFmtId="2" fontId="9" fillId="24" borderId="17" xfId="0" applyNumberFormat="1" applyFont="1" applyFill="1" applyBorder="1" applyAlignment="1">
      <alignment horizontal="left" indent="2"/>
    </xf>
    <xf numFmtId="2" fontId="33" fillId="0" borderId="21" xfId="37" applyNumberFormat="1" applyFont="1" applyBorder="1" applyAlignment="1" applyProtection="1">
      <alignment horizontal="right" vertical="center"/>
      <protection locked="0" hidden="1"/>
    </xf>
    <xf numFmtId="2" fontId="36" fillId="0" borderId="10" xfId="37" applyNumberFormat="1" applyFont="1" applyBorder="1" applyAlignment="1" applyProtection="1">
      <alignment horizontal="center" vertical="center"/>
      <protection hidden="1"/>
    </xf>
    <xf numFmtId="2" fontId="59" fillId="33" borderId="17" xfId="0" applyNumberFormat="1" applyFont="1" applyFill="1" applyBorder="1" applyAlignment="1">
      <alignment horizontal="center" vertical="center"/>
    </xf>
    <xf numFmtId="1" fontId="60" fillId="32" borderId="0" xfId="0" applyNumberFormat="1" applyFont="1" applyFill="1" applyBorder="1" applyAlignment="1">
      <alignment horizontal="center" vertical="center"/>
    </xf>
    <xf numFmtId="1" fontId="60" fillId="33" borderId="0" xfId="0" applyNumberFormat="1" applyFont="1" applyFill="1" applyBorder="1" applyAlignment="1">
      <alignment horizontal="center" vertical="center"/>
    </xf>
    <xf numFmtId="1" fontId="60" fillId="31" borderId="0" xfId="0" applyNumberFormat="1" applyFont="1" applyFill="1" applyBorder="1" applyAlignment="1">
      <alignment horizontal="center" vertical="center"/>
    </xf>
    <xf numFmtId="2" fontId="60" fillId="31" borderId="0" xfId="0" applyNumberFormat="1" applyFont="1" applyFill="1" applyBorder="1" applyAlignment="1">
      <alignment horizontal="center" vertical="center"/>
    </xf>
    <xf numFmtId="2" fontId="32" fillId="31" borderId="0" xfId="0" applyNumberFormat="1" applyFont="1" applyFill="1" applyBorder="1" applyAlignment="1" applyProtection="1">
      <alignment horizontal="center"/>
      <protection locked="0"/>
    </xf>
    <xf numFmtId="2" fontId="32" fillId="31" borderId="0" xfId="0" applyNumberFormat="1" applyFont="1" applyFill="1" applyBorder="1" applyAlignment="1" applyProtection="1">
      <alignment horizontal="left"/>
    </xf>
    <xf numFmtId="2" fontId="32" fillId="35" borderId="0" xfId="0" applyNumberFormat="1" applyFont="1" applyFill="1" applyBorder="1" applyAlignment="1" applyProtection="1">
      <alignment horizontal="center" vertical="center"/>
      <protection locked="0"/>
    </xf>
    <xf numFmtId="2" fontId="32" fillId="35" borderId="0" xfId="0" applyNumberFormat="1" applyFont="1" applyFill="1" applyBorder="1" applyAlignment="1" applyProtection="1">
      <alignment horizontal="left"/>
    </xf>
    <xf numFmtId="2" fontId="32" fillId="35" borderId="0" xfId="0" applyNumberFormat="1" applyFont="1" applyFill="1" applyBorder="1" applyAlignment="1" applyProtection="1">
      <alignment horizontal="center"/>
      <protection locked="0"/>
    </xf>
    <xf numFmtId="2" fontId="62" fillId="36" borderId="17" xfId="0" applyNumberFormat="1" applyFont="1" applyFill="1" applyBorder="1" applyAlignment="1">
      <alignment horizontal="center"/>
    </xf>
    <xf numFmtId="0" fontId="9" fillId="38" borderId="0" xfId="0" applyNumberFormat="1" applyFont="1" applyFill="1" applyBorder="1" applyAlignment="1">
      <alignment horizontal="right" vertical="top"/>
    </xf>
    <xf numFmtId="0" fontId="9" fillId="38" borderId="0" xfId="0" applyNumberFormat="1" applyFont="1" applyFill="1" applyBorder="1" applyAlignment="1" applyProtection="1">
      <alignment vertical="top"/>
    </xf>
    <xf numFmtId="0" fontId="9" fillId="38" borderId="0" xfId="0" applyNumberFormat="1" applyFont="1" applyFill="1" applyBorder="1" applyAlignment="1" applyProtection="1">
      <alignment horizontal="right" vertical="top"/>
    </xf>
    <xf numFmtId="0" fontId="29" fillId="38" borderId="0" xfId="0" applyNumberFormat="1" applyFont="1" applyFill="1" applyBorder="1" applyAlignment="1">
      <alignment vertical="top"/>
    </xf>
    <xf numFmtId="0" fontId="9" fillId="38" borderId="11" xfId="0" applyNumberFormat="1" applyFont="1" applyFill="1" applyBorder="1" applyAlignment="1" applyProtection="1">
      <alignment vertical="top"/>
      <protection locked="0"/>
    </xf>
    <xf numFmtId="0" fontId="9" fillId="38" borderId="11" xfId="0" applyNumberFormat="1" applyFont="1" applyFill="1" applyBorder="1" applyAlignment="1" applyProtection="1">
      <alignment vertical="top"/>
    </xf>
    <xf numFmtId="0" fontId="9" fillId="38" borderId="43" xfId="0" applyNumberFormat="1" applyFont="1" applyFill="1" applyBorder="1" applyAlignment="1">
      <alignment horizontal="center" vertical="top"/>
    </xf>
    <xf numFmtId="0" fontId="9" fillId="38" borderId="43" xfId="0" applyNumberFormat="1" applyFont="1" applyFill="1" applyBorder="1" applyAlignment="1">
      <alignment horizontal="right" vertical="top"/>
    </xf>
    <xf numFmtId="0" fontId="44" fillId="0" borderId="22" xfId="0" applyNumberFormat="1" applyFont="1" applyFill="1" applyBorder="1" applyAlignment="1">
      <alignment horizontal="center" vertical="center" wrapText="1"/>
    </xf>
    <xf numFmtId="0" fontId="44" fillId="0" borderId="44" xfId="0" applyNumberFormat="1" applyFont="1" applyFill="1" applyBorder="1" applyAlignment="1">
      <alignment horizontal="center" vertical="center" wrapText="1"/>
    </xf>
    <xf numFmtId="17" fontId="42" fillId="0" borderId="22" xfId="0" applyNumberFormat="1" applyFont="1" applyBorder="1" applyAlignment="1">
      <alignment horizontal="center" vertical="center"/>
    </xf>
    <xf numFmtId="0" fontId="34" fillId="0" borderId="21" xfId="0" applyNumberFormat="1" applyFont="1" applyBorder="1" applyAlignment="1" applyProtection="1">
      <alignment horizontal="center" vertical="center"/>
      <protection locked="0" hidden="1"/>
    </xf>
    <xf numFmtId="17" fontId="34" fillId="0" borderId="22" xfId="0" applyNumberFormat="1" applyFont="1" applyBorder="1" applyAlignment="1" applyProtection="1">
      <alignment horizontal="center" vertical="center"/>
      <protection locked="0"/>
    </xf>
    <xf numFmtId="17" fontId="34" fillId="0" borderId="22" xfId="0" applyNumberFormat="1" applyFont="1" applyFill="1" applyBorder="1" applyAlignment="1" applyProtection="1">
      <alignment horizontal="center" vertical="center"/>
    </xf>
    <xf numFmtId="17" fontId="34" fillId="0" borderId="22" xfId="0" applyNumberFormat="1" applyFont="1" applyFill="1" applyBorder="1" applyAlignment="1" applyProtection="1">
      <alignment horizontal="center" vertical="center"/>
      <protection locked="0"/>
    </xf>
    <xf numFmtId="0" fontId="40" fillId="0" borderId="27" xfId="0" applyNumberFormat="1" applyFont="1" applyBorder="1" applyAlignment="1">
      <alignment horizontal="center" vertical="center" textRotation="90"/>
    </xf>
    <xf numFmtId="0" fontId="51" fillId="0" borderId="28" xfId="0" applyNumberFormat="1" applyFont="1" applyBorder="1" applyAlignment="1" applyProtection="1">
      <alignment horizontal="center" vertical="center" textRotation="90"/>
      <protection hidden="1"/>
    </xf>
    <xf numFmtId="0" fontId="40" fillId="0" borderId="29" xfId="0" applyNumberFormat="1" applyFont="1" applyBorder="1" applyAlignment="1" applyProtection="1">
      <alignment horizontal="center" vertical="center" textRotation="90"/>
      <protection hidden="1"/>
    </xf>
    <xf numFmtId="0" fontId="1" fillId="0" borderId="10" xfId="37" applyFont="1" applyBorder="1" applyAlignment="1">
      <alignment horizontal="right" vertical="center"/>
    </xf>
    <xf numFmtId="9" fontId="34" fillId="0" borderId="10" xfId="37" applyNumberFormat="1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2" fillId="0" borderId="10" xfId="37" applyFont="1" applyBorder="1" applyAlignment="1">
      <alignment horizontal="center" vertical="center" wrapText="1"/>
    </xf>
    <xf numFmtId="0" fontId="66" fillId="35" borderId="0" xfId="0" applyNumberFormat="1" applyFont="1" applyFill="1" applyBorder="1" applyAlignment="1">
      <alignment vertical="top"/>
    </xf>
    <xf numFmtId="0" fontId="69" fillId="35" borderId="0" xfId="0" applyNumberFormat="1" applyFont="1" applyFill="1" applyBorder="1" applyAlignment="1">
      <alignment horizontal="left" vertical="top"/>
    </xf>
    <xf numFmtId="0" fontId="68" fillId="35" borderId="0" xfId="0" applyNumberFormat="1" applyFont="1" applyFill="1" applyBorder="1" applyAlignment="1">
      <alignment vertical="center"/>
    </xf>
    <xf numFmtId="0" fontId="70" fillId="35" borderId="10" xfId="0" applyNumberFormat="1" applyFont="1" applyFill="1" applyBorder="1" applyAlignment="1">
      <alignment horizontal="center" vertical="top"/>
    </xf>
    <xf numFmtId="2" fontId="72" fillId="31" borderId="0" xfId="0" applyNumberFormat="1" applyFont="1" applyFill="1" applyBorder="1" applyAlignment="1">
      <alignment horizontal="left" indent="1"/>
    </xf>
    <xf numFmtId="2" fontId="72" fillId="35" borderId="0" xfId="0" applyNumberFormat="1" applyFont="1" applyFill="1" applyBorder="1" applyAlignment="1">
      <alignment horizontal="left" vertical="center" wrapText="1" indent="1"/>
    </xf>
    <xf numFmtId="2" fontId="72" fillId="35" borderId="0" xfId="0" applyNumberFormat="1" applyFont="1" applyFill="1" applyBorder="1" applyAlignment="1">
      <alignment horizontal="left" vertical="center" indent="1"/>
    </xf>
    <xf numFmtId="2" fontId="72" fillId="35" borderId="0" xfId="0" applyNumberFormat="1" applyFont="1" applyFill="1" applyBorder="1" applyAlignment="1">
      <alignment horizontal="left" indent="1"/>
    </xf>
    <xf numFmtId="2" fontId="72" fillId="31" borderId="0" xfId="0" applyNumberFormat="1" applyFont="1" applyFill="1" applyBorder="1" applyAlignment="1">
      <alignment horizontal="left" vertical="center" wrapText="1" indent="1"/>
    </xf>
    <xf numFmtId="0" fontId="34" fillId="34" borderId="10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0" xfId="37" applyFont="1" applyBorder="1" applyAlignment="1">
      <alignment horizontal="right" vertical="center"/>
    </xf>
    <xf numFmtId="2" fontId="36" fillId="0" borderId="10" xfId="37" applyNumberFormat="1" applyFont="1" applyBorder="1" applyAlignment="1" applyProtection="1">
      <alignment horizontal="center" vertical="center"/>
      <protection locked="0"/>
    </xf>
    <xf numFmtId="0" fontId="43" fillId="0" borderId="0" xfId="0" applyNumberFormat="1" applyFont="1" applyFill="1" applyBorder="1" applyAlignment="1">
      <alignment horizontal="center" vertical="center"/>
    </xf>
    <xf numFmtId="0" fontId="2" fillId="0" borderId="10" xfId="37" applyFont="1" applyBorder="1" applyAlignment="1">
      <alignment horizontal="center" vertical="center" wrapText="1"/>
    </xf>
    <xf numFmtId="0" fontId="79" fillId="35" borderId="0" xfId="0" applyNumberFormat="1" applyFont="1" applyFill="1" applyBorder="1" applyAlignment="1">
      <alignment vertical="top" wrapText="1"/>
    </xf>
    <xf numFmtId="0" fontId="81" fillId="0" borderId="0" xfId="0" applyNumberFormat="1" applyFont="1" applyFill="1" applyBorder="1" applyAlignment="1">
      <alignment horizontal="center" vertical="center"/>
    </xf>
    <xf numFmtId="0" fontId="77" fillId="35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5" xfId="0" applyNumberFormat="1" applyFont="1" applyFill="1" applyBorder="1" applyAlignment="1" applyProtection="1">
      <alignment horizontal="center" textRotation="90" wrapText="1"/>
      <protection locked="0"/>
    </xf>
    <xf numFmtId="0" fontId="53" fillId="0" borderId="0" xfId="0" applyNumberFormat="1" applyFont="1" applyFill="1" applyBorder="1" applyAlignment="1">
      <alignment horizontal="center" vertical="top"/>
    </xf>
    <xf numFmtId="0" fontId="70" fillId="35" borderId="10" xfId="0" applyNumberFormat="1" applyFont="1" applyFill="1" applyBorder="1" applyAlignment="1" applyProtection="1">
      <alignment horizontal="center" vertical="center"/>
      <protection locked="0"/>
    </xf>
    <xf numFmtId="0" fontId="77" fillId="35" borderId="10" xfId="0" applyNumberFormat="1" applyFont="1" applyFill="1" applyBorder="1" applyAlignment="1" applyProtection="1">
      <alignment horizontal="center" vertical="center"/>
      <protection locked="0"/>
    </xf>
    <xf numFmtId="0" fontId="76" fillId="35" borderId="36" xfId="0" applyNumberFormat="1" applyFont="1" applyFill="1" applyBorder="1" applyAlignment="1">
      <alignment horizontal="center" vertical="center"/>
    </xf>
    <xf numFmtId="0" fontId="76" fillId="35" borderId="0" xfId="0" applyNumberFormat="1" applyFont="1" applyFill="1" applyBorder="1" applyAlignment="1">
      <alignment horizontal="center" vertical="center"/>
    </xf>
    <xf numFmtId="0" fontId="67" fillId="35" borderId="0" xfId="0" applyNumberFormat="1" applyFont="1" applyFill="1" applyBorder="1" applyAlignment="1">
      <alignment vertical="center"/>
    </xf>
    <xf numFmtId="0" fontId="9" fillId="38" borderId="0" xfId="0" applyNumberFormat="1" applyFont="1" applyFill="1" applyBorder="1" applyAlignment="1" applyProtection="1">
      <alignment horizontal="left" vertical="top"/>
      <protection locked="0"/>
    </xf>
    <xf numFmtId="0" fontId="9" fillId="38" borderId="11" xfId="0" applyNumberFormat="1" applyFont="1" applyFill="1" applyBorder="1" applyAlignment="1" applyProtection="1">
      <alignment horizontal="left" vertical="top"/>
    </xf>
    <xf numFmtId="0" fontId="9" fillId="38" borderId="11" xfId="0" applyNumberFormat="1" applyFont="1" applyFill="1" applyBorder="1" applyAlignment="1" applyProtection="1">
      <alignment horizontal="left" vertical="top"/>
      <protection locked="0"/>
    </xf>
    <xf numFmtId="0" fontId="9" fillId="38" borderId="38" xfId="0" applyNumberFormat="1" applyFont="1" applyFill="1" applyBorder="1" applyAlignment="1" applyProtection="1">
      <alignment horizontal="left" vertical="top"/>
      <protection locked="0"/>
    </xf>
    <xf numFmtId="0" fontId="74" fillId="34" borderId="12" xfId="0" applyNumberFormat="1" applyFont="1" applyFill="1" applyBorder="1" applyAlignment="1" applyProtection="1">
      <alignment horizontal="center" vertical="center"/>
      <protection hidden="1"/>
    </xf>
    <xf numFmtId="0" fontId="74" fillId="34" borderId="13" xfId="0" applyNumberFormat="1" applyFont="1" applyFill="1" applyBorder="1" applyAlignment="1" applyProtection="1">
      <alignment horizontal="center" vertical="center"/>
      <protection hidden="1"/>
    </xf>
    <xf numFmtId="0" fontId="74" fillId="34" borderId="14" xfId="0" applyNumberFormat="1" applyFont="1" applyFill="1" applyBorder="1" applyAlignment="1" applyProtection="1">
      <alignment horizontal="center" vertical="center"/>
      <protection hidden="1"/>
    </xf>
    <xf numFmtId="0" fontId="58" fillId="0" borderId="40" xfId="0" applyNumberFormat="1" applyFont="1" applyBorder="1" applyAlignment="1" applyProtection="1">
      <alignment horizontal="center" vertical="top"/>
      <protection locked="0"/>
    </xf>
    <xf numFmtId="0" fontId="58" fillId="0" borderId="41" xfId="0" applyNumberFormat="1" applyFont="1" applyBorder="1" applyAlignment="1" applyProtection="1">
      <alignment horizontal="center" vertical="top"/>
      <protection locked="0"/>
    </xf>
    <xf numFmtId="0" fontId="58" fillId="0" borderId="42" xfId="0" applyNumberFormat="1" applyFont="1" applyBorder="1" applyAlignment="1" applyProtection="1">
      <alignment horizontal="center" vertical="top"/>
      <protection locked="0"/>
    </xf>
    <xf numFmtId="0" fontId="43" fillId="0" borderId="43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37" xfId="0" applyNumberFormat="1" applyFont="1" applyFill="1" applyBorder="1" applyAlignment="1">
      <alignment horizontal="center" vertical="center"/>
    </xf>
    <xf numFmtId="49" fontId="9" fillId="38" borderId="0" xfId="0" applyNumberFormat="1" applyFont="1" applyFill="1" applyBorder="1" applyAlignment="1" applyProtection="1">
      <alignment horizontal="left" vertical="top"/>
      <protection locked="0"/>
    </xf>
    <xf numFmtId="49" fontId="9" fillId="38" borderId="37" xfId="0" applyNumberFormat="1" applyFont="1" applyFill="1" applyBorder="1" applyAlignment="1" applyProtection="1">
      <alignment horizontal="left" vertical="top"/>
      <protection locked="0"/>
    </xf>
    <xf numFmtId="0" fontId="9" fillId="38" borderId="0" xfId="0" applyNumberFormat="1" applyFont="1" applyFill="1" applyBorder="1" applyAlignment="1">
      <alignment horizontal="left" vertical="top"/>
    </xf>
    <xf numFmtId="0" fontId="78" fillId="35" borderId="10" xfId="0" applyNumberFormat="1" applyFont="1" applyFill="1" applyBorder="1" applyAlignment="1" applyProtection="1">
      <alignment horizontal="center"/>
      <protection locked="0"/>
    </xf>
    <xf numFmtId="0" fontId="75" fillId="35" borderId="36" xfId="0" applyNumberFormat="1" applyFont="1" applyFill="1" applyBorder="1" applyAlignment="1">
      <alignment horizontal="left" vertical="center" indent="1"/>
    </xf>
    <xf numFmtId="0" fontId="75" fillId="35" borderId="0" xfId="0" applyNumberFormat="1" applyFont="1" applyFill="1" applyBorder="1" applyAlignment="1">
      <alignment horizontal="left" vertical="center" indent="1"/>
    </xf>
    <xf numFmtId="0" fontId="75" fillId="35" borderId="35" xfId="0" applyNumberFormat="1" applyFont="1" applyFill="1" applyBorder="1" applyAlignment="1">
      <alignment horizontal="left" vertical="center" indent="1"/>
    </xf>
    <xf numFmtId="0" fontId="73" fillId="35" borderId="0" xfId="0" applyNumberFormat="1" applyFont="1" applyFill="1" applyBorder="1" applyAlignment="1">
      <alignment horizontal="left" vertical="center"/>
    </xf>
    <xf numFmtId="0" fontId="9" fillId="38" borderId="0" xfId="0" applyNumberFormat="1" applyFont="1" applyFill="1" applyBorder="1" applyAlignment="1">
      <alignment horizontal="right" vertical="top"/>
    </xf>
    <xf numFmtId="0" fontId="9" fillId="38" borderId="0" xfId="0" applyNumberFormat="1" applyFont="1" applyFill="1" applyBorder="1" applyAlignment="1" applyProtection="1">
      <alignment horizontal="left" vertical="top" wrapText="1"/>
      <protection locked="0"/>
    </xf>
    <xf numFmtId="0" fontId="0" fillId="38" borderId="0" xfId="0" applyFill="1" applyBorder="1" applyAlignment="1">
      <alignment vertical="top" wrapText="1"/>
    </xf>
    <xf numFmtId="0" fontId="0" fillId="38" borderId="11" xfId="0" applyFill="1" applyBorder="1" applyAlignment="1">
      <alignment vertical="top" wrapText="1"/>
    </xf>
    <xf numFmtId="0" fontId="9" fillId="38" borderId="11" xfId="0" applyNumberFormat="1" applyFont="1" applyFill="1" applyBorder="1" applyAlignment="1" applyProtection="1">
      <alignment horizontal="right" vertical="top"/>
    </xf>
    <xf numFmtId="0" fontId="75" fillId="35" borderId="0" xfId="0" applyNumberFormat="1" applyFont="1" applyFill="1" applyBorder="1" applyAlignment="1">
      <alignment vertical="center"/>
    </xf>
    <xf numFmtId="0" fontId="75" fillId="35" borderId="35" xfId="0" applyNumberFormat="1" applyFont="1" applyFill="1" applyBorder="1" applyAlignment="1">
      <alignment vertical="center"/>
    </xf>
    <xf numFmtId="0" fontId="80" fillId="37" borderId="45" xfId="0" applyNumberFormat="1" applyFont="1" applyFill="1" applyBorder="1" applyAlignment="1">
      <alignment horizontal="left" vertical="top" wrapText="1"/>
    </xf>
    <xf numFmtId="2" fontId="64" fillId="30" borderId="0" xfId="44" applyNumberFormat="1" applyFont="1" applyFill="1" applyBorder="1" applyAlignment="1" applyProtection="1">
      <alignment horizontal="center" vertical="center" wrapText="1"/>
    </xf>
    <xf numFmtId="2" fontId="65" fillId="30" borderId="0" xfId="0" applyNumberFormat="1" applyFont="1" applyFill="1" applyBorder="1" applyAlignment="1">
      <alignment horizontal="center" vertical="center"/>
    </xf>
    <xf numFmtId="2" fontId="71" fillId="34" borderId="0" xfId="0" applyNumberFormat="1" applyFont="1" applyFill="1" applyBorder="1" applyAlignment="1">
      <alignment horizontal="center" vertical="center"/>
    </xf>
    <xf numFmtId="2" fontId="57" fillId="29" borderId="11" xfId="0" applyNumberFormat="1" applyFont="1" applyFill="1" applyBorder="1" applyAlignment="1">
      <alignment horizontal="center" vertical="center"/>
    </xf>
    <xf numFmtId="1" fontId="60" fillId="33" borderId="0" xfId="0" applyNumberFormat="1" applyFont="1" applyFill="1" applyBorder="1" applyAlignment="1">
      <alignment horizontal="center" vertical="center" wrapText="1"/>
    </xf>
    <xf numFmtId="1" fontId="61" fillId="32" borderId="0" xfId="0" applyNumberFormat="1" applyFont="1" applyFill="1" applyBorder="1" applyAlignment="1">
      <alignment horizontal="center" vertical="center" wrapText="1"/>
    </xf>
    <xf numFmtId="2" fontId="9" fillId="24" borderId="0" xfId="0" applyNumberFormat="1" applyFont="1" applyFill="1" applyBorder="1" applyAlignment="1">
      <alignment horizontal="right" indent="1"/>
    </xf>
    <xf numFmtId="2" fontId="9" fillId="24" borderId="17" xfId="0" applyNumberFormat="1" applyFont="1" applyFill="1" applyBorder="1" applyAlignment="1">
      <alignment horizontal="right" indent="1"/>
    </xf>
    <xf numFmtId="2" fontId="62" fillId="32" borderId="0" xfId="0" applyNumberFormat="1" applyFont="1" applyFill="1" applyBorder="1" applyAlignment="1">
      <alignment horizontal="center" vertical="center"/>
    </xf>
    <xf numFmtId="0" fontId="1" fillId="0" borderId="22" xfId="37" applyFont="1" applyBorder="1" applyAlignment="1">
      <alignment horizontal="center" vertical="top"/>
    </xf>
    <xf numFmtId="0" fontId="1" fillId="0" borderId="10" xfId="37" applyFont="1" applyBorder="1" applyAlignment="1">
      <alignment horizontal="left" vertical="center"/>
    </xf>
    <xf numFmtId="0" fontId="1" fillId="0" borderId="10" xfId="37" applyFont="1" applyBorder="1" applyAlignment="1">
      <alignment horizontal="center" vertical="center"/>
    </xf>
    <xf numFmtId="2" fontId="33" fillId="0" borderId="12" xfId="37" applyNumberFormat="1" applyFont="1" applyBorder="1" applyAlignment="1">
      <alignment horizontal="center" vertical="center"/>
    </xf>
    <xf numFmtId="2" fontId="33" fillId="0" borderId="13" xfId="37" applyNumberFormat="1" applyFont="1" applyBorder="1" applyAlignment="1">
      <alignment horizontal="center" vertical="center"/>
    </xf>
    <xf numFmtId="2" fontId="33" fillId="0" borderId="14" xfId="37" applyNumberFormat="1" applyFont="1" applyBorder="1" applyAlignment="1">
      <alignment horizontal="center" vertical="center"/>
    </xf>
    <xf numFmtId="0" fontId="1" fillId="0" borderId="12" xfId="37" applyFont="1" applyBorder="1" applyAlignment="1">
      <alignment horizontal="center" vertical="center"/>
    </xf>
    <xf numFmtId="0" fontId="1" fillId="0" borderId="13" xfId="37" applyFont="1" applyBorder="1" applyAlignment="1">
      <alignment horizontal="center" vertical="center"/>
    </xf>
    <xf numFmtId="0" fontId="1" fillId="0" borderId="14" xfId="37" applyFont="1" applyBorder="1" applyAlignment="1">
      <alignment horizontal="center" vertical="center"/>
    </xf>
    <xf numFmtId="0" fontId="1" fillId="0" borderId="18" xfId="37" applyFont="1" applyBorder="1" applyAlignment="1">
      <alignment horizontal="left" vertical="center" wrapText="1"/>
    </xf>
    <xf numFmtId="0" fontId="1" fillId="0" borderId="19" xfId="37" applyFont="1" applyBorder="1" applyAlignment="1">
      <alignment horizontal="left" vertical="center" wrapText="1"/>
    </xf>
    <xf numFmtId="0" fontId="1" fillId="0" borderId="16" xfId="37" applyFont="1" applyBorder="1" applyAlignment="1">
      <alignment horizontal="left" vertical="center" wrapText="1"/>
    </xf>
    <xf numFmtId="0" fontId="1" fillId="0" borderId="20" xfId="37" applyFont="1" applyBorder="1" applyAlignment="1">
      <alignment horizontal="left" vertical="center" wrapText="1"/>
    </xf>
    <xf numFmtId="0" fontId="48" fillId="0" borderId="0" xfId="37" applyFont="1" applyFill="1" applyAlignment="1">
      <alignment horizontal="center"/>
    </xf>
    <xf numFmtId="2" fontId="33" fillId="0" borderId="10" xfId="37" applyNumberFormat="1" applyFont="1" applyBorder="1" applyAlignment="1">
      <alignment horizontal="center" vertical="center"/>
    </xf>
    <xf numFmtId="0" fontId="28" fillId="0" borderId="10" xfId="37" applyFont="1" applyBorder="1" applyAlignment="1">
      <alignment horizontal="center" vertical="center"/>
    </xf>
    <xf numFmtId="0" fontId="28" fillId="0" borderId="21" xfId="37" applyFont="1" applyBorder="1" applyAlignment="1">
      <alignment horizontal="center" vertical="center"/>
    </xf>
    <xf numFmtId="0" fontId="1" fillId="0" borderId="10" xfId="37" applyFont="1" applyBorder="1" applyAlignment="1">
      <alignment horizontal="center" vertical="top"/>
    </xf>
    <xf numFmtId="0" fontId="1" fillId="0" borderId="12" xfId="37" applyFont="1" applyBorder="1" applyAlignment="1">
      <alignment horizontal="left" vertical="center"/>
    </xf>
    <xf numFmtId="0" fontId="1" fillId="0" borderId="13" xfId="37" applyFont="1" applyBorder="1" applyAlignment="1">
      <alignment horizontal="left" vertical="center"/>
    </xf>
    <xf numFmtId="0" fontId="1" fillId="0" borderId="14" xfId="37" applyFont="1" applyBorder="1" applyAlignment="1">
      <alignment horizontal="left" vertical="center"/>
    </xf>
    <xf numFmtId="0" fontId="1" fillId="0" borderId="10" xfId="37" applyFont="1" applyFill="1" applyBorder="1" applyAlignment="1">
      <alignment horizontal="left" vertical="center"/>
    </xf>
    <xf numFmtId="0" fontId="2" fillId="0" borderId="10" xfId="37" applyFont="1" applyBorder="1" applyAlignment="1">
      <alignment horizontal="left" vertical="center"/>
    </xf>
    <xf numFmtId="0" fontId="46" fillId="0" borderId="0" xfId="37" applyFont="1" applyAlignment="1">
      <alignment horizontal="center" vertical="center"/>
    </xf>
    <xf numFmtId="0" fontId="73" fillId="0" borderId="0" xfId="37" applyFont="1" applyBorder="1" applyAlignment="1">
      <alignment horizontal="center" vertical="center"/>
    </xf>
    <xf numFmtId="0" fontId="1" fillId="0" borderId="31" xfId="37" applyFont="1" applyBorder="1" applyAlignment="1">
      <alignment horizontal="left" vertical="center"/>
    </xf>
    <xf numFmtId="0" fontId="1" fillId="0" borderId="32" xfId="37" applyFont="1" applyBorder="1" applyAlignment="1">
      <alignment horizontal="left" vertical="center"/>
    </xf>
    <xf numFmtId="0" fontId="31" fillId="0" borderId="33" xfId="37" applyFont="1" applyFill="1" applyBorder="1" applyAlignment="1">
      <alignment horizontal="center" vertical="center"/>
    </xf>
    <xf numFmtId="0" fontId="31" fillId="0" borderId="34" xfId="37" applyFont="1" applyFill="1" applyBorder="1" applyAlignment="1">
      <alignment horizontal="center" vertical="center"/>
    </xf>
    <xf numFmtId="0" fontId="1" fillId="0" borderId="15" xfId="37" applyFont="1" applyBorder="1" applyAlignment="1">
      <alignment horizontal="left" vertical="center"/>
    </xf>
    <xf numFmtId="0" fontId="1" fillId="0" borderId="10" xfId="37" applyFont="1" applyBorder="1" applyAlignment="1">
      <alignment horizontal="right" vertical="center"/>
    </xf>
    <xf numFmtId="0" fontId="31" fillId="0" borderId="32" xfId="38" applyFont="1" applyFill="1" applyBorder="1" applyAlignment="1">
      <alignment horizontal="left" vertical="center"/>
    </xf>
    <xf numFmtId="0" fontId="31" fillId="0" borderId="32" xfId="37" applyFont="1" applyFill="1" applyBorder="1" applyAlignment="1">
      <alignment horizontal="left" vertical="center"/>
    </xf>
    <xf numFmtId="0" fontId="1" fillId="0" borderId="23" xfId="37" applyFont="1" applyBorder="1" applyAlignment="1">
      <alignment horizontal="center" vertical="top"/>
    </xf>
    <xf numFmtId="0" fontId="1" fillId="0" borderId="24" xfId="37" applyFont="1" applyBorder="1" applyAlignment="1">
      <alignment horizontal="center" vertical="top"/>
    </xf>
    <xf numFmtId="0" fontId="1" fillId="0" borderId="25" xfId="37" applyFont="1" applyBorder="1" applyAlignment="1">
      <alignment horizontal="center" vertical="top"/>
    </xf>
    <xf numFmtId="0" fontId="1" fillId="0" borderId="18" xfId="37" applyFont="1" applyBorder="1" applyAlignment="1">
      <alignment horizontal="center" vertical="center"/>
    </xf>
    <xf numFmtId="0" fontId="1" fillId="0" borderId="39" xfId="37" applyFont="1" applyBorder="1" applyAlignment="1">
      <alignment horizontal="center" vertical="center"/>
    </xf>
    <xf numFmtId="0" fontId="1" fillId="0" borderId="16" xfId="37" applyFont="1" applyBorder="1" applyAlignment="1">
      <alignment horizontal="center" vertical="center"/>
    </xf>
    <xf numFmtId="0" fontId="1" fillId="0" borderId="38" xfId="37" applyFont="1" applyBorder="1" applyAlignment="1">
      <alignment horizontal="center" vertical="center"/>
    </xf>
    <xf numFmtId="0" fontId="2" fillId="0" borderId="21" xfId="37" applyFont="1" applyBorder="1" applyAlignment="1">
      <alignment horizontal="left" vertical="center"/>
    </xf>
    <xf numFmtId="0" fontId="6" fillId="0" borderId="10" xfId="37" applyFont="1" applyBorder="1" applyAlignment="1">
      <alignment horizontal="left" vertical="center"/>
    </xf>
    <xf numFmtId="0" fontId="6" fillId="0" borderId="21" xfId="37" applyFont="1" applyBorder="1" applyAlignment="1">
      <alignment horizontal="left" vertical="center"/>
    </xf>
    <xf numFmtId="0" fontId="38" fillId="0" borderId="10" xfId="37" applyFont="1" applyFill="1" applyBorder="1" applyAlignment="1">
      <alignment horizontal="left" vertical="center" wrapText="1"/>
    </xf>
    <xf numFmtId="0" fontId="1" fillId="0" borderId="10" xfId="37" applyFont="1" applyFill="1" applyBorder="1" applyAlignment="1">
      <alignment vertical="center"/>
    </xf>
    <xf numFmtId="0" fontId="9" fillId="0" borderId="12" xfId="37" applyFont="1" applyBorder="1" applyAlignment="1">
      <alignment horizontal="right" vertical="center"/>
    </xf>
    <xf numFmtId="0" fontId="9" fillId="0" borderId="13" xfId="37" applyFont="1" applyBorder="1" applyAlignment="1">
      <alignment horizontal="right" vertical="center"/>
    </xf>
    <xf numFmtId="0" fontId="9" fillId="0" borderId="14" xfId="37" applyFont="1" applyBorder="1" applyAlignment="1">
      <alignment horizontal="right" vertical="center"/>
    </xf>
    <xf numFmtId="0" fontId="1" fillId="0" borderId="36" xfId="37" applyFont="1" applyBorder="1" applyAlignment="1">
      <alignment horizontal="center" vertical="center"/>
    </xf>
    <xf numFmtId="0" fontId="1" fillId="0" borderId="37" xfId="37" applyFont="1" applyBorder="1" applyAlignment="1">
      <alignment horizontal="center" vertical="center"/>
    </xf>
    <xf numFmtId="0" fontId="6" fillId="0" borderId="12" xfId="37" applyFont="1" applyBorder="1" applyAlignment="1">
      <alignment horizontal="left" vertical="top" wrapText="1"/>
    </xf>
    <xf numFmtId="0" fontId="6" fillId="0" borderId="13" xfId="37" applyFont="1" applyBorder="1" applyAlignment="1">
      <alignment horizontal="left" vertical="top" wrapText="1"/>
    </xf>
    <xf numFmtId="0" fontId="6" fillId="0" borderId="14" xfId="37" applyFont="1" applyBorder="1" applyAlignment="1">
      <alignment horizontal="left" vertical="top" wrapText="1"/>
    </xf>
    <xf numFmtId="0" fontId="1" fillId="0" borderId="12" xfId="37" applyFont="1" applyFill="1" applyBorder="1" applyAlignment="1">
      <alignment horizontal="center" vertical="center"/>
    </xf>
    <xf numFmtId="0" fontId="1" fillId="0" borderId="13" xfId="37" applyFont="1" applyFill="1" applyBorder="1" applyAlignment="1">
      <alignment horizontal="center" vertical="center"/>
    </xf>
    <xf numFmtId="0" fontId="1" fillId="0" borderId="14" xfId="37" applyFont="1" applyFill="1" applyBorder="1" applyAlignment="1">
      <alignment horizontal="center" vertical="center"/>
    </xf>
    <xf numFmtId="9" fontId="34" fillId="0" borderId="10" xfId="37" applyNumberFormat="1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34" fillId="0" borderId="12" xfId="37" applyFont="1" applyBorder="1" applyAlignment="1">
      <alignment horizontal="center" vertical="center"/>
    </xf>
    <xf numFmtId="0" fontId="34" fillId="0" borderId="13" xfId="37" applyFont="1" applyBorder="1" applyAlignment="1">
      <alignment horizontal="center" vertical="center"/>
    </xf>
    <xf numFmtId="0" fontId="34" fillId="0" borderId="14" xfId="37" applyFont="1" applyBorder="1" applyAlignment="1">
      <alignment horizontal="center" vertical="center"/>
    </xf>
    <xf numFmtId="0" fontId="33" fillId="0" borderId="10" xfId="37" applyFont="1" applyBorder="1" applyAlignment="1">
      <alignment horizontal="center" vertical="center" wrapText="1"/>
    </xf>
    <xf numFmtId="2" fontId="33" fillId="0" borderId="12" xfId="37" applyNumberFormat="1" applyFont="1" applyBorder="1" applyAlignment="1">
      <alignment horizontal="right" vertical="center" wrapText="1"/>
    </xf>
    <xf numFmtId="2" fontId="33" fillId="0" borderId="26" xfId="37" applyNumberFormat="1" applyFont="1" applyBorder="1" applyAlignment="1">
      <alignment horizontal="right" vertical="center" wrapText="1"/>
    </xf>
    <xf numFmtId="0" fontId="30" fillId="0" borderId="27" xfId="37" applyFont="1" applyBorder="1" applyAlignment="1">
      <alignment horizontal="right" vertical="center"/>
    </xf>
    <xf numFmtId="0" fontId="30" fillId="0" borderId="28" xfId="37" applyFont="1" applyBorder="1" applyAlignment="1">
      <alignment horizontal="right" vertical="center"/>
    </xf>
    <xf numFmtId="0" fontId="2" fillId="0" borderId="10" xfId="37" applyFont="1" applyBorder="1" applyAlignment="1">
      <alignment horizontal="center" vertical="center" wrapText="1"/>
    </xf>
    <xf numFmtId="0" fontId="2" fillId="0" borderId="12" xfId="37" applyFont="1" applyBorder="1" applyAlignment="1">
      <alignment horizontal="center" vertical="center" wrapText="1"/>
    </xf>
    <xf numFmtId="0" fontId="2" fillId="0" borderId="14" xfId="37" applyFont="1" applyBorder="1" applyAlignment="1">
      <alignment horizontal="center" vertical="center" wrapText="1"/>
    </xf>
    <xf numFmtId="0" fontId="2" fillId="0" borderId="17" xfId="37" applyFont="1" applyBorder="1" applyAlignment="1">
      <alignment horizontal="center" vertical="center" wrapText="1"/>
    </xf>
    <xf numFmtId="0" fontId="2" fillId="0" borderId="19" xfId="37" applyFont="1" applyBorder="1" applyAlignment="1">
      <alignment horizontal="center" vertical="center" wrapText="1"/>
    </xf>
    <xf numFmtId="0" fontId="2" fillId="0" borderId="11" xfId="37" applyFont="1" applyBorder="1" applyAlignment="1">
      <alignment horizontal="center" vertical="center" wrapText="1"/>
    </xf>
    <xf numFmtId="0" fontId="2" fillId="0" borderId="20" xfId="37" applyFont="1" applyBorder="1" applyAlignment="1">
      <alignment horizontal="center" vertical="center" wrapText="1"/>
    </xf>
    <xf numFmtId="0" fontId="41" fillId="0" borderId="0" xfId="37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21" xfId="37" applyFont="1" applyBorder="1" applyAlignment="1">
      <alignment horizontal="left" vertical="center"/>
    </xf>
    <xf numFmtId="0" fontId="27" fillId="0" borderId="10" xfId="37" applyFont="1" applyBorder="1" applyAlignment="1">
      <alignment horizontal="center" vertical="center"/>
    </xf>
    <xf numFmtId="0" fontId="27" fillId="0" borderId="12" xfId="37" applyFont="1" applyBorder="1" applyAlignment="1">
      <alignment horizontal="center" vertical="center"/>
    </xf>
    <xf numFmtId="0" fontId="27" fillId="0" borderId="13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 vertical="center"/>
    </xf>
    <xf numFmtId="0" fontId="5" fillId="0" borderId="12" xfId="37" applyFont="1" applyBorder="1" applyAlignment="1">
      <alignment horizontal="center" vertical="center"/>
    </xf>
    <xf numFmtId="0" fontId="0" fillId="0" borderId="13" xfId="37" applyFont="1" applyBorder="1" applyAlignment="1">
      <alignment horizontal="center" vertical="center"/>
    </xf>
    <xf numFmtId="0" fontId="0" fillId="0" borderId="14" xfId="37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center"/>
    </xf>
    <xf numFmtId="0" fontId="52" fillId="0" borderId="0" xfId="37" applyFont="1" applyFill="1" applyAlignment="1">
      <alignment horizontal="center" vertical="top" wrapText="1"/>
    </xf>
    <xf numFmtId="0" fontId="2" fillId="0" borderId="26" xfId="37" applyFont="1" applyBorder="1" applyAlignment="1">
      <alignment horizontal="center" vertical="center" wrapText="1"/>
    </xf>
    <xf numFmtId="0" fontId="1" fillId="0" borderId="12" xfId="37" applyFont="1" applyBorder="1" applyAlignment="1">
      <alignment horizontal="left" vertical="top"/>
    </xf>
    <xf numFmtId="0" fontId="1" fillId="0" borderId="13" xfId="37" applyFont="1" applyBorder="1" applyAlignment="1">
      <alignment horizontal="left" vertical="top"/>
    </xf>
    <xf numFmtId="0" fontId="1" fillId="0" borderId="14" xfId="37" applyFont="1" applyBorder="1" applyAlignment="1">
      <alignment horizontal="left" vertical="top"/>
    </xf>
    <xf numFmtId="0" fontId="6" fillId="0" borderId="12" xfId="37" applyFont="1" applyBorder="1" applyAlignment="1">
      <alignment horizontal="left" vertical="center" wrapText="1"/>
    </xf>
    <xf numFmtId="0" fontId="6" fillId="0" borderId="13" xfId="37" applyFont="1" applyBorder="1" applyAlignment="1">
      <alignment horizontal="left" vertical="center" wrapText="1"/>
    </xf>
    <xf numFmtId="0" fontId="6" fillId="0" borderId="14" xfId="37" applyFont="1" applyBorder="1" applyAlignment="1">
      <alignment horizontal="left" vertical="center" wrapText="1"/>
    </xf>
    <xf numFmtId="0" fontId="1" fillId="0" borderId="10" xfId="37" applyFont="1" applyFill="1" applyBorder="1" applyAlignment="1">
      <alignment horizontal="center" vertical="center"/>
    </xf>
    <xf numFmtId="9" fontId="42" fillId="0" borderId="10" xfId="37" applyNumberFormat="1" applyFont="1" applyBorder="1" applyAlignment="1">
      <alignment horizontal="center" vertical="center"/>
    </xf>
    <xf numFmtId="0" fontId="42" fillId="0" borderId="10" xfId="37" applyFont="1" applyBorder="1" applyAlignment="1">
      <alignment horizontal="center" vertical="center"/>
    </xf>
    <xf numFmtId="0" fontId="42" fillId="0" borderId="12" xfId="37" applyFont="1" applyBorder="1" applyAlignment="1">
      <alignment horizontal="center" vertical="center"/>
    </xf>
    <xf numFmtId="0" fontId="42" fillId="0" borderId="13" xfId="37" applyFont="1" applyBorder="1" applyAlignment="1">
      <alignment horizontal="center" vertical="center"/>
    </xf>
    <xf numFmtId="0" fontId="42" fillId="0" borderId="14" xfId="37" applyFont="1" applyBorder="1" applyAlignment="1">
      <alignment horizontal="center" vertical="center"/>
    </xf>
    <xf numFmtId="0" fontId="7" fillId="0" borderId="12" xfId="37" applyFont="1" applyBorder="1" applyAlignment="1">
      <alignment horizontal="center" vertical="center"/>
    </xf>
    <xf numFmtId="0" fontId="7" fillId="0" borderId="13" xfId="37" applyFont="1" applyBorder="1" applyAlignment="1">
      <alignment horizontal="center" vertical="center"/>
    </xf>
    <xf numFmtId="0" fontId="7" fillId="0" borderId="14" xfId="37" applyFont="1" applyBorder="1" applyAlignment="1">
      <alignment horizontal="center" vertical="center"/>
    </xf>
    <xf numFmtId="0" fontId="54" fillId="0" borderId="0" xfId="37" applyFont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4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pay 2008-09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00"/>
      <color rgb="FF33CCCC"/>
      <color rgb="FF0000FF"/>
      <color rgb="FFFFCC99"/>
      <color rgb="FFCCFFCC"/>
      <color rgb="FF00FF00"/>
      <color rgb="FFFF99CC"/>
      <color rgb="FFFF66CC"/>
      <color rgb="FF00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386055</xdr:colOff>
      <xdr:row>1</xdr:row>
      <xdr:rowOff>21684</xdr:rowOff>
    </xdr:from>
    <xdr:to>
      <xdr:col>24</xdr:col>
      <xdr:colOff>232317</xdr:colOff>
      <xdr:row>1</xdr:row>
      <xdr:rowOff>275064</xdr:rowOff>
    </xdr:to>
    <xdr:sp macro="" textlink="">
      <xdr:nvSpPr>
        <xdr:cNvPr id="2" name="Right Arrow 1"/>
        <xdr:cNvSpPr/>
      </xdr:nvSpPr>
      <xdr:spPr>
        <a:xfrm>
          <a:off x="9849104" y="300464"/>
          <a:ext cx="1224676" cy="25338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21</xdr:col>
      <xdr:colOff>308998</xdr:colOff>
      <xdr:row>2</xdr:row>
      <xdr:rowOff>51155</xdr:rowOff>
    </xdr:from>
    <xdr:to>
      <xdr:col>23</xdr:col>
      <xdr:colOff>192953</xdr:colOff>
      <xdr:row>2</xdr:row>
      <xdr:rowOff>286605</xdr:rowOff>
    </xdr:to>
    <xdr:sp macro="" textlink="">
      <xdr:nvSpPr>
        <xdr:cNvPr id="3" name="Right Arrow 2"/>
        <xdr:cNvSpPr/>
      </xdr:nvSpPr>
      <xdr:spPr>
        <a:xfrm>
          <a:off x="9357748" y="620332"/>
          <a:ext cx="673833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8</xdr:col>
      <xdr:colOff>385281</xdr:colOff>
      <xdr:row>2</xdr:row>
      <xdr:rowOff>32107</xdr:rowOff>
    </xdr:from>
    <xdr:to>
      <xdr:col>10</xdr:col>
      <xdr:colOff>288961</xdr:colOff>
      <xdr:row>2</xdr:row>
      <xdr:rowOff>267557</xdr:rowOff>
    </xdr:to>
    <xdr:sp macro="" textlink="">
      <xdr:nvSpPr>
        <xdr:cNvPr id="4" name="Right Arrow 3"/>
        <xdr:cNvSpPr/>
      </xdr:nvSpPr>
      <xdr:spPr>
        <a:xfrm>
          <a:off x="3199972" y="406686"/>
          <a:ext cx="631433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12</xdr:col>
      <xdr:colOff>333375</xdr:colOff>
      <xdr:row>3</xdr:row>
      <xdr:rowOff>32107</xdr:rowOff>
    </xdr:from>
    <xdr:to>
      <xdr:col>14</xdr:col>
      <xdr:colOff>352425</xdr:colOff>
      <xdr:row>3</xdr:row>
      <xdr:rowOff>267557</xdr:rowOff>
    </xdr:to>
    <xdr:sp macro="" textlink="">
      <xdr:nvSpPr>
        <xdr:cNvPr id="5" name="Right Arrow 4"/>
        <xdr:cNvSpPr/>
      </xdr:nvSpPr>
      <xdr:spPr>
        <a:xfrm>
          <a:off x="4705350" y="698857"/>
          <a:ext cx="885825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23</xdr:col>
      <xdr:colOff>23331</xdr:colOff>
      <xdr:row>3</xdr:row>
      <xdr:rowOff>32107</xdr:rowOff>
    </xdr:from>
    <xdr:to>
      <xdr:col>24</xdr:col>
      <xdr:colOff>327061</xdr:colOff>
      <xdr:row>3</xdr:row>
      <xdr:rowOff>267557</xdr:rowOff>
    </xdr:to>
    <xdr:sp macro="" textlink="">
      <xdr:nvSpPr>
        <xdr:cNvPr id="6" name="Right Arrow 5"/>
        <xdr:cNvSpPr/>
      </xdr:nvSpPr>
      <xdr:spPr>
        <a:xfrm>
          <a:off x="8919681" y="698857"/>
          <a:ext cx="703780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28</xdr:col>
      <xdr:colOff>395288</xdr:colOff>
      <xdr:row>1</xdr:row>
      <xdr:rowOff>257178</xdr:rowOff>
    </xdr:from>
    <xdr:to>
      <xdr:col>28</xdr:col>
      <xdr:colOff>630738</xdr:colOff>
      <xdr:row>3</xdr:row>
      <xdr:rowOff>2088</xdr:rowOff>
    </xdr:to>
    <xdr:sp macro="" textlink="">
      <xdr:nvSpPr>
        <xdr:cNvPr id="7" name="Right Arrow 6"/>
        <xdr:cNvSpPr/>
      </xdr:nvSpPr>
      <xdr:spPr>
        <a:xfrm rot="5400000">
          <a:off x="11737183" y="383383"/>
          <a:ext cx="335460" cy="235450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ajteachers.net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0000FF"/>
  </sheetPr>
  <dimension ref="A1:AE952"/>
  <sheetViews>
    <sheetView showGridLines="0" tabSelected="1" zoomScale="82" zoomScaleNormal="82" workbookViewId="0">
      <selection activeCell="C23" sqref="C23"/>
    </sheetView>
  </sheetViews>
  <sheetFormatPr defaultColWidth="9.140625" defaultRowHeight="12.75" zeroHeight="1"/>
  <cols>
    <col min="1" max="1" width="0.42578125" style="54" customWidth="1" collapsed="1"/>
    <col min="2" max="2" width="5.140625" style="6" hidden="1" customWidth="1" collapsed="1"/>
    <col min="3" max="3" width="14.5703125" style="6" customWidth="1" collapsed="1"/>
    <col min="4" max="4" width="8.42578125" style="6" customWidth="1" collapsed="1"/>
    <col min="5" max="7" width="5" style="6" customWidth="1" collapsed="1"/>
    <col min="8" max="8" width="9.85546875" style="6" customWidth="1" collapsed="1"/>
    <col min="9" max="9" width="7.5703125" style="6" customWidth="1" collapsed="1"/>
    <col min="10" max="10" width="6.140625" style="6" customWidth="1" collapsed="1"/>
    <col min="11" max="13" width="6" style="6" customWidth="1" collapsed="1"/>
    <col min="14" max="14" width="10" style="6" customWidth="1" collapsed="1"/>
    <col min="15" max="15" width="8.7109375" style="6" customWidth="1" collapsed="1"/>
    <col min="16" max="16" width="5.85546875" style="6" customWidth="1" collapsed="1"/>
    <col min="17" max="17" width="5.7109375" style="6" customWidth="1" collapsed="1"/>
    <col min="18" max="18" width="8.85546875" style="6" customWidth="1" collapsed="1"/>
    <col min="19" max="19" width="4.85546875" style="6" customWidth="1" collapsed="1"/>
    <col min="20" max="20" width="8.28515625" style="6" customWidth="1" collapsed="1"/>
    <col min="21" max="21" width="6.42578125" style="6" bestFit="1" customWidth="1" collapsed="1"/>
    <col min="22" max="23" width="6" style="6" customWidth="1" collapsed="1"/>
    <col min="24" max="24" width="7.7109375" style="6" customWidth="1" collapsed="1"/>
    <col min="25" max="26" width="6" style="6" customWidth="1" collapsed="1"/>
    <col min="27" max="27" width="10.5703125" style="6" customWidth="1" collapsed="1"/>
    <col min="28" max="28" width="11.140625" style="6" customWidth="1" collapsed="1"/>
    <col min="29" max="29" width="15.42578125" style="6" customWidth="1" collapsed="1"/>
    <col min="30" max="30" width="9.5703125" style="30" hidden="1" customWidth="1" collapsed="1"/>
    <col min="31" max="31" width="9.140625" style="6" hidden="1" customWidth="1" collapsed="1"/>
    <col min="32" max="34" width="9.140625" style="6" customWidth="1" collapsed="1"/>
    <col min="35" max="16384" width="9.140625" style="6" collapsed="1"/>
  </cols>
  <sheetData>
    <row r="1" spans="1:30" ht="21.95" customHeight="1">
      <c r="C1" s="134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55"/>
    </row>
    <row r="2" spans="1:30" ht="23.25" customHeight="1">
      <c r="C2" s="134"/>
      <c r="D2" s="164" t="s">
        <v>213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20"/>
      <c r="Y2" s="120"/>
      <c r="Z2" s="140" t="s">
        <v>139</v>
      </c>
      <c r="AA2" s="140"/>
      <c r="AB2" s="120"/>
      <c r="AC2" s="123" t="s">
        <v>144</v>
      </c>
      <c r="AD2" s="55"/>
    </row>
    <row r="3" spans="1:30" ht="23.25" customHeight="1">
      <c r="C3" s="134"/>
      <c r="D3" s="170" t="s">
        <v>112</v>
      </c>
      <c r="E3" s="170"/>
      <c r="F3" s="170"/>
      <c r="G3" s="170"/>
      <c r="H3" s="170"/>
      <c r="I3" s="170"/>
      <c r="J3" s="170"/>
      <c r="K3" s="171"/>
      <c r="L3" s="140" t="s">
        <v>139</v>
      </c>
      <c r="M3" s="140"/>
      <c r="N3" s="161" t="s">
        <v>111</v>
      </c>
      <c r="O3" s="162"/>
      <c r="P3" s="162"/>
      <c r="Q3" s="162"/>
      <c r="R3" s="162"/>
      <c r="S3" s="162"/>
      <c r="T3" s="162"/>
      <c r="U3" s="162"/>
      <c r="V3" s="162"/>
      <c r="W3" s="163"/>
      <c r="X3" s="160">
        <v>7</v>
      </c>
      <c r="Y3" s="160"/>
      <c r="Z3" s="121"/>
      <c r="AA3" s="120"/>
      <c r="AB3" s="120"/>
      <c r="AC3" s="120"/>
      <c r="AD3" s="55"/>
    </row>
    <row r="4" spans="1:30" ht="23.25" customHeight="1">
      <c r="C4" s="134"/>
      <c r="D4" s="143" t="s">
        <v>206</v>
      </c>
      <c r="E4" s="143"/>
      <c r="F4" s="143"/>
      <c r="G4" s="143"/>
      <c r="H4" s="143"/>
      <c r="I4" s="143"/>
      <c r="J4" s="143"/>
      <c r="K4" s="143"/>
      <c r="L4" s="143"/>
      <c r="M4" s="143"/>
      <c r="N4" s="122"/>
      <c r="O4" s="122"/>
      <c r="P4" s="139" t="s">
        <v>139</v>
      </c>
      <c r="Q4" s="139"/>
      <c r="R4" s="141" t="s">
        <v>141</v>
      </c>
      <c r="S4" s="142"/>
      <c r="T4" s="142"/>
      <c r="U4" s="142"/>
      <c r="V4" s="142"/>
      <c r="W4" s="142"/>
      <c r="X4" s="122"/>
      <c r="Y4" s="122"/>
      <c r="Z4" s="140" t="s">
        <v>139</v>
      </c>
      <c r="AA4" s="140"/>
      <c r="AB4" s="120"/>
      <c r="AC4" s="136">
        <v>4</v>
      </c>
      <c r="AD4" s="55"/>
    </row>
    <row r="5" spans="1:30" ht="26.1" customHeight="1" thickBot="1">
      <c r="C5" s="172" t="s">
        <v>207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55"/>
    </row>
    <row r="6" spans="1:30" ht="36" customHeight="1">
      <c r="C6" s="151" t="s">
        <v>210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3"/>
      <c r="AD6" s="135">
        <v>4</v>
      </c>
    </row>
    <row r="7" spans="1:30" ht="32.1" customHeight="1">
      <c r="C7" s="154" t="s">
        <v>216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6"/>
      <c r="AD7" s="135">
        <v>6</v>
      </c>
    </row>
    <row r="8" spans="1:30" s="29" customFormat="1" ht="20.45" customHeight="1">
      <c r="A8" s="58"/>
      <c r="C8" s="104" t="s">
        <v>164</v>
      </c>
      <c r="D8" s="166" t="s">
        <v>163</v>
      </c>
      <c r="E8" s="167"/>
      <c r="F8" s="167"/>
      <c r="G8" s="167"/>
      <c r="H8" s="167"/>
      <c r="I8" s="165"/>
      <c r="J8" s="165"/>
      <c r="K8" s="144" t="s">
        <v>203</v>
      </c>
      <c r="L8" s="144"/>
      <c r="M8" s="144"/>
      <c r="N8" s="144"/>
      <c r="O8" s="98" t="s">
        <v>27</v>
      </c>
      <c r="P8" s="144" t="s">
        <v>204</v>
      </c>
      <c r="Q8" s="144"/>
      <c r="R8" s="144"/>
      <c r="S8" s="99"/>
      <c r="T8" s="100" t="s">
        <v>138</v>
      </c>
      <c r="U8" s="144" t="s">
        <v>165</v>
      </c>
      <c r="V8" s="144"/>
      <c r="W8" s="144"/>
      <c r="X8" s="101"/>
      <c r="Y8" s="101"/>
      <c r="Z8" s="159" t="s">
        <v>166</v>
      </c>
      <c r="AA8" s="159"/>
      <c r="AB8" s="157" t="s">
        <v>205</v>
      </c>
      <c r="AC8" s="158"/>
      <c r="AD8" s="132">
        <v>8</v>
      </c>
    </row>
    <row r="9" spans="1:30" s="29" customFormat="1" ht="22.5" customHeight="1">
      <c r="A9" s="58"/>
      <c r="C9" s="105"/>
      <c r="D9" s="168"/>
      <c r="E9" s="168"/>
      <c r="F9" s="168"/>
      <c r="G9" s="168"/>
      <c r="H9" s="168"/>
      <c r="I9" s="169"/>
      <c r="J9" s="169"/>
      <c r="K9" s="102"/>
      <c r="L9" s="102"/>
      <c r="M9" s="148" t="s">
        <v>198</v>
      </c>
      <c r="N9" s="149"/>
      <c r="O9" s="149"/>
      <c r="P9" s="149"/>
      <c r="Q9" s="149"/>
      <c r="R9" s="149"/>
      <c r="S9" s="149"/>
      <c r="T9" s="150"/>
      <c r="U9" s="102"/>
      <c r="V9" s="102"/>
      <c r="W9" s="103"/>
      <c r="X9" s="103"/>
      <c r="Y9" s="103"/>
      <c r="Z9" s="145" t="s">
        <v>167</v>
      </c>
      <c r="AA9" s="145"/>
      <c r="AB9" s="146" t="s">
        <v>205</v>
      </c>
      <c r="AC9" s="147"/>
    </row>
    <row r="10" spans="1:30" s="22" customFormat="1" ht="108.75" customHeight="1">
      <c r="A10" s="59"/>
      <c r="C10" s="106" t="s">
        <v>14</v>
      </c>
      <c r="D10" s="79" t="s">
        <v>2</v>
      </c>
      <c r="E10" s="80" t="s">
        <v>3</v>
      </c>
      <c r="F10" s="80" t="s">
        <v>90</v>
      </c>
      <c r="G10" s="80" t="s">
        <v>23</v>
      </c>
      <c r="H10" s="79" t="s">
        <v>24</v>
      </c>
      <c r="I10" s="79" t="s">
        <v>142</v>
      </c>
      <c r="J10" s="80" t="s">
        <v>209</v>
      </c>
      <c r="K10" s="80" t="s">
        <v>95</v>
      </c>
      <c r="L10" s="80" t="s">
        <v>136</v>
      </c>
      <c r="M10" s="80" t="s">
        <v>208</v>
      </c>
      <c r="N10" s="137" t="s">
        <v>222</v>
      </c>
      <c r="O10" s="79" t="str">
        <f>IF(Z2="No","GPF","Emp. C.Pen.F.")</f>
        <v>GPF</v>
      </c>
      <c r="P10" s="82" t="str">
        <f>IF(Z2="No","GPF LOAN","")</f>
        <v>GPF LOAN</v>
      </c>
      <c r="Q10" s="79" t="s">
        <v>15</v>
      </c>
      <c r="R10" s="79" t="s">
        <v>1</v>
      </c>
      <c r="S10" s="79" t="s">
        <v>212</v>
      </c>
      <c r="T10" s="79" t="s">
        <v>6</v>
      </c>
      <c r="U10" s="79" t="s">
        <v>135</v>
      </c>
      <c r="V10" s="82" t="s">
        <v>93</v>
      </c>
      <c r="W10" s="82" t="s">
        <v>92</v>
      </c>
      <c r="X10" s="82" t="s">
        <v>89</v>
      </c>
      <c r="Y10" s="80" t="s">
        <v>211</v>
      </c>
      <c r="Z10" s="80" t="s">
        <v>211</v>
      </c>
      <c r="AA10" s="79" t="s">
        <v>94</v>
      </c>
      <c r="AB10" s="81" t="s">
        <v>137</v>
      </c>
      <c r="AC10" s="107" t="s">
        <v>170</v>
      </c>
    </row>
    <row r="11" spans="1:30" s="23" customFormat="1" ht="18.95" customHeight="1">
      <c r="A11" s="60"/>
      <c r="B11" s="23">
        <v>3</v>
      </c>
      <c r="C11" s="108">
        <v>44621</v>
      </c>
      <c r="D11" s="129">
        <v>72100</v>
      </c>
      <c r="E11" s="48">
        <v>0</v>
      </c>
      <c r="F11" s="48">
        <v>0</v>
      </c>
      <c r="G11" s="48">
        <v>0</v>
      </c>
      <c r="H11" s="48">
        <f>ROUND(34%*D11,0)</f>
        <v>24514</v>
      </c>
      <c r="I11" s="48">
        <f>ROUND(D11*AC4/100,0)</f>
        <v>2884</v>
      </c>
      <c r="J11" s="48">
        <v>1000</v>
      </c>
      <c r="K11" s="48">
        <v>0</v>
      </c>
      <c r="L11" s="48">
        <v>0</v>
      </c>
      <c r="M11" s="48">
        <v>0</v>
      </c>
      <c r="N11" s="49">
        <f>SUM(D11:M11)</f>
        <v>100498</v>
      </c>
      <c r="O11" s="48">
        <f>IF($Z$2="Yes",ROUND((D11+H11)*0.1,0),IF($Z$2="No",IF(D11&lt;23101,1450,IF(D11&lt;28501,1625,IF(D11&lt;38501,2100,IF(D11&lt;51501,2850,IF(D11&lt;62001,3575,IF(D11&lt;72001,4200,IF(D11&lt;80001,4800,IF(D11&lt;116001,6150,IF(D11&lt;167001,8900,10500))))))))),0))</f>
        <v>4800</v>
      </c>
      <c r="P11" s="48">
        <v>0</v>
      </c>
      <c r="Q11" s="48"/>
      <c r="R11" s="48">
        <v>0</v>
      </c>
      <c r="S11" s="48"/>
      <c r="T11" s="48"/>
      <c r="U11" s="48">
        <v>60</v>
      </c>
      <c r="V11" s="48"/>
      <c r="W11" s="48"/>
      <c r="X11" s="48">
        <v>0</v>
      </c>
      <c r="Y11" s="48"/>
      <c r="Z11" s="78"/>
      <c r="AA11" s="50">
        <f>SUM(O11:Z11)</f>
        <v>4860</v>
      </c>
      <c r="AB11" s="51">
        <f t="shared" ref="AB11" si="0">N11-AA11</f>
        <v>95638</v>
      </c>
      <c r="AC11" s="109"/>
    </row>
    <row r="12" spans="1:30" s="23" customFormat="1" ht="18.95" customHeight="1">
      <c r="A12" s="60"/>
      <c r="B12" s="23">
        <v>4</v>
      </c>
      <c r="C12" s="108">
        <v>44652</v>
      </c>
      <c r="D12" s="48">
        <f t="shared" ref="D12:D14" si="1">D11</f>
        <v>72100</v>
      </c>
      <c r="E12" s="48">
        <f>IF(E$11=0,0,ROUND(D12/2,0))</f>
        <v>0</v>
      </c>
      <c r="F12" s="48">
        <f t="shared" ref="F12:G17" si="2">IF(F$11=0,0,F11)</f>
        <v>0</v>
      </c>
      <c r="G12" s="48">
        <f t="shared" si="2"/>
        <v>0</v>
      </c>
      <c r="H12" s="48">
        <f t="shared" ref="H12:H22" si="3">ROUND(34%*D12,0)</f>
        <v>24514</v>
      </c>
      <c r="I12" s="48">
        <f>ROUND(D12*AC4/100,0)</f>
        <v>2884</v>
      </c>
      <c r="J12" s="48">
        <f t="shared" ref="J12:J22" si="4">IF(J$11=0,0,J11)</f>
        <v>1000</v>
      </c>
      <c r="K12" s="48">
        <f t="shared" ref="K12:L22" si="5">IF(K$11=0,0,K11)</f>
        <v>0</v>
      </c>
      <c r="L12" s="48">
        <f t="shared" si="5"/>
        <v>0</v>
      </c>
      <c r="M12" s="48">
        <f t="shared" ref="M12:M22" si="6">IF(M$11=0,0,M11)</f>
        <v>0</v>
      </c>
      <c r="N12" s="49">
        <f t="shared" ref="N12:N31" si="7">SUM(D12:M12)</f>
        <v>100498</v>
      </c>
      <c r="O12" s="48">
        <f t="shared" ref="O12:O21" si="8">IF($Z$2="Yes",ROUND((D12+H12)*0.1,0),IF($Z$2="No",IF(D12&lt;23101,1450,IF(D12&lt;28501,1625,IF(D12&lt;38501,2100,IF(D12&lt;51501,2850,IF(D12&lt;62001,3575,IF(D12&lt;72001,4200,IF(D12&lt;80001,4800,IF(D12&lt;116001,6150,IF(D12&lt;167001,8900,10500))))))))),0))</f>
        <v>4800</v>
      </c>
      <c r="P12" s="48">
        <f>P11</f>
        <v>0</v>
      </c>
      <c r="Q12" s="48"/>
      <c r="R12" s="48">
        <f>R11</f>
        <v>0</v>
      </c>
      <c r="S12" s="48"/>
      <c r="T12" s="48">
        <f>T11</f>
        <v>0</v>
      </c>
      <c r="U12" s="48">
        <v>60</v>
      </c>
      <c r="V12" s="48">
        <f t="shared" ref="V12:Z22" si="9">V11</f>
        <v>0</v>
      </c>
      <c r="W12" s="48">
        <f t="shared" si="9"/>
        <v>0</v>
      </c>
      <c r="X12" s="48">
        <f>X11</f>
        <v>0</v>
      </c>
      <c r="Y12" s="48">
        <f t="shared" si="9"/>
        <v>0</v>
      </c>
      <c r="Z12" s="48">
        <f t="shared" si="9"/>
        <v>0</v>
      </c>
      <c r="AA12" s="50">
        <f t="shared" ref="AA12:AA27" si="10">SUM(O12:Z12)</f>
        <v>4860</v>
      </c>
      <c r="AB12" s="51">
        <f t="shared" ref="AB12:AB27" si="11">N12-AA12</f>
        <v>95638</v>
      </c>
      <c r="AC12" s="109"/>
    </row>
    <row r="13" spans="1:30" s="23" customFormat="1" ht="18.95" customHeight="1">
      <c r="A13" s="60"/>
      <c r="B13" s="23">
        <v>5</v>
      </c>
      <c r="C13" s="108">
        <v>44682</v>
      </c>
      <c r="D13" s="48">
        <f t="shared" si="1"/>
        <v>72100</v>
      </c>
      <c r="E13" s="48">
        <f t="shared" ref="E13:E22" si="12">IF($E$11=0,0,ROUND(D13/2,0))</f>
        <v>0</v>
      </c>
      <c r="F13" s="48">
        <f t="shared" si="2"/>
        <v>0</v>
      </c>
      <c r="G13" s="48">
        <f t="shared" si="2"/>
        <v>0</v>
      </c>
      <c r="H13" s="48">
        <f t="shared" si="3"/>
        <v>24514</v>
      </c>
      <c r="I13" s="48">
        <f>ROUND(D13*AC4/100,0)</f>
        <v>2884</v>
      </c>
      <c r="J13" s="48">
        <f t="shared" si="4"/>
        <v>1000</v>
      </c>
      <c r="K13" s="48">
        <f t="shared" ref="K13" si="13">IF(K$11=0,0,K12)</f>
        <v>0</v>
      </c>
      <c r="L13" s="48">
        <f>IF(L$11=0,0,L12)</f>
        <v>0</v>
      </c>
      <c r="M13" s="48">
        <f t="shared" si="6"/>
        <v>0</v>
      </c>
      <c r="N13" s="49">
        <f t="shared" si="7"/>
        <v>100498</v>
      </c>
      <c r="O13" s="48">
        <f t="shared" si="8"/>
        <v>4800</v>
      </c>
      <c r="P13" s="48">
        <f t="shared" ref="P13:P22" si="14">P12</f>
        <v>0</v>
      </c>
      <c r="Q13" s="48"/>
      <c r="R13" s="48">
        <f t="shared" ref="R13:R22" si="15">R12</f>
        <v>0</v>
      </c>
      <c r="S13" s="48"/>
      <c r="T13" s="48">
        <f t="shared" ref="T13:T22" si="16">T12</f>
        <v>0</v>
      </c>
      <c r="U13" s="48">
        <v>60</v>
      </c>
      <c r="V13" s="48">
        <f t="shared" si="9"/>
        <v>0</v>
      </c>
      <c r="W13" s="48">
        <f t="shared" si="9"/>
        <v>0</v>
      </c>
      <c r="X13" s="48">
        <f t="shared" si="9"/>
        <v>0</v>
      </c>
      <c r="Y13" s="48">
        <f t="shared" ref="Y13:Z13" si="17">Y12</f>
        <v>0</v>
      </c>
      <c r="Z13" s="48">
        <f t="shared" si="17"/>
        <v>0</v>
      </c>
      <c r="AA13" s="50">
        <f t="shared" si="10"/>
        <v>4860</v>
      </c>
      <c r="AB13" s="51">
        <f t="shared" si="11"/>
        <v>95638</v>
      </c>
      <c r="AC13" s="109"/>
    </row>
    <row r="14" spans="1:30" s="23" customFormat="1" ht="18.95" customHeight="1">
      <c r="A14" s="60"/>
      <c r="B14" s="23">
        <v>6</v>
      </c>
      <c r="C14" s="108">
        <v>44713</v>
      </c>
      <c r="D14" s="48">
        <f t="shared" si="1"/>
        <v>72100</v>
      </c>
      <c r="E14" s="48">
        <f t="shared" si="12"/>
        <v>0</v>
      </c>
      <c r="F14" s="48">
        <f t="shared" si="2"/>
        <v>0</v>
      </c>
      <c r="G14" s="48">
        <f t="shared" si="2"/>
        <v>0</v>
      </c>
      <c r="H14" s="48">
        <f t="shared" si="3"/>
        <v>24514</v>
      </c>
      <c r="I14" s="48">
        <f>ROUND(D14*AC4/100,0)</f>
        <v>2884</v>
      </c>
      <c r="J14" s="48">
        <f t="shared" si="4"/>
        <v>1000</v>
      </c>
      <c r="K14" s="48">
        <f t="shared" si="5"/>
        <v>0</v>
      </c>
      <c r="L14" s="48">
        <f t="shared" si="5"/>
        <v>0</v>
      </c>
      <c r="M14" s="48">
        <f t="shared" si="6"/>
        <v>0</v>
      </c>
      <c r="N14" s="49">
        <f t="shared" si="7"/>
        <v>100498</v>
      </c>
      <c r="O14" s="48">
        <f t="shared" si="8"/>
        <v>4800</v>
      </c>
      <c r="P14" s="48">
        <f t="shared" si="14"/>
        <v>0</v>
      </c>
      <c r="Q14" s="48"/>
      <c r="R14" s="48">
        <f t="shared" si="15"/>
        <v>0</v>
      </c>
      <c r="S14" s="48"/>
      <c r="T14" s="48">
        <f t="shared" si="16"/>
        <v>0</v>
      </c>
      <c r="U14" s="48">
        <v>60</v>
      </c>
      <c r="V14" s="48">
        <f t="shared" si="9"/>
        <v>0</v>
      </c>
      <c r="W14" s="48">
        <f t="shared" si="9"/>
        <v>0</v>
      </c>
      <c r="X14" s="48">
        <f t="shared" si="9"/>
        <v>0</v>
      </c>
      <c r="Y14" s="48">
        <f t="shared" ref="Y14:Z14" si="18">Y13</f>
        <v>0</v>
      </c>
      <c r="Z14" s="48">
        <f t="shared" si="18"/>
        <v>0</v>
      </c>
      <c r="AA14" s="50">
        <f t="shared" si="10"/>
        <v>4860</v>
      </c>
      <c r="AB14" s="51">
        <f t="shared" si="11"/>
        <v>95638</v>
      </c>
      <c r="AC14" s="109"/>
    </row>
    <row r="15" spans="1:30" s="23" customFormat="1" ht="18.95" customHeight="1">
      <c r="A15" s="60"/>
      <c r="B15" s="23">
        <v>7</v>
      </c>
      <c r="C15" s="108">
        <v>44743</v>
      </c>
      <c r="D15" s="48">
        <f>MROUND(ROUND(1.03*D14,0),100)</f>
        <v>74300</v>
      </c>
      <c r="E15" s="48">
        <f t="shared" si="12"/>
        <v>0</v>
      </c>
      <c r="F15" s="48">
        <f>IF(F$11=0,0,F14)</f>
        <v>0</v>
      </c>
      <c r="G15" s="48">
        <f>IF(G$11=0,0,G14)</f>
        <v>0</v>
      </c>
      <c r="H15" s="48">
        <f t="shared" si="3"/>
        <v>25262</v>
      </c>
      <c r="I15" s="48">
        <f>ROUND(D15*AC4/100,0)</f>
        <v>2972</v>
      </c>
      <c r="J15" s="48">
        <f>IF(J$11=0,0,J14)</f>
        <v>1000</v>
      </c>
      <c r="K15" s="48">
        <f t="shared" ref="K15" si="19">IF(K$11=0,0,K14)</f>
        <v>0</v>
      </c>
      <c r="L15" s="48">
        <f>IF(L$11=0,0,L14)</f>
        <v>0</v>
      </c>
      <c r="M15" s="48">
        <f>IF(M$11=0,0,M14)</f>
        <v>0</v>
      </c>
      <c r="N15" s="49">
        <f t="shared" si="7"/>
        <v>103534</v>
      </c>
      <c r="O15" s="48">
        <f t="shared" si="8"/>
        <v>4800</v>
      </c>
      <c r="P15" s="48">
        <f>P14</f>
        <v>0</v>
      </c>
      <c r="Q15" s="48"/>
      <c r="R15" s="48">
        <f>R14</f>
        <v>0</v>
      </c>
      <c r="S15" s="48"/>
      <c r="T15" s="48">
        <f>T14</f>
        <v>0</v>
      </c>
      <c r="U15" s="48">
        <v>60</v>
      </c>
      <c r="V15" s="48">
        <f>V14</f>
        <v>0</v>
      </c>
      <c r="W15" s="48">
        <f>W14</f>
        <v>0</v>
      </c>
      <c r="X15" s="48">
        <f t="shared" ref="X15:Z22" si="20">X14</f>
        <v>0</v>
      </c>
      <c r="Y15" s="48">
        <f t="shared" si="20"/>
        <v>0</v>
      </c>
      <c r="Z15" s="48">
        <f t="shared" si="20"/>
        <v>0</v>
      </c>
      <c r="AA15" s="50">
        <f t="shared" si="10"/>
        <v>4860</v>
      </c>
      <c r="AB15" s="51">
        <f t="shared" si="11"/>
        <v>98674</v>
      </c>
      <c r="AC15" s="109"/>
    </row>
    <row r="16" spans="1:30" s="23" customFormat="1" ht="18.95" customHeight="1">
      <c r="A16" s="60"/>
      <c r="B16" s="23">
        <v>8</v>
      </c>
      <c r="C16" s="108">
        <v>44774</v>
      </c>
      <c r="D16" s="48">
        <f t="shared" ref="D16:D22" si="21">D15</f>
        <v>74300</v>
      </c>
      <c r="E16" s="48">
        <f t="shared" si="12"/>
        <v>0</v>
      </c>
      <c r="F16" s="48">
        <f t="shared" si="2"/>
        <v>0</v>
      </c>
      <c r="G16" s="48">
        <f t="shared" si="2"/>
        <v>0</v>
      </c>
      <c r="H16" s="48">
        <f t="shared" si="3"/>
        <v>25262</v>
      </c>
      <c r="I16" s="48">
        <f>ROUND(D16*AC4/100,0)</f>
        <v>2972</v>
      </c>
      <c r="J16" s="48">
        <f t="shared" si="4"/>
        <v>1000</v>
      </c>
      <c r="K16" s="48">
        <f t="shared" si="5"/>
        <v>0</v>
      </c>
      <c r="L16" s="48">
        <f t="shared" si="5"/>
        <v>0</v>
      </c>
      <c r="M16" s="48">
        <f t="shared" si="6"/>
        <v>0</v>
      </c>
      <c r="N16" s="49">
        <f t="shared" si="7"/>
        <v>103534</v>
      </c>
      <c r="O16" s="48">
        <f t="shared" si="8"/>
        <v>4800</v>
      </c>
      <c r="P16" s="48">
        <f t="shared" si="14"/>
        <v>0</v>
      </c>
      <c r="Q16" s="48"/>
      <c r="R16" s="48">
        <f t="shared" si="15"/>
        <v>0</v>
      </c>
      <c r="S16" s="48"/>
      <c r="T16" s="48">
        <f t="shared" si="16"/>
        <v>0</v>
      </c>
      <c r="U16" s="48">
        <v>60</v>
      </c>
      <c r="V16" s="48">
        <f t="shared" si="9"/>
        <v>0</v>
      </c>
      <c r="W16" s="48">
        <f t="shared" si="9"/>
        <v>0</v>
      </c>
      <c r="X16" s="48">
        <f t="shared" si="20"/>
        <v>0</v>
      </c>
      <c r="Y16" s="48">
        <f t="shared" si="20"/>
        <v>0</v>
      </c>
      <c r="Z16" s="48">
        <f t="shared" si="20"/>
        <v>0</v>
      </c>
      <c r="AA16" s="50">
        <f t="shared" si="10"/>
        <v>4860</v>
      </c>
      <c r="AB16" s="51">
        <f t="shared" si="11"/>
        <v>98674</v>
      </c>
      <c r="AC16" s="109"/>
    </row>
    <row r="17" spans="1:29" s="23" customFormat="1" ht="18.95" customHeight="1">
      <c r="A17" s="60"/>
      <c r="B17" s="23">
        <v>9</v>
      </c>
      <c r="C17" s="108">
        <v>44805</v>
      </c>
      <c r="D17" s="48">
        <f t="shared" si="21"/>
        <v>74300</v>
      </c>
      <c r="E17" s="48">
        <f t="shared" si="12"/>
        <v>0</v>
      </c>
      <c r="F17" s="48">
        <f t="shared" si="2"/>
        <v>0</v>
      </c>
      <c r="G17" s="48">
        <f t="shared" si="2"/>
        <v>0</v>
      </c>
      <c r="H17" s="48">
        <f t="shared" si="3"/>
        <v>25262</v>
      </c>
      <c r="I17" s="48">
        <f>ROUND(D17*AC4/100,0)</f>
        <v>2972</v>
      </c>
      <c r="J17" s="48">
        <f t="shared" si="4"/>
        <v>1000</v>
      </c>
      <c r="K17" s="48">
        <f t="shared" si="5"/>
        <v>0</v>
      </c>
      <c r="L17" s="48">
        <f t="shared" si="5"/>
        <v>0</v>
      </c>
      <c r="M17" s="48">
        <f t="shared" si="6"/>
        <v>0</v>
      </c>
      <c r="N17" s="49">
        <f t="shared" si="7"/>
        <v>103534</v>
      </c>
      <c r="O17" s="48">
        <f t="shared" si="8"/>
        <v>4800</v>
      </c>
      <c r="P17" s="48">
        <f t="shared" si="14"/>
        <v>0</v>
      </c>
      <c r="Q17" s="48"/>
      <c r="R17" s="48">
        <f t="shared" si="15"/>
        <v>0</v>
      </c>
      <c r="S17" s="48"/>
      <c r="T17" s="48">
        <f t="shared" si="16"/>
        <v>0</v>
      </c>
      <c r="U17" s="48">
        <v>60</v>
      </c>
      <c r="V17" s="48">
        <f t="shared" si="9"/>
        <v>0</v>
      </c>
      <c r="W17" s="48">
        <f t="shared" si="9"/>
        <v>0</v>
      </c>
      <c r="X17" s="48">
        <f t="shared" si="20"/>
        <v>0</v>
      </c>
      <c r="Y17" s="48">
        <f t="shared" si="20"/>
        <v>0</v>
      </c>
      <c r="Z17" s="48">
        <f t="shared" si="20"/>
        <v>0</v>
      </c>
      <c r="AA17" s="50">
        <f t="shared" si="10"/>
        <v>4860</v>
      </c>
      <c r="AB17" s="51">
        <f t="shared" si="11"/>
        <v>98674</v>
      </c>
      <c r="AC17" s="109"/>
    </row>
    <row r="18" spans="1:29" s="23" customFormat="1" ht="18.95" customHeight="1">
      <c r="A18" s="60"/>
      <c r="B18" s="23">
        <v>10</v>
      </c>
      <c r="C18" s="108">
        <v>44835</v>
      </c>
      <c r="D18" s="48">
        <f t="shared" si="21"/>
        <v>74300</v>
      </c>
      <c r="E18" s="48">
        <f t="shared" si="12"/>
        <v>0</v>
      </c>
      <c r="F18" s="48">
        <f>IF(F$11=0,0,F17)</f>
        <v>0</v>
      </c>
      <c r="G18" s="48">
        <f t="shared" ref="G18:G22" si="22">IF(G$11=0,0,G17)</f>
        <v>0</v>
      </c>
      <c r="H18" s="48">
        <f t="shared" si="3"/>
        <v>25262</v>
      </c>
      <c r="I18" s="48">
        <f>ROUND(D18*AC4/100,0)</f>
        <v>2972</v>
      </c>
      <c r="J18" s="48">
        <f t="shared" si="4"/>
        <v>1000</v>
      </c>
      <c r="K18" s="48">
        <f t="shared" si="5"/>
        <v>0</v>
      </c>
      <c r="L18" s="48">
        <f t="shared" si="5"/>
        <v>0</v>
      </c>
      <c r="M18" s="48">
        <f t="shared" si="6"/>
        <v>0</v>
      </c>
      <c r="N18" s="49">
        <f t="shared" si="7"/>
        <v>103534</v>
      </c>
      <c r="O18" s="48">
        <f t="shared" si="8"/>
        <v>4800</v>
      </c>
      <c r="P18" s="48">
        <f t="shared" si="14"/>
        <v>0</v>
      </c>
      <c r="Q18" s="48"/>
      <c r="R18" s="48">
        <f t="shared" si="15"/>
        <v>0</v>
      </c>
      <c r="S18" s="48"/>
      <c r="T18" s="48">
        <f t="shared" si="16"/>
        <v>0</v>
      </c>
      <c r="U18" s="48">
        <v>60</v>
      </c>
      <c r="V18" s="48">
        <f t="shared" si="9"/>
        <v>0</v>
      </c>
      <c r="W18" s="48">
        <f t="shared" si="9"/>
        <v>0</v>
      </c>
      <c r="X18" s="48">
        <f t="shared" si="20"/>
        <v>0</v>
      </c>
      <c r="Y18" s="48">
        <f t="shared" si="20"/>
        <v>0</v>
      </c>
      <c r="Z18" s="48">
        <f t="shared" si="20"/>
        <v>0</v>
      </c>
      <c r="AA18" s="50">
        <f t="shared" si="10"/>
        <v>4860</v>
      </c>
      <c r="AB18" s="51">
        <f t="shared" si="11"/>
        <v>98674</v>
      </c>
      <c r="AC18" s="109"/>
    </row>
    <row r="19" spans="1:29" s="23" customFormat="1" ht="18.95" customHeight="1">
      <c r="A19" s="60"/>
      <c r="B19" s="23">
        <v>11</v>
      </c>
      <c r="C19" s="108">
        <v>44866</v>
      </c>
      <c r="D19" s="48">
        <f t="shared" si="21"/>
        <v>74300</v>
      </c>
      <c r="E19" s="48">
        <f t="shared" si="12"/>
        <v>0</v>
      </c>
      <c r="F19" s="48">
        <f>IF(F$11=0,0,F18)</f>
        <v>0</v>
      </c>
      <c r="G19" s="48">
        <f t="shared" si="22"/>
        <v>0</v>
      </c>
      <c r="H19" s="48">
        <f t="shared" si="3"/>
        <v>25262</v>
      </c>
      <c r="I19" s="48">
        <f>ROUND(D19*AC4/100,0)</f>
        <v>2972</v>
      </c>
      <c r="J19" s="48">
        <f t="shared" si="4"/>
        <v>1000</v>
      </c>
      <c r="K19" s="48">
        <f t="shared" si="5"/>
        <v>0</v>
      </c>
      <c r="L19" s="48">
        <f t="shared" si="5"/>
        <v>0</v>
      </c>
      <c r="M19" s="48">
        <f t="shared" si="6"/>
        <v>0</v>
      </c>
      <c r="N19" s="49">
        <f t="shared" si="7"/>
        <v>103534</v>
      </c>
      <c r="O19" s="48">
        <f t="shared" si="8"/>
        <v>4800</v>
      </c>
      <c r="P19" s="48">
        <f t="shared" si="14"/>
        <v>0</v>
      </c>
      <c r="Q19" s="48"/>
      <c r="R19" s="48">
        <f t="shared" si="15"/>
        <v>0</v>
      </c>
      <c r="S19" s="48"/>
      <c r="T19" s="48">
        <f t="shared" si="16"/>
        <v>0</v>
      </c>
      <c r="U19" s="48">
        <v>60</v>
      </c>
      <c r="V19" s="48">
        <f t="shared" si="9"/>
        <v>0</v>
      </c>
      <c r="W19" s="48">
        <f t="shared" si="9"/>
        <v>0</v>
      </c>
      <c r="X19" s="48">
        <f t="shared" si="20"/>
        <v>0</v>
      </c>
      <c r="Y19" s="48">
        <f t="shared" si="20"/>
        <v>0</v>
      </c>
      <c r="Z19" s="48">
        <f t="shared" ref="Z19" si="23">Z18</f>
        <v>0</v>
      </c>
      <c r="AA19" s="50">
        <f t="shared" si="10"/>
        <v>4860</v>
      </c>
      <c r="AB19" s="51">
        <f t="shared" si="11"/>
        <v>98674</v>
      </c>
      <c r="AC19" s="109"/>
    </row>
    <row r="20" spans="1:29" s="23" customFormat="1" ht="18.95" customHeight="1">
      <c r="A20" s="60"/>
      <c r="B20" s="23">
        <v>12</v>
      </c>
      <c r="C20" s="108">
        <v>44896</v>
      </c>
      <c r="D20" s="48">
        <f t="shared" si="21"/>
        <v>74300</v>
      </c>
      <c r="E20" s="48">
        <f t="shared" si="12"/>
        <v>0</v>
      </c>
      <c r="F20" s="48">
        <f>IF(F$11=0,0,F19)</f>
        <v>0</v>
      </c>
      <c r="G20" s="48">
        <f t="shared" si="22"/>
        <v>0</v>
      </c>
      <c r="H20" s="48">
        <f t="shared" si="3"/>
        <v>25262</v>
      </c>
      <c r="I20" s="48">
        <f>ROUND(D20*AC4/100,0)</f>
        <v>2972</v>
      </c>
      <c r="J20" s="48">
        <f t="shared" si="4"/>
        <v>1000</v>
      </c>
      <c r="K20" s="48">
        <f t="shared" si="5"/>
        <v>0</v>
      </c>
      <c r="L20" s="48">
        <f t="shared" si="5"/>
        <v>0</v>
      </c>
      <c r="M20" s="48">
        <f t="shared" si="6"/>
        <v>0</v>
      </c>
      <c r="N20" s="49">
        <f t="shared" si="7"/>
        <v>103534</v>
      </c>
      <c r="O20" s="48">
        <f t="shared" si="8"/>
        <v>4800</v>
      </c>
      <c r="P20" s="48">
        <f t="shared" si="14"/>
        <v>0</v>
      </c>
      <c r="Q20" s="48"/>
      <c r="R20" s="48">
        <f t="shared" si="15"/>
        <v>0</v>
      </c>
      <c r="S20" s="48"/>
      <c r="T20" s="48">
        <f t="shared" si="16"/>
        <v>0</v>
      </c>
      <c r="U20" s="48">
        <v>60</v>
      </c>
      <c r="V20" s="48">
        <f t="shared" si="9"/>
        <v>0</v>
      </c>
      <c r="W20" s="48">
        <f t="shared" si="9"/>
        <v>0</v>
      </c>
      <c r="X20" s="48">
        <f t="shared" si="20"/>
        <v>0</v>
      </c>
      <c r="Y20" s="48">
        <f t="shared" si="20"/>
        <v>0</v>
      </c>
      <c r="Z20" s="48">
        <f t="shared" ref="Z20" si="24">Z19</f>
        <v>0</v>
      </c>
      <c r="AA20" s="50">
        <f t="shared" si="10"/>
        <v>4860</v>
      </c>
      <c r="AB20" s="51">
        <f t="shared" si="11"/>
        <v>98674</v>
      </c>
      <c r="AC20" s="109"/>
    </row>
    <row r="21" spans="1:29" s="23" customFormat="1" ht="18.95" customHeight="1">
      <c r="A21" s="60"/>
      <c r="B21" s="23">
        <v>1</v>
      </c>
      <c r="C21" s="108">
        <v>44927</v>
      </c>
      <c r="D21" s="48">
        <f t="shared" si="21"/>
        <v>74300</v>
      </c>
      <c r="E21" s="48">
        <f t="shared" si="12"/>
        <v>0</v>
      </c>
      <c r="F21" s="48">
        <f>IF(F$11=0,0,F20)</f>
        <v>0</v>
      </c>
      <c r="G21" s="48">
        <f t="shared" si="22"/>
        <v>0</v>
      </c>
      <c r="H21" s="48">
        <f t="shared" si="3"/>
        <v>25262</v>
      </c>
      <c r="I21" s="48">
        <f>ROUND(D21*AC4/100,0)</f>
        <v>2972</v>
      </c>
      <c r="J21" s="48">
        <f t="shared" si="4"/>
        <v>1000</v>
      </c>
      <c r="K21" s="48">
        <f t="shared" si="5"/>
        <v>0</v>
      </c>
      <c r="L21" s="48">
        <f t="shared" si="5"/>
        <v>0</v>
      </c>
      <c r="M21" s="48">
        <f t="shared" si="6"/>
        <v>0</v>
      </c>
      <c r="N21" s="49">
        <f t="shared" si="7"/>
        <v>103534</v>
      </c>
      <c r="O21" s="48">
        <f t="shared" si="8"/>
        <v>4800</v>
      </c>
      <c r="P21" s="48">
        <f t="shared" si="14"/>
        <v>0</v>
      </c>
      <c r="Q21" s="48"/>
      <c r="R21" s="48">
        <f t="shared" si="15"/>
        <v>0</v>
      </c>
      <c r="S21" s="48"/>
      <c r="T21" s="48">
        <f t="shared" si="16"/>
        <v>0</v>
      </c>
      <c r="U21" s="48">
        <v>60</v>
      </c>
      <c r="V21" s="48">
        <f t="shared" si="9"/>
        <v>0</v>
      </c>
      <c r="W21" s="48">
        <f t="shared" si="9"/>
        <v>0</v>
      </c>
      <c r="X21" s="48">
        <f t="shared" si="20"/>
        <v>0</v>
      </c>
      <c r="Y21" s="48">
        <f t="shared" si="20"/>
        <v>0</v>
      </c>
      <c r="Z21" s="48">
        <f t="shared" ref="Z21" si="25">Z20</f>
        <v>0</v>
      </c>
      <c r="AA21" s="50">
        <f t="shared" si="10"/>
        <v>4860</v>
      </c>
      <c r="AB21" s="51">
        <f t="shared" si="11"/>
        <v>98674</v>
      </c>
      <c r="AC21" s="109"/>
    </row>
    <row r="22" spans="1:29" s="23" customFormat="1" ht="18.95" customHeight="1">
      <c r="A22" s="60"/>
      <c r="B22" s="23">
        <v>2</v>
      </c>
      <c r="C22" s="108">
        <v>44958</v>
      </c>
      <c r="D22" s="48">
        <f t="shared" si="21"/>
        <v>74300</v>
      </c>
      <c r="E22" s="48">
        <f t="shared" si="12"/>
        <v>0</v>
      </c>
      <c r="F22" s="48">
        <f>IF(F$11=0,0,F21)</f>
        <v>0</v>
      </c>
      <c r="G22" s="48">
        <f t="shared" si="22"/>
        <v>0</v>
      </c>
      <c r="H22" s="48">
        <f t="shared" si="3"/>
        <v>25262</v>
      </c>
      <c r="I22" s="48">
        <f>ROUND(D22*AC4/100,0)</f>
        <v>2972</v>
      </c>
      <c r="J22" s="48">
        <f t="shared" si="4"/>
        <v>1000</v>
      </c>
      <c r="K22" s="48">
        <f t="shared" si="5"/>
        <v>0</v>
      </c>
      <c r="L22" s="48">
        <f t="shared" si="5"/>
        <v>0</v>
      </c>
      <c r="M22" s="48">
        <f t="shared" si="6"/>
        <v>0</v>
      </c>
      <c r="N22" s="49">
        <f t="shared" si="7"/>
        <v>103534</v>
      </c>
      <c r="O22" s="48">
        <f>IF($Z$2="Yes",ROUND((D22+H22)*0.1,0),IF($Z$2="No",IF(D22&lt;23101,1450,IF(D22&lt;28501,1625,IF(D22&lt;38501,2100,IF(D22&lt;51501,2850,IF(D22&lt;62001,3575,IF(D22&lt;72001,4200,IF(D22&lt;80001,4800,IF(D22&lt;116001,6150,IF(D22&lt;167001,8900,10500))))))))),0))</f>
        <v>4800</v>
      </c>
      <c r="P22" s="48">
        <f t="shared" si="14"/>
        <v>0</v>
      </c>
      <c r="Q22" s="48"/>
      <c r="R22" s="48">
        <f t="shared" si="15"/>
        <v>0</v>
      </c>
      <c r="S22" s="48"/>
      <c r="T22" s="48">
        <f t="shared" si="16"/>
        <v>0</v>
      </c>
      <c r="U22" s="48">
        <v>60</v>
      </c>
      <c r="V22" s="48">
        <f t="shared" si="9"/>
        <v>0</v>
      </c>
      <c r="W22" s="48">
        <f t="shared" si="9"/>
        <v>0</v>
      </c>
      <c r="X22" s="48">
        <f t="shared" si="20"/>
        <v>0</v>
      </c>
      <c r="Y22" s="48">
        <f t="shared" si="20"/>
        <v>0</v>
      </c>
      <c r="Z22" s="48">
        <f t="shared" ref="Z22" si="26">Z21</f>
        <v>0</v>
      </c>
      <c r="AA22" s="50">
        <f t="shared" si="10"/>
        <v>4860</v>
      </c>
      <c r="AB22" s="51">
        <f t="shared" si="11"/>
        <v>98674</v>
      </c>
      <c r="AC22" s="109"/>
    </row>
    <row r="23" spans="1:29" s="23" customFormat="1" ht="18.95" customHeight="1">
      <c r="A23" s="60"/>
      <c r="C23" s="110" t="s">
        <v>171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50">
        <f t="shared" si="10"/>
        <v>0</v>
      </c>
      <c r="AB23" s="51">
        <f t="shared" si="11"/>
        <v>0</v>
      </c>
      <c r="AC23" s="109"/>
    </row>
    <row r="24" spans="1:29" s="23" customFormat="1" ht="18.95" customHeight="1">
      <c r="A24" s="60"/>
      <c r="C24" s="110" t="s">
        <v>180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50">
        <f t="shared" si="10"/>
        <v>0</v>
      </c>
      <c r="AB24" s="51">
        <f t="shared" si="11"/>
        <v>0</v>
      </c>
      <c r="AC24" s="109"/>
    </row>
    <row r="25" spans="1:29" s="23" customFormat="1" ht="18.95" customHeight="1">
      <c r="A25" s="60"/>
      <c r="C25" s="111" t="s">
        <v>69</v>
      </c>
      <c r="D25" s="48">
        <f>IF(L3="NO",0,IF(X3=3,D22,VLOOKUP(X3,B11:D22,3,FALSE)))/2</f>
        <v>0</v>
      </c>
      <c r="E25" s="48"/>
      <c r="F25" s="48"/>
      <c r="G25" s="48"/>
      <c r="H25" s="48">
        <f>IF(AND(X3&gt;3,X3&lt;9),ROUND(17%*D25,0),ROUND(17%*D25,0))</f>
        <v>0</v>
      </c>
      <c r="I25" s="48"/>
      <c r="J25" s="48"/>
      <c r="K25" s="48"/>
      <c r="L25" s="48"/>
      <c r="M25" s="48"/>
      <c r="N25" s="49">
        <f t="shared" si="7"/>
        <v>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50">
        <f t="shared" si="10"/>
        <v>0</v>
      </c>
      <c r="AB25" s="51">
        <f t="shared" si="11"/>
        <v>0</v>
      </c>
      <c r="AC25" s="109"/>
    </row>
    <row r="26" spans="1:29" s="23" customFormat="1" ht="18.95" customHeight="1">
      <c r="A26" s="60"/>
      <c r="C26" s="111" t="s">
        <v>70</v>
      </c>
      <c r="D26" s="48">
        <f>IF(Z4="Yes",6774,0)</f>
        <v>0</v>
      </c>
      <c r="E26" s="48"/>
      <c r="F26" s="48"/>
      <c r="G26" s="48"/>
      <c r="H26" s="48"/>
      <c r="I26" s="48"/>
      <c r="J26" s="48"/>
      <c r="K26" s="48"/>
      <c r="L26" s="48"/>
      <c r="M26" s="48"/>
      <c r="N26" s="49">
        <f t="shared" si="7"/>
        <v>0</v>
      </c>
      <c r="O26" s="48">
        <f>IF($Z$2="Yes",0,IF($Z$2="No",D26/2,0))</f>
        <v>0</v>
      </c>
      <c r="P26" s="48"/>
      <c r="Q26" s="48"/>
      <c r="R26" s="48"/>
      <c r="S26" s="48"/>
      <c r="T26" s="48"/>
      <c r="U26" s="48"/>
      <c r="V26" s="48"/>
      <c r="W26" s="48"/>
      <c r="X26" s="48"/>
      <c r="Y26" s="48">
        <f>IF($Z$2="NO",0,IF($Z$2="YES",D26/2,0))</f>
        <v>0</v>
      </c>
      <c r="Z26" s="48"/>
      <c r="AA26" s="50">
        <f t="shared" si="10"/>
        <v>0</v>
      </c>
      <c r="AB26" s="51">
        <f t="shared" si="11"/>
        <v>0</v>
      </c>
      <c r="AC26" s="109"/>
    </row>
    <row r="27" spans="1:29" s="23" customFormat="1" ht="18.95" customHeight="1">
      <c r="A27" s="60"/>
      <c r="C27" s="112" t="s">
        <v>85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>
        <f t="shared" si="7"/>
        <v>0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50">
        <f t="shared" si="10"/>
        <v>0</v>
      </c>
      <c r="AB27" s="51">
        <f t="shared" si="11"/>
        <v>0</v>
      </c>
      <c r="AC27" s="109"/>
    </row>
    <row r="28" spans="1:29" s="23" customFormat="1" ht="18.95" customHeight="1">
      <c r="A28" s="60"/>
      <c r="C28" s="112" t="s">
        <v>156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>
        <f t="shared" si="7"/>
        <v>0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50">
        <f t="shared" ref="AA28:AA31" si="27">SUM(O28:Z28)</f>
        <v>0</v>
      </c>
      <c r="AB28" s="51">
        <f t="shared" ref="AB28:AB31" si="28">N28-AA28</f>
        <v>0</v>
      </c>
      <c r="AC28" s="109"/>
    </row>
    <row r="29" spans="1:29" s="23" customFormat="1" ht="18.95" customHeight="1">
      <c r="A29" s="60"/>
      <c r="C29" s="112" t="s">
        <v>157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>
        <f t="shared" si="7"/>
        <v>0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50">
        <f t="shared" si="27"/>
        <v>0</v>
      </c>
      <c r="AB29" s="51">
        <f t="shared" si="28"/>
        <v>0</v>
      </c>
      <c r="AC29" s="109"/>
    </row>
    <row r="30" spans="1:29" s="23" customFormat="1" ht="18.95" customHeight="1">
      <c r="A30" s="60"/>
      <c r="C30" s="112" t="s">
        <v>158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>
        <f t="shared" si="7"/>
        <v>0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50">
        <f t="shared" si="27"/>
        <v>0</v>
      </c>
      <c r="AB30" s="51">
        <f t="shared" si="28"/>
        <v>0</v>
      </c>
      <c r="AC30" s="109"/>
    </row>
    <row r="31" spans="1:29" s="23" customFormat="1" ht="18.95" customHeight="1">
      <c r="A31" s="60"/>
      <c r="C31" s="112" t="s">
        <v>91</v>
      </c>
      <c r="D31" s="48"/>
      <c r="E31" s="48">
        <v>0</v>
      </c>
      <c r="F31" s="48">
        <v>0</v>
      </c>
      <c r="G31" s="48"/>
      <c r="H31" s="48"/>
      <c r="I31" s="48"/>
      <c r="J31" s="48"/>
      <c r="K31" s="48"/>
      <c r="L31" s="48"/>
      <c r="M31" s="48"/>
      <c r="N31" s="49">
        <f t="shared" si="7"/>
        <v>0</v>
      </c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50">
        <f t="shared" si="27"/>
        <v>0</v>
      </c>
      <c r="AB31" s="51">
        <f t="shared" si="28"/>
        <v>0</v>
      </c>
      <c r="AC31" s="109"/>
    </row>
    <row r="32" spans="1:29" s="24" customFormat="1" ht="70.5" customHeight="1" thickBot="1">
      <c r="A32" s="61"/>
      <c r="C32" s="113" t="s">
        <v>60</v>
      </c>
      <c r="D32" s="114">
        <f>SUM(D11:D31)</f>
        <v>882800</v>
      </c>
      <c r="E32" s="114">
        <f t="shared" ref="E32:AB32" si="29">SUM(E11:E31)</f>
        <v>0</v>
      </c>
      <c r="F32" s="114">
        <f t="shared" si="29"/>
        <v>0</v>
      </c>
      <c r="G32" s="114">
        <f t="shared" si="29"/>
        <v>0</v>
      </c>
      <c r="H32" s="114">
        <f t="shared" si="29"/>
        <v>300152</v>
      </c>
      <c r="I32" s="114">
        <f t="shared" si="29"/>
        <v>35312</v>
      </c>
      <c r="J32" s="114">
        <f t="shared" si="29"/>
        <v>12000</v>
      </c>
      <c r="K32" s="114">
        <f t="shared" si="29"/>
        <v>0</v>
      </c>
      <c r="L32" s="114">
        <f t="shared" si="29"/>
        <v>0</v>
      </c>
      <c r="M32" s="114">
        <f t="shared" si="29"/>
        <v>0</v>
      </c>
      <c r="N32" s="114">
        <f t="shared" si="29"/>
        <v>1230264</v>
      </c>
      <c r="O32" s="114">
        <f t="shared" si="29"/>
        <v>57600</v>
      </c>
      <c r="P32" s="114">
        <f t="shared" si="29"/>
        <v>0</v>
      </c>
      <c r="Q32" s="114">
        <f t="shared" si="29"/>
        <v>0</v>
      </c>
      <c r="R32" s="114">
        <f t="shared" si="29"/>
        <v>0</v>
      </c>
      <c r="S32" s="114">
        <f t="shared" si="29"/>
        <v>0</v>
      </c>
      <c r="T32" s="114">
        <f t="shared" si="29"/>
        <v>0</v>
      </c>
      <c r="U32" s="114">
        <f t="shared" si="29"/>
        <v>720</v>
      </c>
      <c r="V32" s="114">
        <f t="shared" si="29"/>
        <v>0</v>
      </c>
      <c r="W32" s="114">
        <f t="shared" si="29"/>
        <v>0</v>
      </c>
      <c r="X32" s="114">
        <f t="shared" si="29"/>
        <v>0</v>
      </c>
      <c r="Y32" s="114">
        <f t="shared" si="29"/>
        <v>0</v>
      </c>
      <c r="Z32" s="114">
        <f t="shared" si="29"/>
        <v>0</v>
      </c>
      <c r="AA32" s="114">
        <f t="shared" si="29"/>
        <v>58320</v>
      </c>
      <c r="AB32" s="114">
        <f t="shared" si="29"/>
        <v>1171944</v>
      </c>
      <c r="AC32" s="115"/>
    </row>
    <row r="33" spans="1:30" s="7" customFormat="1">
      <c r="A33" s="6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30" s="7" customFormat="1">
      <c r="A34" s="6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30" s="7" customFormat="1">
      <c r="A35" s="6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30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6"/>
    </row>
    <row r="37" spans="1:30">
      <c r="C37" s="3"/>
      <c r="D37" s="3"/>
      <c r="E37" s="31" t="s">
        <v>61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1" t="s">
        <v>62</v>
      </c>
      <c r="AC37" s="3"/>
      <c r="AD37" s="6"/>
    </row>
    <row r="38" spans="1:30">
      <c r="AD38" s="6"/>
    </row>
    <row r="39" spans="1:30"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6"/>
    </row>
    <row r="40" spans="1:30">
      <c r="AD40" s="6"/>
    </row>
    <row r="41" spans="1:30">
      <c r="AD41" s="6"/>
    </row>
    <row r="42" spans="1:30">
      <c r="AD42" s="6"/>
    </row>
    <row r="43" spans="1:30">
      <c r="AD43" s="6"/>
    </row>
    <row r="44" spans="1:30" hidden="1">
      <c r="AD44" s="6"/>
    </row>
    <row r="45" spans="1:30" hidden="1">
      <c r="AD45" s="6"/>
    </row>
    <row r="46" spans="1:30" hidden="1">
      <c r="AD46" s="6"/>
    </row>
    <row r="47" spans="1:30" hidden="1">
      <c r="AD47" s="6"/>
    </row>
    <row r="48" spans="1:30" hidden="1">
      <c r="AD48" s="6"/>
    </row>
    <row r="49" spans="30:30" hidden="1">
      <c r="AD49" s="6"/>
    </row>
    <row r="50" spans="30:30" hidden="1">
      <c r="AD50" s="6"/>
    </row>
    <row r="51" spans="30:30" hidden="1">
      <c r="AD51" s="6"/>
    </row>
    <row r="52" spans="30:30" hidden="1">
      <c r="AD52" s="6"/>
    </row>
    <row r="53" spans="30:30" hidden="1">
      <c r="AD53" s="6"/>
    </row>
    <row r="54" spans="30:30" hidden="1">
      <c r="AD54" s="6"/>
    </row>
    <row r="55" spans="30:30" hidden="1">
      <c r="AD55" s="6"/>
    </row>
    <row r="56" spans="30:30" hidden="1">
      <c r="AD56" s="6"/>
    </row>
    <row r="57" spans="30:30" hidden="1">
      <c r="AD57" s="6"/>
    </row>
    <row r="58" spans="30:30" hidden="1">
      <c r="AD58" s="6"/>
    </row>
    <row r="59" spans="30:30" hidden="1">
      <c r="AD59" s="6"/>
    </row>
    <row r="60" spans="30:30" hidden="1">
      <c r="AD60" s="6"/>
    </row>
    <row r="61" spans="30:30" hidden="1">
      <c r="AD61" s="6"/>
    </row>
    <row r="62" spans="30:30" hidden="1">
      <c r="AD62" s="6"/>
    </row>
    <row r="63" spans="30:30" hidden="1">
      <c r="AD63" s="6"/>
    </row>
    <row r="64" spans="30:30" hidden="1">
      <c r="AD64" s="6"/>
    </row>
    <row r="65" spans="30:30" hidden="1">
      <c r="AD65" s="6"/>
    </row>
    <row r="66" spans="30:30" hidden="1">
      <c r="AD66" s="6"/>
    </row>
    <row r="67" spans="30:30" hidden="1">
      <c r="AD67" s="6"/>
    </row>
    <row r="68" spans="30:30" hidden="1">
      <c r="AD68" s="6"/>
    </row>
    <row r="69" spans="30:30" hidden="1">
      <c r="AD69" s="6"/>
    </row>
    <row r="70" spans="30:30" hidden="1">
      <c r="AD70" s="6"/>
    </row>
    <row r="71" spans="30:30" hidden="1">
      <c r="AD71" s="6"/>
    </row>
    <row r="72" spans="30:30" hidden="1">
      <c r="AD72" s="6"/>
    </row>
    <row r="73" spans="30:30" hidden="1">
      <c r="AD73" s="6"/>
    </row>
    <row r="74" spans="30:30" hidden="1">
      <c r="AD74" s="6"/>
    </row>
    <row r="75" spans="30:30" hidden="1">
      <c r="AD75" s="6"/>
    </row>
    <row r="76" spans="30:30" hidden="1">
      <c r="AD76" s="6"/>
    </row>
    <row r="77" spans="30:30" hidden="1">
      <c r="AD77" s="6"/>
    </row>
    <row r="78" spans="30:30" hidden="1">
      <c r="AD78" s="6"/>
    </row>
    <row r="79" spans="30:30" hidden="1">
      <c r="AD79" s="6"/>
    </row>
    <row r="80" spans="30:30" hidden="1">
      <c r="AD80" s="6"/>
    </row>
    <row r="81" spans="30:30" hidden="1">
      <c r="AD81" s="6"/>
    </row>
    <row r="82" spans="30:30" hidden="1">
      <c r="AD82" s="6"/>
    </row>
    <row r="83" spans="30:30" hidden="1">
      <c r="AD83" s="6"/>
    </row>
    <row r="84" spans="30:30" hidden="1">
      <c r="AD84" s="6"/>
    </row>
    <row r="85" spans="30:30" hidden="1">
      <c r="AD85" s="6"/>
    </row>
    <row r="86" spans="30:30" hidden="1">
      <c r="AD86" s="6"/>
    </row>
    <row r="87" spans="30:30" hidden="1">
      <c r="AD87" s="6"/>
    </row>
    <row r="88" spans="30:30" hidden="1">
      <c r="AD88" s="6"/>
    </row>
    <row r="89" spans="30:30" hidden="1">
      <c r="AD89" s="6"/>
    </row>
    <row r="90" spans="30:30" hidden="1">
      <c r="AD90" s="6"/>
    </row>
    <row r="91" spans="30:30" hidden="1">
      <c r="AD91" s="6"/>
    </row>
    <row r="92" spans="30:30" hidden="1">
      <c r="AD92" s="6"/>
    </row>
    <row r="93" spans="30:30" hidden="1">
      <c r="AD93" s="6"/>
    </row>
    <row r="94" spans="30:30" hidden="1">
      <c r="AD94" s="6"/>
    </row>
    <row r="95" spans="30:30" hidden="1">
      <c r="AD95" s="6"/>
    </row>
    <row r="96" spans="30:30" hidden="1">
      <c r="AD96" s="6"/>
    </row>
    <row r="97" spans="30:30" hidden="1">
      <c r="AD97" s="6"/>
    </row>
    <row r="98" spans="30:30" hidden="1">
      <c r="AD98" s="6"/>
    </row>
    <row r="99" spans="30:30" hidden="1">
      <c r="AD99" s="6"/>
    </row>
    <row r="100" spans="30:30" hidden="1">
      <c r="AD100" s="6"/>
    </row>
    <row r="101" spans="30:30" hidden="1">
      <c r="AD101" s="6"/>
    </row>
    <row r="102" spans="30:30" hidden="1">
      <c r="AD102" s="6"/>
    </row>
    <row r="103" spans="30:30" hidden="1">
      <c r="AD103" s="6"/>
    </row>
    <row r="104" spans="30:30" hidden="1">
      <c r="AD104" s="6"/>
    </row>
    <row r="105" spans="30:30" hidden="1">
      <c r="AD105" s="6"/>
    </row>
    <row r="106" spans="30:30" hidden="1">
      <c r="AD106" s="6"/>
    </row>
    <row r="107" spans="30:30" hidden="1">
      <c r="AD107" s="6"/>
    </row>
    <row r="108" spans="30:30" hidden="1">
      <c r="AD108" s="6"/>
    </row>
    <row r="109" spans="30:30" hidden="1">
      <c r="AD109" s="6"/>
    </row>
    <row r="110" spans="30:30" hidden="1">
      <c r="AD110" s="6"/>
    </row>
    <row r="111" spans="30:30" hidden="1">
      <c r="AD111" s="6"/>
    </row>
    <row r="112" spans="30:30" hidden="1">
      <c r="AD112" s="6"/>
    </row>
    <row r="113" spans="30:30" hidden="1">
      <c r="AD113" s="6"/>
    </row>
    <row r="114" spans="30:30" hidden="1">
      <c r="AD114" s="6"/>
    </row>
    <row r="115" spans="30:30" hidden="1">
      <c r="AD115" s="6"/>
    </row>
    <row r="116" spans="30:30" hidden="1">
      <c r="AD116" s="6"/>
    </row>
    <row r="117" spans="30:30" hidden="1">
      <c r="AD117" s="6"/>
    </row>
    <row r="118" spans="30:30" hidden="1">
      <c r="AD118" s="6"/>
    </row>
    <row r="119" spans="30:30" hidden="1">
      <c r="AD119" s="6"/>
    </row>
    <row r="120" spans="30:30" hidden="1">
      <c r="AD120" s="6"/>
    </row>
    <row r="121" spans="30:30" hidden="1">
      <c r="AD121" s="6"/>
    </row>
    <row r="122" spans="30:30" hidden="1">
      <c r="AD122" s="6"/>
    </row>
    <row r="123" spans="30:30" hidden="1">
      <c r="AD123" s="6"/>
    </row>
    <row r="124" spans="30:30" hidden="1">
      <c r="AD124" s="6"/>
    </row>
    <row r="125" spans="30:30" hidden="1">
      <c r="AD125" s="6"/>
    </row>
    <row r="126" spans="30:30" hidden="1">
      <c r="AD126" s="6"/>
    </row>
    <row r="127" spans="30:30" hidden="1">
      <c r="AD127" s="6"/>
    </row>
    <row r="128" spans="30:30" hidden="1">
      <c r="AD128" s="6"/>
    </row>
    <row r="129" spans="30:30" hidden="1">
      <c r="AD129" s="6"/>
    </row>
    <row r="130" spans="30:30" hidden="1">
      <c r="AD130" s="6"/>
    </row>
    <row r="131" spans="30:30" hidden="1">
      <c r="AD131" s="6"/>
    </row>
    <row r="132" spans="30:30" hidden="1">
      <c r="AD132" s="6"/>
    </row>
    <row r="133" spans="30:30" hidden="1">
      <c r="AD133" s="6"/>
    </row>
    <row r="134" spans="30:30" hidden="1">
      <c r="AD134" s="6"/>
    </row>
    <row r="135" spans="30:30" hidden="1">
      <c r="AD135" s="6"/>
    </row>
    <row r="136" spans="30:30" hidden="1">
      <c r="AD136" s="6"/>
    </row>
    <row r="137" spans="30:30" hidden="1">
      <c r="AD137" s="6"/>
    </row>
    <row r="138" spans="30:30" hidden="1">
      <c r="AD138" s="6"/>
    </row>
    <row r="139" spans="30:30" hidden="1">
      <c r="AD139" s="6"/>
    </row>
    <row r="140" spans="30:30" hidden="1">
      <c r="AD140" s="6"/>
    </row>
    <row r="141" spans="30:30" hidden="1">
      <c r="AD141" s="6"/>
    </row>
    <row r="142" spans="30:30" hidden="1">
      <c r="AD142" s="6"/>
    </row>
    <row r="143" spans="30:30" hidden="1">
      <c r="AD143" s="6"/>
    </row>
    <row r="144" spans="30:30" hidden="1">
      <c r="AD144" s="6"/>
    </row>
    <row r="145" spans="30:30" hidden="1">
      <c r="AD145" s="6"/>
    </row>
    <row r="146" spans="30:30" hidden="1">
      <c r="AD146" s="6"/>
    </row>
    <row r="147" spans="30:30" hidden="1">
      <c r="AD147" s="6"/>
    </row>
    <row r="148" spans="30:30" hidden="1">
      <c r="AD148" s="6"/>
    </row>
    <row r="149" spans="30:30" hidden="1">
      <c r="AD149" s="6"/>
    </row>
    <row r="150" spans="30:30" hidden="1">
      <c r="AD150" s="6"/>
    </row>
    <row r="151" spans="30:30" hidden="1">
      <c r="AD151" s="6"/>
    </row>
    <row r="152" spans="30:30" hidden="1">
      <c r="AD152" s="6"/>
    </row>
    <row r="153" spans="30:30" hidden="1">
      <c r="AD153" s="6"/>
    </row>
    <row r="154" spans="30:30" hidden="1">
      <c r="AD154" s="6"/>
    </row>
    <row r="155" spans="30:30" hidden="1">
      <c r="AD155" s="6"/>
    </row>
    <row r="156" spans="30:30" hidden="1">
      <c r="AD156" s="6"/>
    </row>
    <row r="157" spans="30:30" hidden="1">
      <c r="AD157" s="6"/>
    </row>
    <row r="158" spans="30:30" hidden="1">
      <c r="AD158" s="6"/>
    </row>
    <row r="159" spans="30:30" hidden="1">
      <c r="AD159" s="6"/>
    </row>
    <row r="160" spans="30:30" hidden="1">
      <c r="AD160" s="6"/>
    </row>
    <row r="161" spans="30:30" hidden="1">
      <c r="AD161" s="6"/>
    </row>
    <row r="162" spans="30:30" hidden="1">
      <c r="AD162" s="6"/>
    </row>
    <row r="163" spans="30:30" hidden="1">
      <c r="AD163" s="6"/>
    </row>
    <row r="164" spans="30:30" hidden="1">
      <c r="AD164" s="6"/>
    </row>
    <row r="165" spans="30:30" hidden="1">
      <c r="AD165" s="6"/>
    </row>
    <row r="166" spans="30:30" hidden="1">
      <c r="AD166" s="6"/>
    </row>
    <row r="167" spans="30:30" hidden="1">
      <c r="AD167" s="6"/>
    </row>
    <row r="168" spans="30:30" hidden="1">
      <c r="AD168" s="6"/>
    </row>
    <row r="169" spans="30:30" hidden="1">
      <c r="AD169" s="6"/>
    </row>
    <row r="170" spans="30:30" hidden="1">
      <c r="AD170" s="6"/>
    </row>
    <row r="171" spans="30:30" hidden="1">
      <c r="AD171" s="6"/>
    </row>
    <row r="172" spans="30:30" hidden="1">
      <c r="AD172" s="6"/>
    </row>
    <row r="173" spans="30:30" hidden="1">
      <c r="AD173" s="6"/>
    </row>
    <row r="174" spans="30:30" hidden="1">
      <c r="AD174" s="6"/>
    </row>
    <row r="175" spans="30:30" hidden="1">
      <c r="AD175" s="6"/>
    </row>
    <row r="176" spans="30:30" hidden="1">
      <c r="AD176" s="6"/>
    </row>
    <row r="177" spans="30:30" hidden="1">
      <c r="AD177" s="6"/>
    </row>
    <row r="178" spans="30:30" hidden="1">
      <c r="AD178" s="6"/>
    </row>
    <row r="179" spans="30:30" hidden="1">
      <c r="AD179" s="6"/>
    </row>
    <row r="180" spans="30:30" hidden="1">
      <c r="AD180" s="6"/>
    </row>
    <row r="181" spans="30:30" hidden="1">
      <c r="AD181" s="6"/>
    </row>
    <row r="182" spans="30:30" hidden="1">
      <c r="AD182" s="6"/>
    </row>
    <row r="183" spans="30:30" hidden="1">
      <c r="AD183" s="6"/>
    </row>
    <row r="184" spans="30:30" hidden="1">
      <c r="AD184" s="6"/>
    </row>
    <row r="185" spans="30:30" hidden="1">
      <c r="AD185" s="6"/>
    </row>
    <row r="186" spans="30:30" hidden="1">
      <c r="AD186" s="6"/>
    </row>
    <row r="187" spans="30:30" hidden="1">
      <c r="AD187" s="6"/>
    </row>
    <row r="188" spans="30:30" hidden="1">
      <c r="AD188" s="6"/>
    </row>
    <row r="189" spans="30:30" hidden="1">
      <c r="AD189" s="6"/>
    </row>
    <row r="190" spans="30:30" hidden="1">
      <c r="AD190" s="6"/>
    </row>
    <row r="191" spans="30:30" hidden="1">
      <c r="AD191" s="6"/>
    </row>
    <row r="192" spans="30:30" hidden="1">
      <c r="AD192" s="6"/>
    </row>
    <row r="193" spans="30:30" hidden="1">
      <c r="AD193" s="6"/>
    </row>
    <row r="194" spans="30:30" hidden="1">
      <c r="AD194" s="6"/>
    </row>
    <row r="195" spans="30:30" hidden="1">
      <c r="AD195" s="6"/>
    </row>
    <row r="196" spans="30:30" hidden="1">
      <c r="AD196" s="6"/>
    </row>
    <row r="197" spans="30:30" hidden="1">
      <c r="AD197" s="6"/>
    </row>
    <row r="198" spans="30:30" hidden="1">
      <c r="AD198" s="6"/>
    </row>
    <row r="199" spans="30:30" hidden="1">
      <c r="AD199" s="6"/>
    </row>
    <row r="200" spans="30:30" hidden="1">
      <c r="AD200" s="6"/>
    </row>
    <row r="201" spans="30:30" hidden="1">
      <c r="AD201" s="6"/>
    </row>
    <row r="202" spans="30:30" hidden="1">
      <c r="AD202" s="6"/>
    </row>
    <row r="203" spans="30:30" hidden="1">
      <c r="AD203" s="6"/>
    </row>
    <row r="204" spans="30:30" hidden="1">
      <c r="AD204" s="6"/>
    </row>
    <row r="205" spans="30:30" hidden="1">
      <c r="AD205" s="6"/>
    </row>
    <row r="206" spans="30:30" hidden="1">
      <c r="AD206" s="6"/>
    </row>
    <row r="207" spans="30:30" hidden="1">
      <c r="AD207" s="6"/>
    </row>
    <row r="208" spans="30:30" hidden="1">
      <c r="AD208" s="6"/>
    </row>
    <row r="209" spans="30:30" hidden="1">
      <c r="AD209" s="6"/>
    </row>
    <row r="210" spans="30:30" hidden="1">
      <c r="AD210" s="6"/>
    </row>
    <row r="211" spans="30:30" hidden="1">
      <c r="AD211" s="6"/>
    </row>
    <row r="212" spans="30:30" hidden="1">
      <c r="AD212" s="6"/>
    </row>
    <row r="213" spans="30:30" hidden="1">
      <c r="AD213" s="6"/>
    </row>
    <row r="214" spans="30:30" hidden="1">
      <c r="AD214" s="6"/>
    </row>
    <row r="215" spans="30:30" hidden="1">
      <c r="AD215" s="6"/>
    </row>
    <row r="216" spans="30:30" hidden="1">
      <c r="AD216" s="6"/>
    </row>
    <row r="217" spans="30:30" hidden="1">
      <c r="AD217" s="6"/>
    </row>
    <row r="218" spans="30:30" hidden="1">
      <c r="AD218" s="6"/>
    </row>
    <row r="219" spans="30:30" hidden="1">
      <c r="AD219" s="6"/>
    </row>
    <row r="220" spans="30:30" hidden="1">
      <c r="AD220" s="6"/>
    </row>
    <row r="221" spans="30:30" hidden="1">
      <c r="AD221" s="6"/>
    </row>
    <row r="222" spans="30:30" hidden="1">
      <c r="AD222" s="6"/>
    </row>
    <row r="223" spans="30:30" hidden="1">
      <c r="AD223" s="6"/>
    </row>
    <row r="224" spans="30:30" hidden="1">
      <c r="AD224" s="6"/>
    </row>
    <row r="225" spans="30:30" hidden="1">
      <c r="AD225" s="6"/>
    </row>
    <row r="226" spans="30:30" hidden="1">
      <c r="AD226" s="6"/>
    </row>
    <row r="227" spans="30:30" hidden="1">
      <c r="AD227" s="6"/>
    </row>
    <row r="228" spans="30:30" hidden="1">
      <c r="AD228" s="6"/>
    </row>
    <row r="229" spans="30:30" hidden="1">
      <c r="AD229" s="6"/>
    </row>
    <row r="230" spans="30:30" hidden="1">
      <c r="AD230" s="6"/>
    </row>
    <row r="231" spans="30:30" hidden="1">
      <c r="AD231" s="6"/>
    </row>
    <row r="232" spans="30:30" hidden="1">
      <c r="AD232" s="6"/>
    </row>
    <row r="233" spans="30:30" hidden="1">
      <c r="AD233" s="6"/>
    </row>
    <row r="234" spans="30:30" hidden="1">
      <c r="AD234" s="6"/>
    </row>
    <row r="235" spans="30:30" hidden="1">
      <c r="AD235" s="6"/>
    </row>
    <row r="236" spans="30:30" hidden="1">
      <c r="AD236" s="6"/>
    </row>
    <row r="237" spans="30:30" hidden="1">
      <c r="AD237" s="6"/>
    </row>
    <row r="238" spans="30:30" hidden="1">
      <c r="AD238" s="6"/>
    </row>
    <row r="239" spans="30:30" hidden="1">
      <c r="AD239" s="6"/>
    </row>
    <row r="240" spans="30:30" hidden="1">
      <c r="AD240" s="6"/>
    </row>
    <row r="241" spans="30:30" hidden="1">
      <c r="AD241" s="6"/>
    </row>
    <row r="242" spans="30:30" hidden="1">
      <c r="AD242" s="6"/>
    </row>
    <row r="243" spans="30:30" hidden="1">
      <c r="AD243" s="6"/>
    </row>
    <row r="244" spans="30:30" hidden="1">
      <c r="AD244" s="6"/>
    </row>
    <row r="245" spans="30:30" hidden="1">
      <c r="AD245" s="6"/>
    </row>
    <row r="246" spans="30:30" hidden="1">
      <c r="AD246" s="6"/>
    </row>
    <row r="247" spans="30:30" hidden="1">
      <c r="AD247" s="6"/>
    </row>
    <row r="248" spans="30:30" hidden="1">
      <c r="AD248" s="6"/>
    </row>
    <row r="249" spans="30:30" hidden="1">
      <c r="AD249" s="6"/>
    </row>
    <row r="250" spans="30:30" hidden="1">
      <c r="AD250" s="6"/>
    </row>
    <row r="251" spans="30:30" hidden="1">
      <c r="AD251" s="6"/>
    </row>
    <row r="252" spans="30:30" hidden="1">
      <c r="AD252" s="6"/>
    </row>
    <row r="253" spans="30:30" hidden="1">
      <c r="AD253" s="6"/>
    </row>
    <row r="254" spans="30:30" hidden="1">
      <c r="AD254" s="6"/>
    </row>
    <row r="255" spans="30:30" hidden="1">
      <c r="AD255" s="6"/>
    </row>
    <row r="256" spans="30:30" hidden="1">
      <c r="AD256" s="6"/>
    </row>
    <row r="257" spans="30:30" hidden="1">
      <c r="AD257" s="6"/>
    </row>
    <row r="258" spans="30:30" hidden="1">
      <c r="AD258" s="6"/>
    </row>
    <row r="259" spans="30:30" hidden="1">
      <c r="AD259" s="6"/>
    </row>
    <row r="260" spans="30:30" hidden="1">
      <c r="AD260" s="6"/>
    </row>
    <row r="261" spans="30:30" hidden="1">
      <c r="AD261" s="6"/>
    </row>
    <row r="262" spans="30:30" hidden="1">
      <c r="AD262" s="6"/>
    </row>
    <row r="263" spans="30:30" hidden="1">
      <c r="AD263" s="6"/>
    </row>
    <row r="264" spans="30:30" hidden="1">
      <c r="AD264" s="6"/>
    </row>
    <row r="265" spans="30:30" hidden="1">
      <c r="AD265" s="6"/>
    </row>
    <row r="266" spans="30:30" hidden="1">
      <c r="AD266" s="6"/>
    </row>
    <row r="267" spans="30:30" hidden="1">
      <c r="AD267" s="6"/>
    </row>
    <row r="268" spans="30:30" hidden="1">
      <c r="AD268" s="6"/>
    </row>
    <row r="269" spans="30:30" hidden="1">
      <c r="AD269" s="6"/>
    </row>
    <row r="270" spans="30:30" hidden="1">
      <c r="AD270" s="6"/>
    </row>
    <row r="271" spans="30:30" hidden="1">
      <c r="AD271" s="6"/>
    </row>
    <row r="272" spans="30:30" hidden="1">
      <c r="AD272" s="6"/>
    </row>
    <row r="273" spans="30:30" hidden="1">
      <c r="AD273" s="6"/>
    </row>
    <row r="274" spans="30:30" hidden="1">
      <c r="AD274" s="6"/>
    </row>
    <row r="275" spans="30:30" hidden="1">
      <c r="AD275" s="6"/>
    </row>
    <row r="276" spans="30:30" hidden="1">
      <c r="AD276" s="6"/>
    </row>
    <row r="277" spans="30:30" hidden="1">
      <c r="AD277" s="6"/>
    </row>
    <row r="278" spans="30:30" hidden="1">
      <c r="AD278" s="6"/>
    </row>
    <row r="279" spans="30:30" hidden="1">
      <c r="AD279" s="6"/>
    </row>
    <row r="280" spans="30:30" hidden="1">
      <c r="AD280" s="6"/>
    </row>
    <row r="281" spans="30:30" hidden="1">
      <c r="AD281" s="6"/>
    </row>
    <row r="282" spans="30:30" hidden="1">
      <c r="AD282" s="6"/>
    </row>
    <row r="283" spans="30:30" hidden="1">
      <c r="AD283" s="6"/>
    </row>
    <row r="284" spans="30:30" hidden="1">
      <c r="AD284" s="6"/>
    </row>
    <row r="285" spans="30:30" hidden="1">
      <c r="AD285" s="6"/>
    </row>
    <row r="286" spans="30:30" hidden="1">
      <c r="AD286" s="6"/>
    </row>
    <row r="287" spans="30:30" hidden="1">
      <c r="AD287" s="6"/>
    </row>
    <row r="288" spans="30:30" hidden="1">
      <c r="AD288" s="6"/>
    </row>
    <row r="289" spans="30:30" hidden="1">
      <c r="AD289" s="6"/>
    </row>
    <row r="290" spans="30:30" hidden="1">
      <c r="AD290" s="6"/>
    </row>
    <row r="291" spans="30:30" hidden="1">
      <c r="AD291" s="6"/>
    </row>
    <row r="292" spans="30:30" hidden="1">
      <c r="AD292" s="6"/>
    </row>
    <row r="293" spans="30:30" hidden="1">
      <c r="AD293" s="6"/>
    </row>
    <row r="294" spans="30:30" hidden="1">
      <c r="AD294" s="6"/>
    </row>
    <row r="295" spans="30:30" hidden="1">
      <c r="AD295" s="6"/>
    </row>
    <row r="296" spans="30:30" hidden="1">
      <c r="AD296" s="6"/>
    </row>
    <row r="297" spans="30:30" hidden="1">
      <c r="AD297" s="6"/>
    </row>
    <row r="298" spans="30:30" hidden="1">
      <c r="AD298" s="6"/>
    </row>
    <row r="299" spans="30:30" hidden="1">
      <c r="AD299" s="6"/>
    </row>
    <row r="300" spans="30:30" hidden="1">
      <c r="AD300" s="6"/>
    </row>
    <row r="301" spans="30:30" hidden="1">
      <c r="AD301" s="6"/>
    </row>
    <row r="302" spans="30:30" hidden="1">
      <c r="AD302" s="6"/>
    </row>
    <row r="303" spans="30:30" hidden="1">
      <c r="AD303" s="6"/>
    </row>
    <row r="304" spans="30:30" hidden="1">
      <c r="AD304" s="6"/>
    </row>
    <row r="305" spans="30:30" hidden="1">
      <c r="AD305" s="6"/>
    </row>
    <row r="306" spans="30:30" hidden="1">
      <c r="AD306" s="6"/>
    </row>
    <row r="307" spans="30:30" hidden="1">
      <c r="AD307" s="6"/>
    </row>
    <row r="308" spans="30:30" hidden="1">
      <c r="AD308" s="6"/>
    </row>
    <row r="309" spans="30:30" hidden="1">
      <c r="AD309" s="6"/>
    </row>
    <row r="310" spans="30:30" hidden="1">
      <c r="AD310" s="6"/>
    </row>
    <row r="311" spans="30:30" hidden="1">
      <c r="AD311" s="6"/>
    </row>
    <row r="312" spans="30:30" hidden="1">
      <c r="AD312" s="6"/>
    </row>
    <row r="313" spans="30:30" hidden="1">
      <c r="AD313" s="6"/>
    </row>
    <row r="314" spans="30:30" hidden="1">
      <c r="AD314" s="6"/>
    </row>
    <row r="315" spans="30:30" hidden="1">
      <c r="AD315" s="6"/>
    </row>
    <row r="316" spans="30:30" hidden="1">
      <c r="AD316" s="6"/>
    </row>
    <row r="317" spans="30:30" hidden="1">
      <c r="AD317" s="6"/>
    </row>
    <row r="318" spans="30:30" hidden="1">
      <c r="AD318" s="6"/>
    </row>
    <row r="319" spans="30:30" hidden="1">
      <c r="AD319" s="6"/>
    </row>
    <row r="320" spans="30:30" hidden="1">
      <c r="AD320" s="6"/>
    </row>
    <row r="321" spans="30:30" hidden="1">
      <c r="AD321" s="6"/>
    </row>
    <row r="322" spans="30:30" hidden="1">
      <c r="AD322" s="6"/>
    </row>
    <row r="323" spans="30:30" hidden="1">
      <c r="AD323" s="6"/>
    </row>
    <row r="324" spans="30:30" hidden="1">
      <c r="AD324" s="6"/>
    </row>
    <row r="325" spans="30:30" hidden="1">
      <c r="AD325" s="6"/>
    </row>
    <row r="326" spans="30:30" hidden="1">
      <c r="AD326" s="6"/>
    </row>
    <row r="327" spans="30:30" hidden="1">
      <c r="AD327" s="6"/>
    </row>
    <row r="328" spans="30:30" hidden="1">
      <c r="AD328" s="6"/>
    </row>
    <row r="329" spans="30:30" hidden="1">
      <c r="AD329" s="6"/>
    </row>
    <row r="330" spans="30:30" hidden="1">
      <c r="AD330" s="6"/>
    </row>
    <row r="331" spans="30:30" hidden="1">
      <c r="AD331" s="6"/>
    </row>
    <row r="332" spans="30:30" hidden="1">
      <c r="AD332" s="6"/>
    </row>
    <row r="333" spans="30:30" hidden="1">
      <c r="AD333" s="6"/>
    </row>
    <row r="334" spans="30:30" hidden="1">
      <c r="AD334" s="6"/>
    </row>
    <row r="335" spans="30:30" hidden="1">
      <c r="AD335" s="6"/>
    </row>
    <row r="336" spans="30:30" hidden="1">
      <c r="AD336" s="6"/>
    </row>
    <row r="337" spans="30:30" hidden="1">
      <c r="AD337" s="6"/>
    </row>
    <row r="338" spans="30:30" hidden="1">
      <c r="AD338" s="6"/>
    </row>
    <row r="339" spans="30:30" hidden="1">
      <c r="AD339" s="6"/>
    </row>
    <row r="340" spans="30:30" hidden="1">
      <c r="AD340" s="6"/>
    </row>
    <row r="341" spans="30:30" hidden="1">
      <c r="AD341" s="6"/>
    </row>
    <row r="342" spans="30:30" hidden="1">
      <c r="AD342" s="6"/>
    </row>
    <row r="343" spans="30:30" hidden="1">
      <c r="AD343" s="6"/>
    </row>
    <row r="344" spans="30:30" hidden="1">
      <c r="AD344" s="6"/>
    </row>
    <row r="345" spans="30:30" hidden="1">
      <c r="AD345" s="6"/>
    </row>
    <row r="346" spans="30:30" hidden="1">
      <c r="AD346" s="6"/>
    </row>
    <row r="347" spans="30:30" hidden="1">
      <c r="AD347" s="6"/>
    </row>
    <row r="348" spans="30:30" hidden="1">
      <c r="AD348" s="6"/>
    </row>
    <row r="349" spans="30:30" hidden="1">
      <c r="AD349" s="6"/>
    </row>
    <row r="350" spans="30:30" hidden="1">
      <c r="AD350" s="6"/>
    </row>
    <row r="351" spans="30:30" hidden="1">
      <c r="AD351" s="6"/>
    </row>
    <row r="352" spans="30:30" hidden="1">
      <c r="AD352" s="6"/>
    </row>
    <row r="353" spans="30:30" hidden="1">
      <c r="AD353" s="6"/>
    </row>
    <row r="354" spans="30:30" hidden="1">
      <c r="AD354" s="6"/>
    </row>
    <row r="355" spans="30:30" hidden="1">
      <c r="AD355" s="6"/>
    </row>
    <row r="356" spans="30:30" hidden="1">
      <c r="AD356" s="6"/>
    </row>
    <row r="357" spans="30:30" hidden="1">
      <c r="AD357" s="6"/>
    </row>
    <row r="358" spans="30:30" hidden="1">
      <c r="AD358" s="6"/>
    </row>
    <row r="359" spans="30:30" hidden="1">
      <c r="AD359" s="6"/>
    </row>
    <row r="360" spans="30:30" hidden="1">
      <c r="AD360" s="6"/>
    </row>
    <row r="361" spans="30:30" hidden="1">
      <c r="AD361" s="6"/>
    </row>
    <row r="362" spans="30:30" hidden="1">
      <c r="AD362" s="6"/>
    </row>
    <row r="363" spans="30:30" hidden="1">
      <c r="AD363" s="6"/>
    </row>
    <row r="364" spans="30:30" hidden="1">
      <c r="AD364" s="6"/>
    </row>
    <row r="365" spans="30:30" hidden="1">
      <c r="AD365" s="6"/>
    </row>
    <row r="366" spans="30:30" hidden="1">
      <c r="AD366" s="6"/>
    </row>
    <row r="367" spans="30:30" hidden="1">
      <c r="AD367" s="6"/>
    </row>
    <row r="368" spans="30:30" hidden="1">
      <c r="AD368" s="6"/>
    </row>
    <row r="369" spans="30:30" hidden="1">
      <c r="AD369" s="6"/>
    </row>
    <row r="370" spans="30:30" hidden="1">
      <c r="AD370" s="6"/>
    </row>
    <row r="371" spans="30:30" hidden="1">
      <c r="AD371" s="6"/>
    </row>
    <row r="372" spans="30:30" hidden="1">
      <c r="AD372" s="6"/>
    </row>
    <row r="373" spans="30:30" hidden="1">
      <c r="AD373" s="6"/>
    </row>
    <row r="374" spans="30:30" hidden="1">
      <c r="AD374" s="6"/>
    </row>
    <row r="375" spans="30:30" hidden="1">
      <c r="AD375" s="6"/>
    </row>
    <row r="376" spans="30:30" hidden="1">
      <c r="AD376" s="6"/>
    </row>
    <row r="377" spans="30:30" hidden="1">
      <c r="AD377" s="6"/>
    </row>
    <row r="378" spans="30:30" hidden="1">
      <c r="AD378" s="6"/>
    </row>
    <row r="379" spans="30:30" hidden="1">
      <c r="AD379" s="6"/>
    </row>
    <row r="380" spans="30:30" hidden="1">
      <c r="AD380" s="6"/>
    </row>
    <row r="381" spans="30:30" hidden="1">
      <c r="AD381" s="6"/>
    </row>
    <row r="382" spans="30:30" hidden="1">
      <c r="AD382" s="6"/>
    </row>
    <row r="383" spans="30:30" hidden="1">
      <c r="AD383" s="6"/>
    </row>
    <row r="384" spans="30:30" hidden="1">
      <c r="AD384" s="6"/>
    </row>
    <row r="385" spans="30:30" hidden="1">
      <c r="AD385" s="6"/>
    </row>
    <row r="386" spans="30:30" hidden="1">
      <c r="AD386" s="6"/>
    </row>
    <row r="387" spans="30:30" hidden="1">
      <c r="AD387" s="6"/>
    </row>
    <row r="388" spans="30:30" hidden="1">
      <c r="AD388" s="6"/>
    </row>
    <row r="389" spans="30:30" hidden="1">
      <c r="AD389" s="6"/>
    </row>
    <row r="390" spans="30:30" hidden="1">
      <c r="AD390" s="6"/>
    </row>
    <row r="391" spans="30:30" hidden="1">
      <c r="AD391" s="6"/>
    </row>
    <row r="392" spans="30:30" hidden="1">
      <c r="AD392" s="6"/>
    </row>
    <row r="393" spans="30:30" hidden="1">
      <c r="AD393" s="6"/>
    </row>
    <row r="394" spans="30:30" hidden="1">
      <c r="AD394" s="6"/>
    </row>
    <row r="395" spans="30:30" hidden="1">
      <c r="AD395" s="6"/>
    </row>
    <row r="396" spans="30:30" hidden="1">
      <c r="AD396" s="6"/>
    </row>
    <row r="397" spans="30:30" hidden="1">
      <c r="AD397" s="6"/>
    </row>
    <row r="398" spans="30:30" hidden="1">
      <c r="AD398" s="6"/>
    </row>
    <row r="399" spans="30:30" hidden="1">
      <c r="AD399" s="6"/>
    </row>
    <row r="400" spans="30:30" hidden="1">
      <c r="AD400" s="6"/>
    </row>
    <row r="401" spans="30:30" hidden="1">
      <c r="AD401" s="6"/>
    </row>
    <row r="402" spans="30:30" hidden="1">
      <c r="AD402" s="6"/>
    </row>
    <row r="403" spans="30:30" hidden="1">
      <c r="AD403" s="6"/>
    </row>
    <row r="404" spans="30:30" hidden="1">
      <c r="AD404" s="6"/>
    </row>
    <row r="405" spans="30:30" hidden="1">
      <c r="AD405" s="6"/>
    </row>
    <row r="406" spans="30:30" hidden="1">
      <c r="AD406" s="6"/>
    </row>
    <row r="407" spans="30:30" hidden="1">
      <c r="AD407" s="6"/>
    </row>
    <row r="408" spans="30:30" hidden="1">
      <c r="AD408" s="6"/>
    </row>
    <row r="409" spans="30:30" hidden="1">
      <c r="AD409" s="6"/>
    </row>
    <row r="410" spans="30:30" hidden="1">
      <c r="AD410" s="6"/>
    </row>
    <row r="411" spans="30:30" hidden="1">
      <c r="AD411" s="6"/>
    </row>
    <row r="412" spans="30:30" hidden="1">
      <c r="AD412" s="6"/>
    </row>
    <row r="413" spans="30:30" hidden="1">
      <c r="AD413" s="6"/>
    </row>
    <row r="414" spans="30:30" hidden="1">
      <c r="AD414" s="6"/>
    </row>
    <row r="415" spans="30:30" hidden="1">
      <c r="AD415" s="6"/>
    </row>
    <row r="416" spans="30:30" hidden="1">
      <c r="AD416" s="6"/>
    </row>
    <row r="417" spans="30:30" hidden="1">
      <c r="AD417" s="6"/>
    </row>
    <row r="418" spans="30:30" hidden="1">
      <c r="AD418" s="6"/>
    </row>
    <row r="419" spans="30:30" hidden="1">
      <c r="AD419" s="6"/>
    </row>
    <row r="420" spans="30:30" hidden="1">
      <c r="AD420" s="6"/>
    </row>
    <row r="421" spans="30:30" hidden="1">
      <c r="AD421" s="6"/>
    </row>
    <row r="422" spans="30:30" hidden="1">
      <c r="AD422" s="6"/>
    </row>
    <row r="423" spans="30:30" hidden="1">
      <c r="AD423" s="6"/>
    </row>
    <row r="424" spans="30:30" hidden="1">
      <c r="AD424" s="6"/>
    </row>
    <row r="425" spans="30:30" hidden="1">
      <c r="AD425" s="6"/>
    </row>
    <row r="426" spans="30:30" hidden="1">
      <c r="AD426" s="6"/>
    </row>
    <row r="427" spans="30:30" hidden="1">
      <c r="AD427" s="6"/>
    </row>
    <row r="428" spans="30:30" hidden="1">
      <c r="AD428" s="6"/>
    </row>
    <row r="429" spans="30:30" hidden="1">
      <c r="AD429" s="6"/>
    </row>
    <row r="430" spans="30:30" hidden="1">
      <c r="AD430" s="6"/>
    </row>
    <row r="431" spans="30:30" hidden="1">
      <c r="AD431" s="6"/>
    </row>
    <row r="432" spans="30:30" hidden="1">
      <c r="AD432" s="6"/>
    </row>
    <row r="433" spans="30:30" hidden="1">
      <c r="AD433" s="6"/>
    </row>
    <row r="434" spans="30:30" hidden="1">
      <c r="AD434" s="6"/>
    </row>
    <row r="435" spans="30:30" hidden="1">
      <c r="AD435" s="6"/>
    </row>
    <row r="436" spans="30:30" hidden="1">
      <c r="AD436" s="6"/>
    </row>
    <row r="437" spans="30:30" hidden="1">
      <c r="AD437" s="6"/>
    </row>
    <row r="438" spans="30:30" hidden="1">
      <c r="AD438" s="6"/>
    </row>
    <row r="439" spans="30:30" hidden="1">
      <c r="AD439" s="6"/>
    </row>
    <row r="440" spans="30:30" hidden="1">
      <c r="AD440" s="6"/>
    </row>
    <row r="441" spans="30:30" hidden="1">
      <c r="AD441" s="6"/>
    </row>
    <row r="442" spans="30:30" hidden="1">
      <c r="AD442" s="6"/>
    </row>
    <row r="443" spans="30:30" hidden="1">
      <c r="AD443" s="6"/>
    </row>
    <row r="444" spans="30:30" hidden="1">
      <c r="AD444" s="6"/>
    </row>
    <row r="445" spans="30:30" hidden="1">
      <c r="AD445" s="6"/>
    </row>
    <row r="446" spans="30:30" hidden="1">
      <c r="AD446" s="6"/>
    </row>
    <row r="447" spans="30:30" hidden="1">
      <c r="AD447" s="6"/>
    </row>
    <row r="448" spans="30:30" hidden="1">
      <c r="AD448" s="6"/>
    </row>
    <row r="449" spans="30:30" hidden="1">
      <c r="AD449" s="6"/>
    </row>
    <row r="450" spans="30:30" hidden="1">
      <c r="AD450" s="6"/>
    </row>
    <row r="451" spans="30:30" hidden="1">
      <c r="AD451" s="6"/>
    </row>
    <row r="452" spans="30:30" hidden="1">
      <c r="AD452" s="6"/>
    </row>
    <row r="453" spans="30:30" hidden="1">
      <c r="AD453" s="6"/>
    </row>
    <row r="454" spans="30:30" hidden="1">
      <c r="AD454" s="6"/>
    </row>
    <row r="455" spans="30:30" hidden="1">
      <c r="AD455" s="6"/>
    </row>
    <row r="456" spans="30:30" hidden="1">
      <c r="AD456" s="6"/>
    </row>
    <row r="457" spans="30:30" hidden="1">
      <c r="AD457" s="6"/>
    </row>
    <row r="458" spans="30:30" hidden="1">
      <c r="AD458" s="6"/>
    </row>
    <row r="459" spans="30:30" hidden="1">
      <c r="AD459" s="6"/>
    </row>
    <row r="460" spans="30:30" hidden="1">
      <c r="AD460" s="6"/>
    </row>
    <row r="461" spans="30:30" hidden="1">
      <c r="AD461" s="6"/>
    </row>
    <row r="462" spans="30:30" hidden="1">
      <c r="AD462" s="6"/>
    </row>
    <row r="463" spans="30:30" hidden="1">
      <c r="AD463" s="6"/>
    </row>
    <row r="464" spans="30:30" hidden="1">
      <c r="AD464" s="6"/>
    </row>
    <row r="465" spans="30:30" hidden="1">
      <c r="AD465" s="6"/>
    </row>
    <row r="466" spans="30:30" hidden="1">
      <c r="AD466" s="6"/>
    </row>
    <row r="467" spans="30:30" hidden="1">
      <c r="AD467" s="6"/>
    </row>
    <row r="468" spans="30:30" hidden="1">
      <c r="AD468" s="6"/>
    </row>
    <row r="469" spans="30:30" hidden="1">
      <c r="AD469" s="6"/>
    </row>
    <row r="470" spans="30:30" hidden="1">
      <c r="AD470" s="6"/>
    </row>
    <row r="471" spans="30:30" hidden="1">
      <c r="AD471" s="6"/>
    </row>
    <row r="472" spans="30:30" hidden="1">
      <c r="AD472" s="6"/>
    </row>
    <row r="473" spans="30:30" hidden="1">
      <c r="AD473" s="6"/>
    </row>
    <row r="474" spans="30:30" hidden="1">
      <c r="AD474" s="6"/>
    </row>
    <row r="475" spans="30:30" hidden="1">
      <c r="AD475" s="6"/>
    </row>
    <row r="476" spans="30:30" hidden="1">
      <c r="AD476" s="6"/>
    </row>
    <row r="477" spans="30:30" hidden="1">
      <c r="AD477" s="6"/>
    </row>
    <row r="478" spans="30:30" hidden="1">
      <c r="AD478" s="6"/>
    </row>
    <row r="479" spans="30:30" hidden="1">
      <c r="AD479" s="6"/>
    </row>
    <row r="480" spans="30:30" hidden="1">
      <c r="AD480" s="6"/>
    </row>
    <row r="481" spans="30:30" hidden="1">
      <c r="AD481" s="6"/>
    </row>
    <row r="482" spans="30:30" hidden="1">
      <c r="AD482" s="6"/>
    </row>
    <row r="483" spans="30:30" hidden="1">
      <c r="AD483" s="6"/>
    </row>
    <row r="484" spans="30:30" hidden="1">
      <c r="AD484" s="6"/>
    </row>
    <row r="485" spans="30:30" hidden="1">
      <c r="AD485" s="6"/>
    </row>
    <row r="486" spans="30:30" hidden="1">
      <c r="AD486" s="6"/>
    </row>
    <row r="487" spans="30:30" hidden="1">
      <c r="AD487" s="6"/>
    </row>
    <row r="488" spans="30:30" hidden="1">
      <c r="AD488" s="6"/>
    </row>
    <row r="489" spans="30:30" hidden="1">
      <c r="AD489" s="6"/>
    </row>
    <row r="490" spans="30:30" hidden="1">
      <c r="AD490" s="6"/>
    </row>
    <row r="491" spans="30:30" hidden="1">
      <c r="AD491" s="6"/>
    </row>
    <row r="492" spans="30:30" hidden="1">
      <c r="AD492" s="6"/>
    </row>
    <row r="493" spans="30:30" hidden="1">
      <c r="AD493" s="6"/>
    </row>
    <row r="494" spans="30:30" hidden="1">
      <c r="AD494" s="6"/>
    </row>
    <row r="495" spans="30:30" hidden="1">
      <c r="AD495" s="6"/>
    </row>
    <row r="496" spans="30:30" hidden="1">
      <c r="AD496" s="6"/>
    </row>
    <row r="497" spans="30:30" hidden="1">
      <c r="AD497" s="6"/>
    </row>
    <row r="498" spans="30:30" hidden="1">
      <c r="AD498" s="6"/>
    </row>
    <row r="499" spans="30:30" hidden="1">
      <c r="AD499" s="6"/>
    </row>
    <row r="500" spans="30:30" hidden="1">
      <c r="AD500" s="6"/>
    </row>
    <row r="501" spans="30:30" hidden="1">
      <c r="AD501" s="6"/>
    </row>
    <row r="502" spans="30:30" hidden="1">
      <c r="AD502" s="6"/>
    </row>
    <row r="503" spans="30:30" hidden="1">
      <c r="AD503" s="6"/>
    </row>
    <row r="504" spans="30:30" hidden="1">
      <c r="AD504" s="6"/>
    </row>
    <row r="505" spans="30:30" hidden="1">
      <c r="AD505" s="6"/>
    </row>
    <row r="506" spans="30:30" hidden="1">
      <c r="AD506" s="6"/>
    </row>
    <row r="507" spans="30:30" hidden="1">
      <c r="AD507" s="6"/>
    </row>
    <row r="508" spans="30:30" hidden="1">
      <c r="AD508" s="6"/>
    </row>
    <row r="509" spans="30:30" hidden="1">
      <c r="AD509" s="6"/>
    </row>
    <row r="510" spans="30:30" hidden="1">
      <c r="AD510" s="6"/>
    </row>
    <row r="511" spans="30:30" hidden="1">
      <c r="AD511" s="6"/>
    </row>
    <row r="512" spans="30:30" hidden="1">
      <c r="AD512" s="6"/>
    </row>
    <row r="513" spans="30:30" hidden="1">
      <c r="AD513" s="6"/>
    </row>
    <row r="514" spans="30:30" hidden="1">
      <c r="AD514" s="6"/>
    </row>
    <row r="515" spans="30:30" hidden="1">
      <c r="AD515" s="6"/>
    </row>
    <row r="516" spans="30:30" hidden="1">
      <c r="AD516" s="6"/>
    </row>
    <row r="517" spans="30:30" hidden="1">
      <c r="AD517" s="6"/>
    </row>
    <row r="518" spans="30:30" hidden="1">
      <c r="AD518" s="6"/>
    </row>
    <row r="519" spans="30:30" hidden="1">
      <c r="AD519" s="6"/>
    </row>
    <row r="520" spans="30:30" hidden="1">
      <c r="AD520" s="6"/>
    </row>
    <row r="521" spans="30:30" hidden="1">
      <c r="AD521" s="6"/>
    </row>
    <row r="522" spans="30:30" hidden="1">
      <c r="AD522" s="6"/>
    </row>
    <row r="523" spans="30:30" hidden="1">
      <c r="AD523" s="6"/>
    </row>
    <row r="524" spans="30:30" hidden="1">
      <c r="AD524" s="6"/>
    </row>
    <row r="525" spans="30:30" hidden="1">
      <c r="AD525" s="6"/>
    </row>
    <row r="526" spans="30:30" hidden="1">
      <c r="AD526" s="6"/>
    </row>
    <row r="527" spans="30:30" hidden="1">
      <c r="AD527" s="6"/>
    </row>
    <row r="528" spans="30:30" hidden="1">
      <c r="AD528" s="6"/>
    </row>
    <row r="529" spans="30:30" hidden="1">
      <c r="AD529" s="6"/>
    </row>
    <row r="530" spans="30:30" hidden="1">
      <c r="AD530" s="6"/>
    </row>
    <row r="531" spans="30:30" hidden="1">
      <c r="AD531" s="6"/>
    </row>
    <row r="532" spans="30:30" hidden="1">
      <c r="AD532" s="6"/>
    </row>
    <row r="533" spans="30:30" hidden="1">
      <c r="AD533" s="6"/>
    </row>
    <row r="534" spans="30:30" hidden="1">
      <c r="AD534" s="6"/>
    </row>
    <row r="535" spans="30:30" hidden="1">
      <c r="AD535" s="6"/>
    </row>
    <row r="536" spans="30:30" hidden="1">
      <c r="AD536" s="6"/>
    </row>
    <row r="537" spans="30:30" hidden="1">
      <c r="AD537" s="6"/>
    </row>
    <row r="538" spans="30:30" hidden="1">
      <c r="AD538" s="6"/>
    </row>
    <row r="539" spans="30:30" hidden="1">
      <c r="AD539" s="6"/>
    </row>
    <row r="540" spans="30:30" hidden="1">
      <c r="AD540" s="6"/>
    </row>
    <row r="541" spans="30:30" hidden="1">
      <c r="AD541" s="6"/>
    </row>
    <row r="542" spans="30:30" hidden="1">
      <c r="AD542" s="6"/>
    </row>
    <row r="543" spans="30:30" hidden="1">
      <c r="AD543" s="6"/>
    </row>
    <row r="544" spans="30:30" hidden="1">
      <c r="AD544" s="6"/>
    </row>
    <row r="545" spans="30:30" hidden="1">
      <c r="AD545" s="6"/>
    </row>
    <row r="546" spans="30:30" hidden="1">
      <c r="AD546" s="6"/>
    </row>
    <row r="547" spans="30:30" hidden="1">
      <c r="AD547" s="6"/>
    </row>
    <row r="548" spans="30:30" hidden="1">
      <c r="AD548" s="6"/>
    </row>
    <row r="549" spans="30:30" hidden="1">
      <c r="AD549" s="6"/>
    </row>
    <row r="550" spans="30:30" hidden="1">
      <c r="AD550" s="6"/>
    </row>
    <row r="551" spans="30:30" hidden="1">
      <c r="AD551" s="6"/>
    </row>
    <row r="552" spans="30:30" hidden="1">
      <c r="AD552" s="6"/>
    </row>
    <row r="553" spans="30:30" hidden="1">
      <c r="AD553" s="6"/>
    </row>
    <row r="554" spans="30:30" hidden="1">
      <c r="AD554" s="6"/>
    </row>
    <row r="555" spans="30:30" hidden="1">
      <c r="AD555" s="6"/>
    </row>
    <row r="556" spans="30:30" hidden="1">
      <c r="AD556" s="6"/>
    </row>
    <row r="557" spans="30:30" hidden="1">
      <c r="AD557" s="6"/>
    </row>
    <row r="558" spans="30:30" hidden="1">
      <c r="AD558" s="6"/>
    </row>
    <row r="559" spans="30:30" hidden="1">
      <c r="AD559" s="6"/>
    </row>
    <row r="560" spans="30:30" hidden="1">
      <c r="AD560" s="6"/>
    </row>
    <row r="561" spans="30:30" hidden="1">
      <c r="AD561" s="6"/>
    </row>
    <row r="562" spans="30:30" hidden="1">
      <c r="AD562" s="6"/>
    </row>
    <row r="563" spans="30:30" hidden="1">
      <c r="AD563" s="6"/>
    </row>
    <row r="564" spans="30:30" hidden="1">
      <c r="AD564" s="6"/>
    </row>
    <row r="565" spans="30:30" hidden="1">
      <c r="AD565" s="6"/>
    </row>
    <row r="566" spans="30:30" hidden="1">
      <c r="AD566" s="6"/>
    </row>
    <row r="567" spans="30:30" hidden="1">
      <c r="AD567" s="6"/>
    </row>
    <row r="568" spans="30:30" hidden="1">
      <c r="AD568" s="6"/>
    </row>
    <row r="569" spans="30:30" hidden="1">
      <c r="AD569" s="6"/>
    </row>
    <row r="570" spans="30:30" hidden="1">
      <c r="AD570" s="6"/>
    </row>
    <row r="571" spans="30:30" hidden="1">
      <c r="AD571" s="6"/>
    </row>
    <row r="572" spans="30:30" hidden="1">
      <c r="AD572" s="6"/>
    </row>
    <row r="573" spans="30:30" hidden="1">
      <c r="AD573" s="6"/>
    </row>
    <row r="574" spans="30:30" hidden="1">
      <c r="AD574" s="6"/>
    </row>
    <row r="575" spans="30:30" hidden="1">
      <c r="AD575" s="6"/>
    </row>
    <row r="576" spans="30:30" hidden="1">
      <c r="AD576" s="6"/>
    </row>
    <row r="577" spans="30:30" hidden="1">
      <c r="AD577" s="6"/>
    </row>
    <row r="578" spans="30:30" hidden="1">
      <c r="AD578" s="6"/>
    </row>
    <row r="579" spans="30:30" hidden="1">
      <c r="AD579" s="6"/>
    </row>
    <row r="580" spans="30:30" hidden="1">
      <c r="AD580" s="6"/>
    </row>
    <row r="581" spans="30:30" hidden="1">
      <c r="AD581" s="6"/>
    </row>
    <row r="582" spans="30:30" hidden="1">
      <c r="AD582" s="6"/>
    </row>
    <row r="583" spans="30:30" hidden="1">
      <c r="AD583" s="6"/>
    </row>
    <row r="584" spans="30:30" hidden="1">
      <c r="AD584" s="6"/>
    </row>
    <row r="585" spans="30:30" hidden="1">
      <c r="AD585" s="6"/>
    </row>
    <row r="586" spans="30:30" hidden="1">
      <c r="AD586" s="6"/>
    </row>
    <row r="587" spans="30:30" hidden="1">
      <c r="AD587" s="6"/>
    </row>
    <row r="588" spans="30:30" hidden="1">
      <c r="AD588" s="6"/>
    </row>
    <row r="589" spans="30:30" hidden="1">
      <c r="AD589" s="6"/>
    </row>
    <row r="590" spans="30:30" hidden="1">
      <c r="AD590" s="6"/>
    </row>
    <row r="591" spans="30:30" hidden="1">
      <c r="AD591" s="6"/>
    </row>
    <row r="592" spans="30:30" hidden="1">
      <c r="AD592" s="6"/>
    </row>
    <row r="593" spans="30:30" hidden="1">
      <c r="AD593" s="6"/>
    </row>
    <row r="594" spans="30:30" hidden="1">
      <c r="AD594" s="6"/>
    </row>
    <row r="595" spans="30:30" hidden="1">
      <c r="AD595" s="6"/>
    </row>
    <row r="596" spans="30:30" hidden="1">
      <c r="AD596" s="6"/>
    </row>
    <row r="597" spans="30:30" hidden="1">
      <c r="AD597" s="6"/>
    </row>
    <row r="598" spans="30:30" hidden="1">
      <c r="AD598" s="6"/>
    </row>
    <row r="599" spans="30:30" hidden="1">
      <c r="AD599" s="6"/>
    </row>
    <row r="600" spans="30:30" hidden="1">
      <c r="AD600" s="6"/>
    </row>
    <row r="601" spans="30:30" hidden="1">
      <c r="AD601" s="6"/>
    </row>
    <row r="602" spans="30:30" hidden="1">
      <c r="AD602" s="6"/>
    </row>
    <row r="603" spans="30:30" hidden="1">
      <c r="AD603" s="6"/>
    </row>
    <row r="604" spans="30:30" hidden="1">
      <c r="AD604" s="6"/>
    </row>
    <row r="605" spans="30:30" hidden="1">
      <c r="AD605" s="6"/>
    </row>
    <row r="606" spans="30:30" hidden="1">
      <c r="AD606" s="6"/>
    </row>
    <row r="607" spans="30:30" hidden="1">
      <c r="AD607" s="6"/>
    </row>
    <row r="608" spans="30:30" hidden="1">
      <c r="AD608" s="6"/>
    </row>
    <row r="609" spans="30:30" hidden="1">
      <c r="AD609" s="6"/>
    </row>
    <row r="610" spans="30:30" hidden="1">
      <c r="AD610" s="6"/>
    </row>
    <row r="611" spans="30:30" hidden="1">
      <c r="AD611" s="6"/>
    </row>
    <row r="612" spans="30:30" hidden="1">
      <c r="AD612" s="6"/>
    </row>
    <row r="613" spans="30:30" hidden="1">
      <c r="AD613" s="6"/>
    </row>
    <row r="614" spans="30:30" hidden="1">
      <c r="AD614" s="6"/>
    </row>
    <row r="615" spans="30:30" hidden="1">
      <c r="AD615" s="6"/>
    </row>
    <row r="616" spans="30:30" hidden="1">
      <c r="AD616" s="6"/>
    </row>
    <row r="617" spans="30:30" hidden="1">
      <c r="AD617" s="6"/>
    </row>
    <row r="618" spans="30:30" hidden="1">
      <c r="AD618" s="6"/>
    </row>
    <row r="619" spans="30:30" hidden="1">
      <c r="AD619" s="6"/>
    </row>
    <row r="620" spans="30:30" hidden="1">
      <c r="AD620" s="6"/>
    </row>
    <row r="621" spans="30:30" hidden="1">
      <c r="AD621" s="6"/>
    </row>
    <row r="622" spans="30:30" hidden="1">
      <c r="AD622" s="6"/>
    </row>
    <row r="623" spans="30:30" hidden="1">
      <c r="AD623" s="6"/>
    </row>
    <row r="624" spans="30:30" hidden="1">
      <c r="AD624" s="6"/>
    </row>
    <row r="625" spans="30:30" hidden="1">
      <c r="AD625" s="6"/>
    </row>
    <row r="626" spans="30:30" hidden="1">
      <c r="AD626" s="6"/>
    </row>
    <row r="627" spans="30:30" hidden="1">
      <c r="AD627" s="6"/>
    </row>
    <row r="628" spans="30:30" hidden="1">
      <c r="AD628" s="6"/>
    </row>
    <row r="629" spans="30:30" hidden="1">
      <c r="AD629" s="6"/>
    </row>
    <row r="630" spans="30:30" hidden="1">
      <c r="AD630" s="6"/>
    </row>
    <row r="631" spans="30:30" hidden="1">
      <c r="AD631" s="6"/>
    </row>
    <row r="632" spans="30:30" hidden="1">
      <c r="AD632" s="6"/>
    </row>
    <row r="633" spans="30:30" hidden="1">
      <c r="AD633" s="6"/>
    </row>
    <row r="634" spans="30:30" hidden="1">
      <c r="AD634" s="6"/>
    </row>
    <row r="635" spans="30:30" hidden="1">
      <c r="AD635" s="6"/>
    </row>
    <row r="636" spans="30:30" hidden="1">
      <c r="AD636" s="6"/>
    </row>
    <row r="637" spans="30:30" hidden="1">
      <c r="AD637" s="6"/>
    </row>
    <row r="638" spans="30:30" hidden="1">
      <c r="AD638" s="6"/>
    </row>
    <row r="639" spans="30:30" hidden="1">
      <c r="AD639" s="6"/>
    </row>
    <row r="640" spans="30:30" hidden="1">
      <c r="AD640" s="6"/>
    </row>
    <row r="641" spans="30:30" hidden="1">
      <c r="AD641" s="6"/>
    </row>
    <row r="642" spans="30:30" hidden="1">
      <c r="AD642" s="6"/>
    </row>
    <row r="643" spans="30:30" hidden="1">
      <c r="AD643" s="6"/>
    </row>
    <row r="644" spans="30:30" hidden="1">
      <c r="AD644" s="6"/>
    </row>
    <row r="645" spans="30:30" hidden="1">
      <c r="AD645" s="6"/>
    </row>
    <row r="646" spans="30:30" hidden="1">
      <c r="AD646" s="6"/>
    </row>
    <row r="647" spans="30:30" hidden="1">
      <c r="AD647" s="6"/>
    </row>
    <row r="648" spans="30:30" hidden="1">
      <c r="AD648" s="6"/>
    </row>
    <row r="649" spans="30:30" hidden="1">
      <c r="AD649" s="6"/>
    </row>
    <row r="650" spans="30:30" hidden="1">
      <c r="AD650" s="6"/>
    </row>
    <row r="651" spans="30:30" hidden="1">
      <c r="AD651" s="6"/>
    </row>
    <row r="652" spans="30:30" hidden="1">
      <c r="AD652" s="6"/>
    </row>
    <row r="653" spans="30:30" hidden="1">
      <c r="AD653" s="6"/>
    </row>
    <row r="654" spans="30:30" hidden="1">
      <c r="AD654" s="6"/>
    </row>
    <row r="655" spans="30:30" hidden="1">
      <c r="AD655" s="6"/>
    </row>
    <row r="656" spans="30:30" hidden="1">
      <c r="AD656" s="6"/>
    </row>
    <row r="657" spans="30:30" hidden="1">
      <c r="AD657" s="6"/>
    </row>
    <row r="658" spans="30:30" hidden="1">
      <c r="AD658" s="6"/>
    </row>
    <row r="659" spans="30:30" hidden="1">
      <c r="AD659" s="6"/>
    </row>
    <row r="660" spans="30:30" hidden="1">
      <c r="AD660" s="6"/>
    </row>
    <row r="661" spans="30:30" hidden="1">
      <c r="AD661" s="6"/>
    </row>
    <row r="662" spans="30:30" hidden="1">
      <c r="AD662" s="6"/>
    </row>
    <row r="663" spans="30:30" hidden="1">
      <c r="AD663" s="6"/>
    </row>
    <row r="664" spans="30:30" hidden="1">
      <c r="AD664" s="6"/>
    </row>
    <row r="665" spans="30:30" hidden="1">
      <c r="AD665" s="6"/>
    </row>
    <row r="666" spans="30:30" hidden="1">
      <c r="AD666" s="6"/>
    </row>
    <row r="667" spans="30:30" hidden="1">
      <c r="AD667" s="6"/>
    </row>
    <row r="668" spans="30:30" hidden="1">
      <c r="AD668" s="6"/>
    </row>
    <row r="669" spans="30:30" hidden="1">
      <c r="AD669" s="6"/>
    </row>
    <row r="670" spans="30:30" hidden="1">
      <c r="AD670" s="6"/>
    </row>
    <row r="671" spans="30:30" hidden="1">
      <c r="AD671" s="6"/>
    </row>
    <row r="672" spans="30:30" hidden="1">
      <c r="AD672" s="6"/>
    </row>
    <row r="673" spans="30:30" hidden="1">
      <c r="AD673" s="6"/>
    </row>
    <row r="674" spans="30:30" hidden="1">
      <c r="AD674" s="6"/>
    </row>
    <row r="675" spans="30:30" hidden="1">
      <c r="AD675" s="6"/>
    </row>
    <row r="676" spans="30:30" hidden="1">
      <c r="AD676" s="6"/>
    </row>
    <row r="677" spans="30:30" hidden="1">
      <c r="AD677" s="6"/>
    </row>
    <row r="678" spans="30:30" hidden="1">
      <c r="AD678" s="6"/>
    </row>
    <row r="679" spans="30:30" hidden="1">
      <c r="AD679" s="6"/>
    </row>
    <row r="680" spans="30:30" hidden="1">
      <c r="AD680" s="6"/>
    </row>
    <row r="681" spans="30:30" hidden="1">
      <c r="AD681" s="6"/>
    </row>
    <row r="682" spans="30:30" hidden="1">
      <c r="AD682" s="6"/>
    </row>
    <row r="683" spans="30:30" hidden="1">
      <c r="AD683" s="6"/>
    </row>
    <row r="684" spans="30:30" hidden="1">
      <c r="AD684" s="6"/>
    </row>
    <row r="685" spans="30:30" hidden="1">
      <c r="AD685" s="6"/>
    </row>
    <row r="686" spans="30:30" hidden="1">
      <c r="AD686" s="6"/>
    </row>
    <row r="687" spans="30:30" hidden="1">
      <c r="AD687" s="6"/>
    </row>
    <row r="688" spans="30:30" hidden="1">
      <c r="AD688" s="6"/>
    </row>
    <row r="689" spans="30:30" hidden="1">
      <c r="AD689" s="6"/>
    </row>
    <row r="690" spans="30:30" hidden="1">
      <c r="AD690" s="6"/>
    </row>
    <row r="691" spans="30:30" hidden="1">
      <c r="AD691" s="6"/>
    </row>
    <row r="692" spans="30:30" hidden="1">
      <c r="AD692" s="6"/>
    </row>
    <row r="693" spans="30:30" hidden="1">
      <c r="AD693" s="6"/>
    </row>
    <row r="694" spans="30:30" hidden="1">
      <c r="AD694" s="6"/>
    </row>
    <row r="695" spans="30:30" hidden="1">
      <c r="AD695" s="6"/>
    </row>
    <row r="696" spans="30:30" hidden="1">
      <c r="AD696" s="6"/>
    </row>
    <row r="697" spans="30:30" hidden="1">
      <c r="AD697" s="6"/>
    </row>
    <row r="698" spans="30:30" hidden="1">
      <c r="AD698" s="6"/>
    </row>
    <row r="699" spans="30:30" hidden="1">
      <c r="AD699" s="6"/>
    </row>
    <row r="700" spans="30:30" hidden="1">
      <c r="AD700" s="6"/>
    </row>
    <row r="701" spans="30:30" hidden="1">
      <c r="AD701" s="6"/>
    </row>
    <row r="702" spans="30:30" hidden="1">
      <c r="AD702" s="6"/>
    </row>
    <row r="703" spans="30:30" hidden="1">
      <c r="AD703" s="6"/>
    </row>
    <row r="704" spans="30:30" hidden="1">
      <c r="AD704" s="6"/>
    </row>
    <row r="705" spans="30:30" hidden="1">
      <c r="AD705" s="6"/>
    </row>
    <row r="706" spans="30:30" hidden="1">
      <c r="AD706" s="6"/>
    </row>
    <row r="707" spans="30:30" hidden="1">
      <c r="AD707" s="6"/>
    </row>
    <row r="708" spans="30:30" hidden="1">
      <c r="AD708" s="6"/>
    </row>
    <row r="709" spans="30:30" hidden="1">
      <c r="AD709" s="6"/>
    </row>
    <row r="710" spans="30:30" hidden="1">
      <c r="AD710" s="6"/>
    </row>
    <row r="711" spans="30:30" hidden="1">
      <c r="AD711" s="6"/>
    </row>
    <row r="712" spans="30:30" hidden="1">
      <c r="AD712" s="6"/>
    </row>
    <row r="713" spans="30:30" hidden="1">
      <c r="AD713" s="6"/>
    </row>
    <row r="714" spans="30:30" hidden="1">
      <c r="AD714" s="6"/>
    </row>
    <row r="715" spans="30:30" hidden="1">
      <c r="AD715" s="6"/>
    </row>
    <row r="716" spans="30:30" hidden="1">
      <c r="AD716" s="6"/>
    </row>
    <row r="717" spans="30:30" hidden="1">
      <c r="AD717" s="6"/>
    </row>
    <row r="718" spans="30:30" hidden="1">
      <c r="AD718" s="6"/>
    </row>
    <row r="719" spans="30:30" hidden="1">
      <c r="AD719" s="6"/>
    </row>
    <row r="720" spans="30:30" hidden="1">
      <c r="AD720" s="6"/>
    </row>
    <row r="721" spans="30:30" hidden="1">
      <c r="AD721" s="6"/>
    </row>
    <row r="722" spans="30:30" hidden="1">
      <c r="AD722" s="6"/>
    </row>
    <row r="723" spans="30:30" hidden="1">
      <c r="AD723" s="6"/>
    </row>
    <row r="724" spans="30:30" hidden="1">
      <c r="AD724" s="6"/>
    </row>
    <row r="725" spans="30:30" hidden="1">
      <c r="AD725" s="6"/>
    </row>
    <row r="726" spans="30:30" hidden="1">
      <c r="AD726" s="6"/>
    </row>
    <row r="727" spans="30:30" hidden="1">
      <c r="AD727" s="6"/>
    </row>
    <row r="728" spans="30:30" hidden="1">
      <c r="AD728" s="6"/>
    </row>
    <row r="729" spans="30:30" hidden="1">
      <c r="AD729" s="6"/>
    </row>
    <row r="730" spans="30:30" hidden="1">
      <c r="AD730" s="6"/>
    </row>
    <row r="731" spans="30:30" hidden="1">
      <c r="AD731" s="6"/>
    </row>
    <row r="732" spans="30:30" hidden="1">
      <c r="AD732" s="6"/>
    </row>
    <row r="733" spans="30:30" hidden="1">
      <c r="AD733" s="6"/>
    </row>
    <row r="734" spans="30:30" hidden="1">
      <c r="AD734" s="6"/>
    </row>
    <row r="735" spans="30:30" hidden="1">
      <c r="AD735" s="6"/>
    </row>
    <row r="736" spans="30:30" hidden="1">
      <c r="AD736" s="6"/>
    </row>
    <row r="737" spans="30:30" hidden="1">
      <c r="AD737" s="6"/>
    </row>
    <row r="738" spans="30:30" hidden="1">
      <c r="AD738" s="6"/>
    </row>
    <row r="739" spans="30:30" hidden="1">
      <c r="AD739" s="6"/>
    </row>
    <row r="740" spans="30:30" hidden="1">
      <c r="AD740" s="6"/>
    </row>
    <row r="741" spans="30:30" hidden="1">
      <c r="AD741" s="6"/>
    </row>
    <row r="742" spans="30:30" hidden="1">
      <c r="AD742" s="6"/>
    </row>
    <row r="743" spans="30:30" hidden="1">
      <c r="AD743" s="6"/>
    </row>
    <row r="744" spans="30:30" hidden="1">
      <c r="AD744" s="6"/>
    </row>
    <row r="745" spans="30:30" hidden="1">
      <c r="AD745" s="6"/>
    </row>
    <row r="746" spans="30:30" hidden="1">
      <c r="AD746" s="6"/>
    </row>
    <row r="747" spans="30:30" hidden="1">
      <c r="AD747" s="6"/>
    </row>
    <row r="748" spans="30:30" hidden="1">
      <c r="AD748" s="6"/>
    </row>
    <row r="749" spans="30:30" hidden="1">
      <c r="AD749" s="6"/>
    </row>
    <row r="750" spans="30:30" hidden="1">
      <c r="AD750" s="6"/>
    </row>
    <row r="751" spans="30:30" hidden="1">
      <c r="AD751" s="6"/>
    </row>
    <row r="752" spans="30:30" hidden="1">
      <c r="AD752" s="6"/>
    </row>
    <row r="753" spans="30:30" hidden="1">
      <c r="AD753" s="6"/>
    </row>
    <row r="754" spans="30:30" hidden="1">
      <c r="AD754" s="6"/>
    </row>
    <row r="755" spans="30:30" hidden="1">
      <c r="AD755" s="6"/>
    </row>
    <row r="756" spans="30:30" hidden="1">
      <c r="AD756" s="6"/>
    </row>
    <row r="757" spans="30:30" hidden="1">
      <c r="AD757" s="6"/>
    </row>
    <row r="758" spans="30:30" hidden="1">
      <c r="AD758" s="6"/>
    </row>
    <row r="759" spans="30:30" hidden="1">
      <c r="AD759" s="6"/>
    </row>
    <row r="760" spans="30:30" hidden="1">
      <c r="AD760" s="6"/>
    </row>
    <row r="761" spans="30:30" hidden="1">
      <c r="AD761" s="6"/>
    </row>
    <row r="762" spans="30:30" hidden="1">
      <c r="AD762" s="6"/>
    </row>
    <row r="763" spans="30:30" hidden="1">
      <c r="AD763" s="6"/>
    </row>
    <row r="764" spans="30:30" hidden="1">
      <c r="AD764" s="6"/>
    </row>
    <row r="765" spans="30:30" hidden="1">
      <c r="AD765" s="6"/>
    </row>
    <row r="766" spans="30:30" hidden="1">
      <c r="AD766" s="6"/>
    </row>
    <row r="767" spans="30:30" hidden="1">
      <c r="AD767" s="6"/>
    </row>
    <row r="768" spans="30:30" hidden="1">
      <c r="AD768" s="6"/>
    </row>
    <row r="769" spans="30:30" hidden="1">
      <c r="AD769" s="6"/>
    </row>
    <row r="770" spans="30:30" hidden="1">
      <c r="AD770" s="6"/>
    </row>
    <row r="771" spans="30:30" hidden="1">
      <c r="AD771" s="6"/>
    </row>
    <row r="772" spans="30:30" hidden="1">
      <c r="AD772" s="6"/>
    </row>
    <row r="773" spans="30:30" hidden="1">
      <c r="AD773" s="6"/>
    </row>
    <row r="774" spans="30:30" hidden="1">
      <c r="AD774" s="6"/>
    </row>
    <row r="775" spans="30:30" hidden="1">
      <c r="AD775" s="6"/>
    </row>
    <row r="776" spans="30:30" hidden="1">
      <c r="AD776" s="6"/>
    </row>
    <row r="777" spans="30:30" hidden="1">
      <c r="AD777" s="6"/>
    </row>
    <row r="778" spans="30:30" hidden="1">
      <c r="AD778" s="6"/>
    </row>
    <row r="779" spans="30:30" hidden="1">
      <c r="AD779" s="6"/>
    </row>
    <row r="780" spans="30:30" hidden="1">
      <c r="AD780" s="6"/>
    </row>
    <row r="781" spans="30:30" hidden="1">
      <c r="AD781" s="6"/>
    </row>
    <row r="782" spans="30:30" hidden="1">
      <c r="AD782" s="6"/>
    </row>
    <row r="783" spans="30:30" hidden="1">
      <c r="AD783" s="6"/>
    </row>
    <row r="784" spans="30:30" hidden="1">
      <c r="AD784" s="6"/>
    </row>
    <row r="785" spans="30:30" hidden="1">
      <c r="AD785" s="6"/>
    </row>
    <row r="786" spans="30:30" hidden="1">
      <c r="AD786" s="6"/>
    </row>
    <row r="787" spans="30:30" hidden="1">
      <c r="AD787" s="6"/>
    </row>
    <row r="788" spans="30:30" hidden="1">
      <c r="AD788" s="6"/>
    </row>
    <row r="789" spans="30:30" hidden="1">
      <c r="AD789" s="6"/>
    </row>
    <row r="790" spans="30:30" hidden="1">
      <c r="AD790" s="6"/>
    </row>
    <row r="791" spans="30:30" hidden="1">
      <c r="AD791" s="6"/>
    </row>
    <row r="792" spans="30:30" hidden="1">
      <c r="AD792" s="6"/>
    </row>
    <row r="793" spans="30:30" hidden="1">
      <c r="AD793" s="6"/>
    </row>
    <row r="794" spans="30:30" hidden="1">
      <c r="AD794" s="6"/>
    </row>
    <row r="795" spans="30:30" hidden="1">
      <c r="AD795" s="6"/>
    </row>
    <row r="796" spans="30:30" hidden="1">
      <c r="AD796" s="6"/>
    </row>
    <row r="797" spans="30:30" hidden="1">
      <c r="AD797" s="6"/>
    </row>
    <row r="798" spans="30:30" hidden="1">
      <c r="AD798" s="6"/>
    </row>
    <row r="799" spans="30:30" hidden="1">
      <c r="AD799" s="6"/>
    </row>
    <row r="800" spans="30:30" hidden="1">
      <c r="AD800" s="6"/>
    </row>
    <row r="801" spans="30:30" hidden="1">
      <c r="AD801" s="6"/>
    </row>
    <row r="802" spans="30:30" hidden="1">
      <c r="AD802" s="6"/>
    </row>
    <row r="803" spans="30:30" hidden="1">
      <c r="AD803" s="6"/>
    </row>
    <row r="804" spans="30:30" hidden="1">
      <c r="AD804" s="6"/>
    </row>
    <row r="805" spans="30:30" hidden="1">
      <c r="AD805" s="6"/>
    </row>
    <row r="806" spans="30:30" hidden="1">
      <c r="AD806" s="6"/>
    </row>
    <row r="807" spans="30:30" hidden="1">
      <c r="AD807" s="6"/>
    </row>
    <row r="808" spans="30:30" hidden="1">
      <c r="AD808" s="6"/>
    </row>
    <row r="809" spans="30:30" hidden="1">
      <c r="AD809" s="6"/>
    </row>
    <row r="810" spans="30:30" hidden="1">
      <c r="AD810" s="6"/>
    </row>
    <row r="811" spans="30:30" hidden="1">
      <c r="AD811" s="6"/>
    </row>
    <row r="812" spans="30:30" hidden="1">
      <c r="AD812" s="6"/>
    </row>
    <row r="813" spans="30:30" hidden="1">
      <c r="AD813" s="6"/>
    </row>
    <row r="814" spans="30:30" hidden="1">
      <c r="AD814" s="6"/>
    </row>
    <row r="815" spans="30:30" hidden="1">
      <c r="AD815" s="6"/>
    </row>
    <row r="816" spans="30:30" hidden="1">
      <c r="AD816" s="6"/>
    </row>
    <row r="817" spans="30:30" hidden="1">
      <c r="AD817" s="6"/>
    </row>
    <row r="818" spans="30:30" hidden="1">
      <c r="AD818" s="6"/>
    </row>
    <row r="819" spans="30:30" hidden="1">
      <c r="AD819" s="6"/>
    </row>
    <row r="820" spans="30:30" hidden="1">
      <c r="AD820" s="6"/>
    </row>
    <row r="821" spans="30:30" hidden="1">
      <c r="AD821" s="6"/>
    </row>
    <row r="822" spans="30:30" hidden="1">
      <c r="AD822" s="6"/>
    </row>
    <row r="823" spans="30:30" hidden="1">
      <c r="AD823" s="6"/>
    </row>
    <row r="824" spans="30:30" hidden="1">
      <c r="AD824" s="6"/>
    </row>
    <row r="825" spans="30:30" hidden="1">
      <c r="AD825" s="6"/>
    </row>
    <row r="826" spans="30:30" hidden="1">
      <c r="AD826" s="6"/>
    </row>
    <row r="827" spans="30:30" hidden="1">
      <c r="AD827" s="6"/>
    </row>
    <row r="828" spans="30:30" hidden="1">
      <c r="AD828" s="6"/>
    </row>
    <row r="829" spans="30:30" hidden="1">
      <c r="AD829" s="6"/>
    </row>
    <row r="830" spans="30:30" hidden="1">
      <c r="AD830" s="6"/>
    </row>
    <row r="831" spans="30:30" hidden="1">
      <c r="AD831" s="6"/>
    </row>
    <row r="832" spans="30:30" hidden="1">
      <c r="AD832" s="6"/>
    </row>
    <row r="833" spans="30:30" hidden="1">
      <c r="AD833" s="6"/>
    </row>
    <row r="834" spans="30:30" hidden="1">
      <c r="AD834" s="6"/>
    </row>
    <row r="835" spans="30:30" hidden="1">
      <c r="AD835" s="6"/>
    </row>
    <row r="836" spans="30:30" hidden="1">
      <c r="AD836" s="6"/>
    </row>
    <row r="837" spans="30:30" hidden="1">
      <c r="AD837" s="6"/>
    </row>
    <row r="838" spans="30:30" hidden="1">
      <c r="AD838" s="6"/>
    </row>
    <row r="839" spans="30:30" hidden="1">
      <c r="AD839" s="6"/>
    </row>
    <row r="840" spans="30:30" hidden="1">
      <c r="AD840" s="6"/>
    </row>
    <row r="841" spans="30:30" hidden="1">
      <c r="AD841" s="6"/>
    </row>
    <row r="842" spans="30:30" hidden="1">
      <c r="AD842" s="6"/>
    </row>
    <row r="843" spans="30:30" hidden="1">
      <c r="AD843" s="6"/>
    </row>
    <row r="844" spans="30:30" hidden="1">
      <c r="AD844" s="6"/>
    </row>
    <row r="845" spans="30:30" hidden="1">
      <c r="AD845" s="6"/>
    </row>
    <row r="846" spans="30:30" hidden="1">
      <c r="AD846" s="6"/>
    </row>
    <row r="847" spans="30:30" hidden="1">
      <c r="AD847" s="6"/>
    </row>
    <row r="848" spans="30:30" hidden="1">
      <c r="AD848" s="6"/>
    </row>
    <row r="849" spans="30:30" hidden="1">
      <c r="AD849" s="6"/>
    </row>
    <row r="850" spans="30:30" hidden="1">
      <c r="AD850" s="6"/>
    </row>
    <row r="851" spans="30:30" hidden="1">
      <c r="AD851" s="6"/>
    </row>
    <row r="852" spans="30:30" hidden="1">
      <c r="AD852" s="6"/>
    </row>
    <row r="853" spans="30:30" hidden="1">
      <c r="AD853" s="6"/>
    </row>
    <row r="854" spans="30:30" hidden="1">
      <c r="AD854" s="6"/>
    </row>
    <row r="855" spans="30:30" hidden="1">
      <c r="AD855" s="6"/>
    </row>
    <row r="856" spans="30:30" hidden="1">
      <c r="AD856" s="6"/>
    </row>
    <row r="857" spans="30:30" hidden="1">
      <c r="AD857" s="6"/>
    </row>
    <row r="858" spans="30:30" hidden="1">
      <c r="AD858" s="6"/>
    </row>
    <row r="859" spans="30:30" hidden="1">
      <c r="AD859" s="6"/>
    </row>
    <row r="860" spans="30:30" hidden="1">
      <c r="AD860" s="6"/>
    </row>
    <row r="861" spans="30:30" hidden="1">
      <c r="AD861" s="6"/>
    </row>
    <row r="862" spans="30:30" hidden="1">
      <c r="AD862" s="6"/>
    </row>
    <row r="863" spans="30:30" hidden="1">
      <c r="AD863" s="6"/>
    </row>
    <row r="864" spans="30:30" hidden="1">
      <c r="AD864" s="6"/>
    </row>
    <row r="865" spans="30:30" hidden="1">
      <c r="AD865" s="6"/>
    </row>
    <row r="866" spans="30:30" hidden="1">
      <c r="AD866" s="6"/>
    </row>
    <row r="867" spans="30:30" hidden="1">
      <c r="AD867" s="6"/>
    </row>
    <row r="868" spans="30:30" hidden="1">
      <c r="AD868" s="6"/>
    </row>
    <row r="869" spans="30:30" hidden="1">
      <c r="AD869" s="6"/>
    </row>
    <row r="870" spans="30:30" hidden="1">
      <c r="AD870" s="6"/>
    </row>
    <row r="871" spans="30:30" hidden="1">
      <c r="AD871" s="6"/>
    </row>
    <row r="872" spans="30:30" hidden="1">
      <c r="AD872" s="6"/>
    </row>
    <row r="873" spans="30:30" hidden="1">
      <c r="AD873" s="6"/>
    </row>
    <row r="874" spans="30:30" hidden="1">
      <c r="AD874" s="6"/>
    </row>
    <row r="875" spans="30:30" hidden="1">
      <c r="AD875" s="6"/>
    </row>
    <row r="876" spans="30:30" hidden="1">
      <c r="AD876" s="6"/>
    </row>
    <row r="877" spans="30:30" hidden="1">
      <c r="AD877" s="6"/>
    </row>
    <row r="878" spans="30:30" hidden="1">
      <c r="AD878" s="6"/>
    </row>
    <row r="879" spans="30:30" hidden="1">
      <c r="AD879" s="6"/>
    </row>
    <row r="880" spans="30:30" hidden="1">
      <c r="AD880" s="6"/>
    </row>
    <row r="881" spans="30:30" hidden="1">
      <c r="AD881" s="6"/>
    </row>
    <row r="882" spans="30:30" hidden="1">
      <c r="AD882" s="6"/>
    </row>
    <row r="883" spans="30:30" hidden="1">
      <c r="AD883" s="6"/>
    </row>
    <row r="884" spans="30:30" hidden="1">
      <c r="AD884" s="6"/>
    </row>
    <row r="885" spans="30:30" hidden="1">
      <c r="AD885" s="6"/>
    </row>
    <row r="886" spans="30:30" hidden="1">
      <c r="AD886" s="6"/>
    </row>
    <row r="887" spans="30:30" hidden="1">
      <c r="AD887" s="6"/>
    </row>
    <row r="888" spans="30:30" hidden="1">
      <c r="AD888" s="6"/>
    </row>
    <row r="889" spans="30:30" hidden="1">
      <c r="AD889" s="6"/>
    </row>
    <row r="890" spans="30:30" hidden="1">
      <c r="AD890" s="6"/>
    </row>
    <row r="891" spans="30:30" hidden="1">
      <c r="AD891" s="6"/>
    </row>
    <row r="892" spans="30:30" hidden="1">
      <c r="AD892" s="6"/>
    </row>
    <row r="893" spans="30:30" hidden="1">
      <c r="AD893" s="6"/>
    </row>
    <row r="894" spans="30:30" hidden="1">
      <c r="AD894" s="6"/>
    </row>
    <row r="895" spans="30:30" hidden="1">
      <c r="AD895" s="6"/>
    </row>
    <row r="896" spans="30:30" hidden="1">
      <c r="AD896" s="6"/>
    </row>
    <row r="897" spans="30:30" hidden="1">
      <c r="AD897" s="6"/>
    </row>
    <row r="898" spans="30:30" hidden="1">
      <c r="AD898" s="6"/>
    </row>
    <row r="899" spans="30:30" hidden="1">
      <c r="AD899" s="6"/>
    </row>
    <row r="900" spans="30:30" hidden="1">
      <c r="AD900" s="6"/>
    </row>
    <row r="901" spans="30:30" hidden="1">
      <c r="AD901" s="6"/>
    </row>
    <row r="902" spans="30:30" hidden="1">
      <c r="AD902" s="6"/>
    </row>
    <row r="903" spans="30:30" hidden="1">
      <c r="AD903" s="6"/>
    </row>
    <row r="904" spans="30:30" hidden="1">
      <c r="AD904" s="6"/>
    </row>
    <row r="905" spans="30:30" hidden="1">
      <c r="AD905" s="6"/>
    </row>
    <row r="906" spans="30:30" hidden="1">
      <c r="AD906" s="6"/>
    </row>
    <row r="907" spans="30:30" hidden="1">
      <c r="AD907" s="6"/>
    </row>
    <row r="908" spans="30:30" hidden="1">
      <c r="AD908" s="6"/>
    </row>
    <row r="909" spans="30:30" hidden="1">
      <c r="AD909" s="6"/>
    </row>
    <row r="910" spans="30:30" hidden="1">
      <c r="AD910" s="6"/>
    </row>
    <row r="911" spans="30:30" hidden="1">
      <c r="AD911" s="6"/>
    </row>
    <row r="912" spans="30:30" hidden="1">
      <c r="AD912" s="6"/>
    </row>
    <row r="913" spans="30:30" hidden="1">
      <c r="AD913" s="6"/>
    </row>
    <row r="914" spans="30:30" hidden="1">
      <c r="AD914" s="6"/>
    </row>
    <row r="915" spans="30:30" hidden="1">
      <c r="AD915" s="6"/>
    </row>
    <row r="916" spans="30:30" hidden="1">
      <c r="AD916" s="6"/>
    </row>
    <row r="917" spans="30:30" hidden="1">
      <c r="AD917" s="6"/>
    </row>
    <row r="918" spans="30:30" hidden="1">
      <c r="AD918" s="6"/>
    </row>
    <row r="919" spans="30:30" hidden="1">
      <c r="AD919" s="6"/>
    </row>
    <row r="920" spans="30:30" hidden="1">
      <c r="AD920" s="6"/>
    </row>
    <row r="921" spans="30:30" hidden="1">
      <c r="AD921" s="6"/>
    </row>
    <row r="922" spans="30:30" hidden="1">
      <c r="AD922" s="6"/>
    </row>
    <row r="923" spans="30:30" hidden="1">
      <c r="AD923" s="6"/>
    </row>
    <row r="924" spans="30:30" hidden="1">
      <c r="AD924" s="6"/>
    </row>
    <row r="925" spans="30:30" hidden="1">
      <c r="AD925" s="6"/>
    </row>
    <row r="926" spans="30:30" hidden="1">
      <c r="AD926" s="6"/>
    </row>
    <row r="927" spans="30:30" hidden="1">
      <c r="AD927" s="6"/>
    </row>
    <row r="928" spans="30:30" hidden="1">
      <c r="AD928" s="6"/>
    </row>
    <row r="929" spans="30:30" hidden="1">
      <c r="AD929" s="6"/>
    </row>
    <row r="930" spans="30:30" hidden="1">
      <c r="AD930" s="6"/>
    </row>
    <row r="931" spans="30:30" hidden="1">
      <c r="AD931" s="6"/>
    </row>
    <row r="932" spans="30:30" hidden="1">
      <c r="AD932" s="6"/>
    </row>
    <row r="933" spans="30:30" hidden="1">
      <c r="AD933" s="6"/>
    </row>
    <row r="934" spans="30:30" hidden="1">
      <c r="AD934" s="6"/>
    </row>
    <row r="935" spans="30:30" hidden="1">
      <c r="AD935" s="6"/>
    </row>
    <row r="936" spans="30:30" hidden="1">
      <c r="AD936" s="6"/>
    </row>
    <row r="937" spans="30:30" hidden="1">
      <c r="AD937" s="6"/>
    </row>
    <row r="938" spans="30:30" hidden="1">
      <c r="AD938" s="6"/>
    </row>
    <row r="939" spans="30:30" hidden="1">
      <c r="AD939" s="6"/>
    </row>
    <row r="940" spans="30:30" hidden="1">
      <c r="AD940" s="6"/>
    </row>
    <row r="941" spans="30:30" hidden="1">
      <c r="AD941" s="6"/>
    </row>
    <row r="942" spans="30:30" hidden="1">
      <c r="AD942" s="6"/>
    </row>
    <row r="943" spans="30:30" hidden="1">
      <c r="AD943" s="6"/>
    </row>
    <row r="944" spans="30:30" hidden="1">
      <c r="AD944" s="6"/>
    </row>
    <row r="945" spans="30:30" hidden="1">
      <c r="AD945" s="6"/>
    </row>
    <row r="946" spans="30:30" hidden="1">
      <c r="AD946" s="6"/>
    </row>
    <row r="947" spans="30:30" hidden="1">
      <c r="AD947" s="6"/>
    </row>
    <row r="948" spans="30:30" hidden="1">
      <c r="AD948" s="6"/>
    </row>
    <row r="949" spans="30:30" hidden="1">
      <c r="AD949" s="6"/>
    </row>
    <row r="950" spans="30:30" hidden="1">
      <c r="AD950" s="6"/>
    </row>
    <row r="951" spans="30:30"/>
    <row r="952" spans="30:30"/>
  </sheetData>
  <sheetProtection password="FC12" sheet="1" objects="1" scenario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25">
    <mergeCell ref="Z2:AA2"/>
    <mergeCell ref="C6:AC6"/>
    <mergeCell ref="C7:AC7"/>
    <mergeCell ref="AB8:AC8"/>
    <mergeCell ref="Z8:AA8"/>
    <mergeCell ref="L3:M3"/>
    <mergeCell ref="X3:Y3"/>
    <mergeCell ref="N3:W3"/>
    <mergeCell ref="D2:W2"/>
    <mergeCell ref="P8:R8"/>
    <mergeCell ref="I8:J8"/>
    <mergeCell ref="K8:N8"/>
    <mergeCell ref="D8:H9"/>
    <mergeCell ref="I9:J9"/>
    <mergeCell ref="D3:K3"/>
    <mergeCell ref="C5:AC5"/>
    <mergeCell ref="C39:AC39"/>
    <mergeCell ref="P4:Q4"/>
    <mergeCell ref="Z4:AA4"/>
    <mergeCell ref="R4:W4"/>
    <mergeCell ref="D4:M4"/>
    <mergeCell ref="U8:W8"/>
    <mergeCell ref="Z9:AA9"/>
    <mergeCell ref="AB9:AC9"/>
    <mergeCell ref="M9:T9"/>
  </mergeCells>
  <phoneticPr fontId="0" type="noConversion"/>
  <conditionalFormatting sqref="Y12:Z31 D11:Y31">
    <cfRule type="cellIs" dxfId="3" priority="8" stopIfTrue="1" operator="equal">
      <formula>0</formula>
    </cfRule>
  </conditionalFormatting>
  <dataValidations count="3">
    <dataValidation type="list" allowBlank="1" showInputMessage="1" showErrorMessage="1" sqref="Z4 Z2 L3 P4">
      <formula1>"Yes,No"</formula1>
    </dataValidation>
    <dataValidation type="list" allowBlank="1" showInputMessage="1" showErrorMessage="1" sqref="X3:Y3">
      <formula1>"4,5,6,7,8,9,10,11,12,1,2,3"</formula1>
    </dataValidation>
    <dataValidation type="list" allowBlank="1" showInputMessage="1" showErrorMessage="1" sqref="AC4">
      <formula1>$AD$6:$AD$8</formula1>
    </dataValidation>
  </dataValidations>
  <printOptions horizontalCentered="1"/>
  <pageMargins left="0.15748031496063" right="0.15748031496063" top="0.28000000000000003" bottom="0.27559055118110198" header="0.22" footer="0.23622047244094499"/>
  <pageSetup paperSize="9" scale="72" orientation="landscape" r:id="rId3"/>
  <headerFooter alignWithMargins="0">
    <oddFooter>&amp;C&amp;"Arial Black,Regular"WWW.RAJTEACHERS.NET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DR576"/>
  <sheetViews>
    <sheetView workbookViewId="0">
      <selection activeCell="A21" sqref="A21:F21"/>
    </sheetView>
  </sheetViews>
  <sheetFormatPr defaultColWidth="0" defaultRowHeight="15.75" zeroHeight="1"/>
  <cols>
    <col min="1" max="1" width="52.7109375" style="1" customWidth="1" collapsed="1"/>
    <col min="2" max="2" width="14.42578125" style="1" customWidth="1" collapsed="1"/>
    <col min="3" max="3" width="0.5703125" style="1" customWidth="1" collapsed="1"/>
    <col min="4" max="4" width="68.28515625" style="1" customWidth="1" collapsed="1"/>
    <col min="5" max="5" width="14.42578125" style="1" customWidth="1" collapsed="1"/>
    <col min="6" max="6" width="17.5703125" style="56" customWidth="1" collapsed="1"/>
    <col min="7" max="7" width="15.140625" style="1" hidden="1" customWidth="1" collapsed="1"/>
    <col min="8" max="8" width="7.28515625" style="1" hidden="1" customWidth="1" collapsed="1"/>
    <col min="9" max="9" width="5.7109375" style="1" hidden="1" customWidth="1" collapsed="1"/>
    <col min="10" max="11" width="7.140625" style="1" hidden="1" customWidth="1" collapsed="1"/>
    <col min="12" max="12" width="7.7109375" style="1" hidden="1" customWidth="1" collapsed="1"/>
    <col min="13" max="13" width="8.28515625" style="1" hidden="1" customWidth="1" collapsed="1"/>
    <col min="14" max="14" width="7.85546875" style="1" hidden="1" customWidth="1" collapsed="1"/>
    <col min="15" max="16" width="5.140625" style="1" hidden="1" customWidth="1" collapsed="1"/>
    <col min="17" max="17" width="7.5703125" style="1" hidden="1" customWidth="1" collapsed="1"/>
    <col min="18" max="18" width="7.140625" style="1" hidden="1" customWidth="1" collapsed="1"/>
    <col min="19" max="19" width="5.140625" style="1" hidden="1" customWidth="1" collapsed="1"/>
    <col min="20" max="20" width="8.85546875" style="1" hidden="1" customWidth="1" collapsed="1"/>
    <col min="21" max="21" width="0" style="1" hidden="1" customWidth="1" collapsed="1"/>
    <col min="22" max="22" width="5.140625" style="1" hidden="1" customWidth="1" collapsed="1"/>
    <col min="23" max="23" width="5.7109375" style="1" hidden="1" customWidth="1" collapsed="1"/>
    <col min="24" max="24" width="6" style="1" hidden="1" customWidth="1" collapsed="1"/>
    <col min="25" max="25" width="8" style="1" hidden="1" customWidth="1" collapsed="1"/>
    <col min="26" max="26" width="7" style="1" hidden="1" customWidth="1" collapsed="1"/>
    <col min="27" max="27" width="5.140625" style="1" hidden="1" customWidth="1" collapsed="1"/>
    <col min="28" max="29" width="11.140625" style="1" hidden="1" customWidth="1" collapsed="1"/>
    <col min="30" max="30" width="5.28515625" style="1" hidden="1" customWidth="1" collapsed="1"/>
    <col min="31" max="31" width="8.28515625" style="1" hidden="1" customWidth="1" collapsed="1"/>
    <col min="32" max="33" width="5.28515625" style="1" hidden="1" customWidth="1" collapsed="1"/>
    <col min="34" max="34" width="8.28515625" style="1" hidden="1" customWidth="1" collapsed="1"/>
    <col min="35" max="35" width="5.140625" style="1" hidden="1" customWidth="1" collapsed="1"/>
    <col min="36" max="37" width="9.5703125" style="1" hidden="1" customWidth="1" collapsed="1"/>
    <col min="38" max="38" width="10.5703125" style="1" hidden="1" customWidth="1" collapsed="1"/>
    <col min="39" max="39" width="5.140625" style="1" hidden="1" customWidth="1" collapsed="1"/>
    <col min="40" max="40" width="7.28515625" style="1" hidden="1" customWidth="1" collapsed="1"/>
    <col min="41" max="41" width="7.7109375" style="1" hidden="1" customWidth="1" collapsed="1"/>
    <col min="42" max="42" width="5.140625" style="1" hidden="1" customWidth="1" collapsed="1"/>
    <col min="43" max="43" width="8" style="1" hidden="1" customWidth="1" collapsed="1"/>
    <col min="44" max="44" width="11.42578125" style="1" hidden="1" customWidth="1" collapsed="1"/>
    <col min="45" max="45" width="14.28515625" style="1" hidden="1" customWidth="1" collapsed="1"/>
    <col min="46" max="46" width="9" style="1" hidden="1" customWidth="1" collapsed="1"/>
    <col min="47" max="47" width="5.85546875" style="1" hidden="1" customWidth="1" collapsed="1"/>
    <col min="48" max="48" width="7.5703125" style="1" hidden="1" customWidth="1" collapsed="1"/>
    <col min="49" max="49" width="13.140625" style="1" hidden="1" customWidth="1" collapsed="1"/>
    <col min="50" max="50" width="7.5703125" style="1" hidden="1" customWidth="1" collapsed="1"/>
    <col min="51" max="51" width="13.140625" style="1" hidden="1" customWidth="1" collapsed="1"/>
    <col min="52" max="52" width="7.5703125" style="1" hidden="1" customWidth="1" collapsed="1"/>
    <col min="53" max="53" width="13.140625" style="1" hidden="1" customWidth="1" collapsed="1"/>
    <col min="54" max="54" width="7.5703125" style="1" hidden="1" customWidth="1" collapsed="1"/>
    <col min="55" max="55" width="13.140625" style="1" hidden="1" customWidth="1" collapsed="1"/>
    <col min="56" max="56" width="7.5703125" style="1" hidden="1" customWidth="1" collapsed="1"/>
    <col min="57" max="57" width="13.140625" style="1" hidden="1" customWidth="1" collapsed="1"/>
    <col min="58" max="58" width="7.5703125" style="1" hidden="1" customWidth="1" collapsed="1"/>
    <col min="59" max="59" width="13.140625" style="1" hidden="1" customWidth="1" collapsed="1"/>
    <col min="60" max="60" width="7.5703125" style="1" hidden="1" customWidth="1" collapsed="1"/>
    <col min="61" max="61" width="13.140625" style="1" hidden="1" customWidth="1" collapsed="1"/>
    <col min="62" max="62" width="7.5703125" style="1" hidden="1" customWidth="1" collapsed="1"/>
    <col min="63" max="63" width="13.140625" style="1" hidden="1" customWidth="1" collapsed="1"/>
    <col min="64" max="64" width="5.140625" style="1" hidden="1" customWidth="1" collapsed="1"/>
    <col min="65" max="65" width="7.140625" style="1" hidden="1" customWidth="1" collapsed="1"/>
    <col min="66" max="66" width="6.7109375" style="1" hidden="1" customWidth="1" collapsed="1"/>
    <col min="67" max="67" width="5.140625" style="1" hidden="1" customWidth="1" collapsed="1"/>
    <col min="68" max="69" width="7.7109375" style="1" hidden="1" customWidth="1" collapsed="1"/>
    <col min="70" max="71" width="7.28515625" style="1" hidden="1" customWidth="1" collapsed="1"/>
    <col min="72" max="72" width="9.7109375" style="1" hidden="1" customWidth="1" collapsed="1"/>
    <col min="73" max="73" width="9.28515625" style="1" hidden="1" customWidth="1" collapsed="1"/>
    <col min="74" max="74" width="7.7109375" style="1" hidden="1" customWidth="1" collapsed="1"/>
    <col min="75" max="75" width="7.85546875" style="1" hidden="1" customWidth="1" collapsed="1"/>
    <col min="76" max="76" width="9.28515625" style="1" hidden="1" customWidth="1" collapsed="1"/>
    <col min="77" max="77" width="10" style="1" hidden="1" customWidth="1" collapsed="1"/>
    <col min="78" max="78" width="7" style="1" hidden="1" customWidth="1" collapsed="1"/>
    <col min="79" max="79" width="7.5703125" style="1" hidden="1" customWidth="1" collapsed="1"/>
    <col min="80" max="80" width="9.28515625" style="1" hidden="1" customWidth="1" collapsed="1"/>
    <col min="81" max="81" width="9" style="1" hidden="1" customWidth="1" collapsed="1"/>
    <col min="82" max="82" width="7.7109375" style="1" hidden="1" customWidth="1" collapsed="1"/>
    <col min="83" max="83" width="5.140625" style="1" hidden="1" customWidth="1" collapsed="1"/>
    <col min="84" max="84" width="7.28515625" style="1" hidden="1" customWidth="1" collapsed="1"/>
    <col min="85" max="85" width="6.5703125" style="1" hidden="1" customWidth="1" collapsed="1"/>
    <col min="86" max="86" width="6.28515625" style="1" hidden="1" customWidth="1" collapsed="1"/>
    <col min="87" max="87" width="6.42578125" style="1" hidden="1" customWidth="1" collapsed="1"/>
    <col min="88" max="88" width="5.140625" style="1" hidden="1" customWidth="1" collapsed="1"/>
    <col min="89" max="89" width="6.28515625" style="1" hidden="1" customWidth="1" collapsed="1"/>
    <col min="90" max="94" width="5.28515625" style="1" hidden="1" customWidth="1" collapsed="1"/>
    <col min="95" max="95" width="5.140625" style="1" hidden="1" customWidth="1" collapsed="1"/>
    <col min="96" max="96" width="7.5703125" style="1" hidden="1" customWidth="1" collapsed="1"/>
    <col min="97" max="97" width="7.28515625" style="1" hidden="1" customWidth="1" collapsed="1"/>
    <col min="98" max="98" width="12.85546875" style="1" hidden="1" customWidth="1" collapsed="1"/>
    <col min="99" max="99" width="7.28515625" style="1" hidden="1" customWidth="1" collapsed="1"/>
    <col min="100" max="100" width="12.85546875" style="1" hidden="1" customWidth="1" collapsed="1"/>
    <col min="101" max="101" width="9.85546875" style="1" hidden="1" customWidth="1" collapsed="1"/>
    <col min="102" max="102" width="10" style="1" hidden="1" customWidth="1" collapsed="1"/>
    <col min="103" max="103" width="13.42578125" style="1" hidden="1" customWidth="1" collapsed="1"/>
    <col min="104" max="104" width="10.140625" style="1" hidden="1" customWidth="1" collapsed="1"/>
    <col min="105" max="105" width="8.42578125" style="1" hidden="1" customWidth="1" collapsed="1"/>
    <col min="106" max="106" width="13.5703125" style="1" hidden="1" customWidth="1" collapsed="1"/>
    <col min="107" max="107" width="5.140625" style="1" hidden="1" customWidth="1" collapsed="1"/>
    <col min="108" max="108" width="8" style="1" hidden="1" customWidth="1" collapsed="1"/>
    <col min="109" max="109" width="11.42578125" style="1" hidden="1" customWidth="1" collapsed="1"/>
    <col min="110" max="110" width="7.7109375" style="1" hidden="1" customWidth="1" collapsed="1"/>
    <col min="111" max="111" width="7.5703125" style="1" hidden="1" customWidth="1" collapsed="1"/>
    <col min="112" max="113" width="5.140625" style="1" hidden="1" customWidth="1" collapsed="1"/>
    <col min="114" max="114" width="14.140625" style="1" hidden="1" customWidth="1" collapsed="1"/>
    <col min="115" max="115" width="15.5703125" style="1" hidden="1" customWidth="1" collapsed="1"/>
    <col min="116" max="116" width="6.85546875" style="1" hidden="1" customWidth="1" collapsed="1"/>
    <col min="117" max="16384" width="0" style="1" hidden="1" collapsed="1"/>
  </cols>
  <sheetData>
    <row r="1" spans="1:122" ht="30.75" customHeight="1">
      <c r="A1" s="175" t="s">
        <v>143</v>
      </c>
      <c r="B1" s="175"/>
      <c r="C1" s="175"/>
      <c r="D1" s="175"/>
      <c r="E1" s="175"/>
      <c r="F1" s="175"/>
    </row>
    <row r="2" spans="1:122" ht="27.75" customHeight="1">
      <c r="A2" s="176" t="str">
        <f>'GA-55'!D8&amp; " ,   " &amp;'GA-55'!K8&amp;"                         PAN-  "&amp;'GA-55'!P8</f>
        <v>PARMANAND MEGHWAL ,   HEAD MASTER                         PAN-  XXXXXXXXXX</v>
      </c>
      <c r="B2" s="176"/>
      <c r="C2" s="176"/>
      <c r="D2" s="176"/>
      <c r="E2" s="176"/>
      <c r="F2" s="176"/>
    </row>
    <row r="3" spans="1:122" ht="15" customHeight="1">
      <c r="A3" s="124" t="s">
        <v>122</v>
      </c>
      <c r="B3" s="92">
        <v>0</v>
      </c>
      <c r="C3" s="93"/>
      <c r="D3" s="124" t="s">
        <v>185</v>
      </c>
      <c r="E3" s="92">
        <v>0</v>
      </c>
      <c r="F3" s="88" t="s">
        <v>169</v>
      </c>
      <c r="DR3" s="5" t="s">
        <v>17</v>
      </c>
    </row>
    <row r="4" spans="1:122" ht="17.25">
      <c r="A4" s="125" t="s">
        <v>196</v>
      </c>
      <c r="B4" s="94">
        <v>0</v>
      </c>
      <c r="C4" s="95"/>
      <c r="D4" s="126" t="s">
        <v>151</v>
      </c>
      <c r="E4" s="94">
        <v>0</v>
      </c>
      <c r="F4" s="88">
        <f>'GA-55'!N32-'GA-55'!I32</f>
        <v>1194952</v>
      </c>
      <c r="DR4" s="5"/>
    </row>
    <row r="5" spans="1:122" ht="15" customHeight="1">
      <c r="A5" s="124" t="s">
        <v>197</v>
      </c>
      <c r="B5" s="92">
        <v>0</v>
      </c>
      <c r="C5" s="93"/>
      <c r="D5" s="124" t="s">
        <v>145</v>
      </c>
      <c r="E5" s="92">
        <v>0</v>
      </c>
      <c r="F5" s="89" t="s">
        <v>25</v>
      </c>
      <c r="DR5" s="5"/>
    </row>
    <row r="6" spans="1:122" ht="17.25" customHeight="1">
      <c r="A6" s="126" t="s">
        <v>123</v>
      </c>
      <c r="B6" s="94">
        <v>0</v>
      </c>
      <c r="C6" s="95"/>
      <c r="D6" s="126" t="s">
        <v>186</v>
      </c>
      <c r="E6" s="94">
        <v>0</v>
      </c>
      <c r="F6" s="89">
        <f>'Tax Old Regime'!Q47</f>
        <v>1121940</v>
      </c>
      <c r="DR6" s="5"/>
    </row>
    <row r="7" spans="1:122" ht="15" customHeight="1">
      <c r="A7" s="124" t="s">
        <v>124</v>
      </c>
      <c r="B7" s="92">
        <v>0</v>
      </c>
      <c r="C7" s="93"/>
      <c r="D7" s="128" t="s">
        <v>187</v>
      </c>
      <c r="E7" s="92">
        <v>0</v>
      </c>
      <c r="F7" s="90" t="s">
        <v>68</v>
      </c>
      <c r="DR7" s="5"/>
    </row>
    <row r="8" spans="1:122" ht="15" customHeight="1">
      <c r="A8" s="127" t="s">
        <v>125</v>
      </c>
      <c r="B8" s="96">
        <v>0</v>
      </c>
      <c r="C8" s="95"/>
      <c r="D8" s="126" t="s">
        <v>188</v>
      </c>
      <c r="E8" s="96">
        <v>0</v>
      </c>
      <c r="F8" s="91">
        <f>'GA-55'!X32</f>
        <v>0</v>
      </c>
      <c r="DR8" s="5"/>
    </row>
    <row r="9" spans="1:122" ht="15" customHeight="1">
      <c r="A9" s="124" t="s">
        <v>126</v>
      </c>
      <c r="B9" s="92">
        <v>0</v>
      </c>
      <c r="C9" s="93"/>
      <c r="D9" s="124" t="s">
        <v>189</v>
      </c>
      <c r="E9" s="92">
        <v>0</v>
      </c>
      <c r="F9" s="177" t="s">
        <v>108</v>
      </c>
      <c r="DR9" s="5"/>
    </row>
    <row r="10" spans="1:122" ht="15" customHeight="1">
      <c r="A10" s="127" t="s">
        <v>127</v>
      </c>
      <c r="B10" s="96">
        <v>0</v>
      </c>
      <c r="C10" s="95"/>
      <c r="D10" s="127" t="s">
        <v>190</v>
      </c>
      <c r="E10" s="96">
        <v>0</v>
      </c>
      <c r="F10" s="177"/>
      <c r="DR10" s="5" t="s">
        <v>18</v>
      </c>
    </row>
    <row r="11" spans="1:122" ht="15" customHeight="1">
      <c r="A11" s="124" t="s">
        <v>181</v>
      </c>
      <c r="B11" s="92">
        <v>0</v>
      </c>
      <c r="C11" s="93"/>
      <c r="D11" s="124" t="s">
        <v>191</v>
      </c>
      <c r="E11" s="92">
        <v>0</v>
      </c>
      <c r="F11" s="177"/>
      <c r="DR11" s="5" t="s">
        <v>20</v>
      </c>
    </row>
    <row r="12" spans="1:122" ht="15" customHeight="1">
      <c r="A12" s="127" t="s">
        <v>182</v>
      </c>
      <c r="B12" s="96">
        <v>0</v>
      </c>
      <c r="C12" s="95"/>
      <c r="D12" s="127" t="s">
        <v>192</v>
      </c>
      <c r="E12" s="96">
        <v>0</v>
      </c>
      <c r="F12" s="89">
        <f>'Tax Old Regime'!Q31</f>
        <v>58320</v>
      </c>
      <c r="DR12" s="5" t="s">
        <v>4</v>
      </c>
    </row>
    <row r="13" spans="1:122" ht="15" customHeight="1">
      <c r="A13" s="124" t="s">
        <v>128</v>
      </c>
      <c r="B13" s="92">
        <v>0</v>
      </c>
      <c r="C13" s="93"/>
      <c r="D13" s="124" t="s">
        <v>193</v>
      </c>
      <c r="E13" s="92">
        <v>0</v>
      </c>
      <c r="F13" s="89"/>
      <c r="DR13" s="5"/>
    </row>
    <row r="14" spans="1:122" ht="15" customHeight="1">
      <c r="A14" s="127" t="s">
        <v>183</v>
      </c>
      <c r="B14" s="96">
        <v>0</v>
      </c>
      <c r="C14" s="95"/>
      <c r="D14" s="127" t="s">
        <v>194</v>
      </c>
      <c r="E14" s="96">
        <v>0</v>
      </c>
      <c r="F14" s="178" t="s">
        <v>8</v>
      </c>
      <c r="DR14" s="5" t="s">
        <v>0</v>
      </c>
    </row>
    <row r="15" spans="1:122" ht="15" customHeight="1">
      <c r="A15" s="124" t="s">
        <v>129</v>
      </c>
      <c r="B15" s="92">
        <v>0</v>
      </c>
      <c r="C15" s="93"/>
      <c r="D15" s="124" t="s">
        <v>152</v>
      </c>
      <c r="E15" s="92">
        <v>0</v>
      </c>
      <c r="F15" s="178"/>
      <c r="DR15" s="5" t="s">
        <v>20</v>
      </c>
    </row>
    <row r="16" spans="1:122" ht="15" customHeight="1">
      <c r="A16" s="127" t="s">
        <v>130</v>
      </c>
      <c r="B16" s="96">
        <v>0</v>
      </c>
      <c r="C16" s="95"/>
      <c r="D16" s="127" t="s">
        <v>153</v>
      </c>
      <c r="E16" s="96">
        <v>0</v>
      </c>
      <c r="F16" s="178"/>
      <c r="DR16" s="5" t="s">
        <v>21</v>
      </c>
    </row>
    <row r="17" spans="1:122" ht="15" customHeight="1">
      <c r="A17" s="124" t="s">
        <v>131</v>
      </c>
      <c r="B17" s="92">
        <v>0</v>
      </c>
      <c r="C17" s="93"/>
      <c r="D17" s="124" t="s">
        <v>154</v>
      </c>
      <c r="E17" s="92">
        <v>0</v>
      </c>
      <c r="F17" s="181">
        <f>IF(B3&gt;=1,(F4*10%+B3),0)</f>
        <v>0</v>
      </c>
      <c r="DR17" s="5" t="s">
        <v>5</v>
      </c>
    </row>
    <row r="18" spans="1:122" ht="15" customHeight="1">
      <c r="A18" s="127" t="s">
        <v>184</v>
      </c>
      <c r="B18" s="96">
        <v>0</v>
      </c>
      <c r="C18" s="95"/>
      <c r="D18" s="127" t="s">
        <v>195</v>
      </c>
      <c r="E18" s="96">
        <v>0</v>
      </c>
      <c r="F18" s="181"/>
      <c r="DR18" s="5" t="s">
        <v>22</v>
      </c>
    </row>
    <row r="19" spans="1:122" ht="15" customHeight="1">
      <c r="A19" s="180" t="str">
        <f>'Tax Old Regime'!B63</f>
        <v>Income Tax Payable</v>
      </c>
      <c r="B19" s="180"/>
      <c r="C19" s="83"/>
      <c r="D19" s="84">
        <f>'Tax Old Regime'!Q63</f>
        <v>155045</v>
      </c>
      <c r="E19" s="97" t="s">
        <v>144</v>
      </c>
      <c r="F19" s="87">
        <f>'GA-55'!I32</f>
        <v>35312</v>
      </c>
      <c r="DR19" s="5" t="s">
        <v>7</v>
      </c>
    </row>
    <row r="20" spans="1:122" ht="15" customHeight="1">
      <c r="A20" s="179" t="str">
        <f>"Total Rebate of (US 80C, 80CCC,80CCD(1)) =  "&amp;'Tax Old Regime'!Q31</f>
        <v>Total Rebate of (US 80C, 80CCC,80CCD(1)) =  58320</v>
      </c>
      <c r="B20" s="179"/>
      <c r="C20" s="2"/>
      <c r="D20" s="57" t="str">
        <f>"Investable Amount = "&amp;(150000-'Tax Old Regime'!Q31)</f>
        <v>Investable Amount = 91680</v>
      </c>
      <c r="E20" s="2"/>
      <c r="F20" s="2"/>
      <c r="DR20" s="5" t="s">
        <v>19</v>
      </c>
    </row>
    <row r="21" spans="1:122" ht="48" customHeight="1">
      <c r="A21" s="173" t="s">
        <v>173</v>
      </c>
      <c r="B21" s="174"/>
      <c r="C21" s="174"/>
      <c r="D21" s="174"/>
      <c r="E21" s="174"/>
      <c r="F21" s="174"/>
    </row>
    <row r="22" spans="1:122" hidden="1"/>
    <row r="23" spans="1:122" hidden="1"/>
    <row r="24" spans="1:122" hidden="1"/>
    <row r="25" spans="1:122" hidden="1"/>
    <row r="26" spans="1:122" hidden="1"/>
    <row r="27" spans="1:122" hidden="1"/>
    <row r="28" spans="1:122" hidden="1"/>
    <row r="29" spans="1:122" hidden="1"/>
    <row r="30" spans="1:122" hidden="1"/>
    <row r="31" spans="1:122" hidden="1"/>
    <row r="32" spans="1:1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/>
  </sheetData>
  <sheetProtection password="FC12" sheet="1" objects="1" scenario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8">
    <mergeCell ref="A21:F21"/>
    <mergeCell ref="A1:F1"/>
    <mergeCell ref="A2:F2"/>
    <mergeCell ref="F9:F11"/>
    <mergeCell ref="F14:F16"/>
    <mergeCell ref="A20:B20"/>
    <mergeCell ref="A19:B19"/>
    <mergeCell ref="F17:F18"/>
  </mergeCells>
  <phoneticPr fontId="0" type="noConversion"/>
  <conditionalFormatting sqref="A19:E20 F20">
    <cfRule type="expression" dxfId="2" priority="7" stopIfTrue="1">
      <formula>$A$19="Income Tax Refundable"</formula>
    </cfRule>
    <cfRule type="expression" dxfId="1" priority="8" stopIfTrue="1">
      <formula>$A$19="Income Tax Payable"</formula>
    </cfRule>
  </conditionalFormatting>
  <conditionalFormatting sqref="DR11:DR20">
    <cfRule type="cellIs" dxfId="0" priority="10" stopIfTrue="1" operator="lessThan">
      <formula>1</formula>
    </cfRule>
  </conditionalFormatting>
  <dataValidations count="9">
    <dataValidation type="whole" operator="lessThanOrEqual" allowBlank="1" showInputMessage="1" showErrorMessage="1" errorTitle="Sorry...!!! Not Allow" error="HRA Rebate Permissible up to Actual HRA Recieved" sqref="E3">
      <formula1>H18</formula1>
    </dataValidation>
    <dataValidation type="whole" operator="lessThanOrEqual" allowBlank="1" showInputMessage="1" showErrorMessage="1" errorTitle="Sorry...!!! Not Allow" error="HRA Rebate Permissible up to Actual HRA Recieved" sqref="B3">
      <formula1>F19</formula1>
    </dataValidation>
    <dataValidation type="whole" operator="lessThanOrEqual" allowBlank="1" showInputMessage="1" showErrorMessage="1" errorTitle="Sorry...!!! Not Allow" error="HRA Rebate Permissible up to Actual HRA Recieved" sqref="C3:C13">
      <formula1>G18</formula1>
    </dataValidation>
    <dataValidation type="whole" operator="lessThanOrEqual" allowBlank="1" showInputMessage="1" showErrorMessage="1" errorTitle="Sorry...!!! Not Allow" error="HRA Rebate Permissible up to Actual HRA Recieved" sqref="C14:C18">
      <formula1>G28</formula1>
    </dataValidation>
    <dataValidation type="whole" operator="lessThan" allowBlank="1" showInputMessage="1" showErrorMessage="1" error="Maximum 2 lakh allowed " sqref="B9">
      <formula1>200001</formula1>
    </dataValidation>
    <dataValidation type="whole" operator="lessThan" allowBlank="1" showInputMessage="1" showErrorMessage="1" sqref="E14">
      <formula1>10001</formula1>
    </dataValidation>
    <dataValidation type="whole" operator="lessThan" allowBlank="1" showInputMessage="1" showErrorMessage="1" error="max 5000 allowed" sqref="B4">
      <formula1>5001</formula1>
    </dataValidation>
    <dataValidation type="whole" operator="lessThan" allowBlank="1" showInputMessage="1" showErrorMessage="1" error="max 50000 allowed" sqref="E7">
      <formula1>50001</formula1>
    </dataValidation>
    <dataValidation type="whole" operator="lessThan" allowBlank="1" showInputMessage="1" showErrorMessage="1" error="max 25000 for senior citizen max 50000" sqref="E8">
      <formula1>50001</formula1>
    </dataValidation>
  </dataValidations>
  <hyperlinks>
    <hyperlink ref="A21" r:id="rId3"/>
  </hyperlinks>
  <pageMargins left="0.5" right="0.5" top="0.2" bottom="0.2" header="0" footer="0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R79"/>
  <sheetViews>
    <sheetView showGridLines="0" workbookViewId="0">
      <selection activeCell="C7" sqref="C7:L7"/>
    </sheetView>
  </sheetViews>
  <sheetFormatPr defaultColWidth="0" defaultRowHeight="15.75" zeroHeight="1"/>
  <cols>
    <col min="1" max="1" width="3" customWidth="1" collapsed="1"/>
    <col min="2" max="2" width="3.5703125" style="15" customWidth="1" collapsed="1"/>
    <col min="3" max="3" width="4.5703125" style="14" customWidth="1" collapsed="1"/>
    <col min="4" max="5" width="9.140625" style="14" customWidth="1" collapsed="1"/>
    <col min="6" max="6" width="3.85546875" style="14" customWidth="1" collapsed="1"/>
    <col min="7" max="7" width="4.140625" style="14" customWidth="1" collapsed="1"/>
    <col min="8" max="8" width="2.7109375" style="14" customWidth="1" collapsed="1"/>
    <col min="9" max="9" width="10.5703125" style="14" customWidth="1" collapsed="1"/>
    <col min="10" max="10" width="5.140625" style="14" customWidth="1" collapsed="1"/>
    <col min="11" max="11" width="10.28515625" style="14" customWidth="1" collapsed="1"/>
    <col min="12" max="12" width="11.42578125" style="14" customWidth="1" collapsed="1"/>
    <col min="13" max="13" width="9.42578125" style="14" customWidth="1" collapsed="1"/>
    <col min="14" max="14" width="3.5703125" style="14" customWidth="1" collapsed="1"/>
    <col min="15" max="15" width="11.42578125" style="14" customWidth="1" collapsed="1"/>
    <col min="16" max="16" width="3.140625" style="16" customWidth="1" collapsed="1"/>
    <col min="17" max="17" width="14.85546875" style="17" customWidth="1" collapsed="1"/>
    <col min="18" max="18" width="2.42578125" customWidth="1" collapsed="1"/>
    <col min="19" max="16384" width="9.140625" hidden="1" collapsed="1"/>
  </cols>
  <sheetData>
    <row r="1" spans="2:17" s="20" customFormat="1" ht="18.75">
      <c r="B1" s="205" t="str">
        <f>'GA-55'!C6</f>
        <v xml:space="preserve">SCHOOL NAME 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2:17" s="20" customFormat="1" ht="21" thickBot="1">
      <c r="B2" s="206" t="s">
        <v>217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2:17" s="20" customFormat="1" ht="15" customHeight="1">
      <c r="B3" s="40">
        <v>1</v>
      </c>
      <c r="C3" s="207" t="s">
        <v>10</v>
      </c>
      <c r="D3" s="208"/>
      <c r="E3" s="213" t="str">
        <f>'GA-55'!D8</f>
        <v>PARMANAND MEGHWAL</v>
      </c>
      <c r="F3" s="213"/>
      <c r="G3" s="213"/>
      <c r="H3" s="213"/>
      <c r="I3" s="213"/>
      <c r="J3" s="213"/>
      <c r="K3" s="41" t="s">
        <v>28</v>
      </c>
      <c r="L3" s="214" t="str">
        <f>'GA-55'!K8</f>
        <v>HEAD MASTER</v>
      </c>
      <c r="M3" s="214"/>
      <c r="N3" s="214"/>
      <c r="O3" s="42" t="s">
        <v>27</v>
      </c>
      <c r="P3" s="209" t="str">
        <f>IF('GA-55'!P8="","",'GA-55'!P8)</f>
        <v>XXXXXXXXXX</v>
      </c>
      <c r="Q3" s="210"/>
    </row>
    <row r="4" spans="2:17" s="20" customFormat="1" ht="15" customHeight="1">
      <c r="B4" s="32">
        <v>2</v>
      </c>
      <c r="C4" s="211" t="s">
        <v>223</v>
      </c>
      <c r="D4" s="211"/>
      <c r="E4" s="183"/>
      <c r="F4" s="183"/>
      <c r="G4" s="183"/>
      <c r="H4" s="183"/>
      <c r="I4" s="183"/>
      <c r="J4" s="183"/>
      <c r="K4" s="211"/>
      <c r="L4" s="183"/>
      <c r="M4" s="183"/>
      <c r="N4" s="183"/>
      <c r="O4" s="211"/>
      <c r="P4" s="77" t="s">
        <v>11</v>
      </c>
      <c r="Q4" s="33">
        <f>IF('GA-55'!Z2="No",'GA-55'!N32,('GA-55'!N32+'GA-55'!O32))</f>
        <v>1230264</v>
      </c>
    </row>
    <row r="5" spans="2:17" s="20" customFormat="1" ht="15" customHeight="1">
      <c r="B5" s="32">
        <v>3</v>
      </c>
      <c r="C5" s="183" t="s">
        <v>117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28" t="s">
        <v>11</v>
      </c>
      <c r="Q5" s="34">
        <f>'Other Deduction'!B3</f>
        <v>0</v>
      </c>
    </row>
    <row r="6" spans="2:17" s="20" customFormat="1" ht="15" customHeight="1">
      <c r="B6" s="32">
        <v>4</v>
      </c>
      <c r="C6" s="212" t="s">
        <v>29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8" t="s">
        <v>11</v>
      </c>
      <c r="Q6" s="34">
        <f>Q4-Q5</f>
        <v>1230264</v>
      </c>
    </row>
    <row r="7" spans="2:17" s="20" customFormat="1" ht="15" customHeight="1">
      <c r="B7" s="215">
        <v>5</v>
      </c>
      <c r="C7" s="200" t="s">
        <v>200</v>
      </c>
      <c r="D7" s="201"/>
      <c r="E7" s="201"/>
      <c r="F7" s="201"/>
      <c r="G7" s="201"/>
      <c r="H7" s="201"/>
      <c r="I7" s="201"/>
      <c r="J7" s="201"/>
      <c r="K7" s="201"/>
      <c r="L7" s="201"/>
      <c r="M7" s="196">
        <f>'Other Deduction'!B4</f>
        <v>0</v>
      </c>
      <c r="N7" s="196"/>
      <c r="O7" s="196"/>
      <c r="P7" s="218"/>
      <c r="Q7" s="219"/>
    </row>
    <row r="8" spans="2:17" s="20" customFormat="1" ht="15" customHeight="1">
      <c r="B8" s="216"/>
      <c r="C8" s="200" t="s">
        <v>72</v>
      </c>
      <c r="D8" s="201"/>
      <c r="E8" s="201"/>
      <c r="F8" s="201"/>
      <c r="G8" s="201"/>
      <c r="H8" s="201"/>
      <c r="I8" s="201"/>
      <c r="J8" s="201"/>
      <c r="K8" s="201"/>
      <c r="L8" s="201"/>
      <c r="M8" s="196">
        <f>'Other Deduction'!B5</f>
        <v>0</v>
      </c>
      <c r="N8" s="196"/>
      <c r="O8" s="196"/>
      <c r="P8" s="220"/>
      <c r="Q8" s="221"/>
    </row>
    <row r="9" spans="2:17" s="20" customFormat="1" ht="15" customHeight="1">
      <c r="B9" s="217"/>
      <c r="C9" s="200" t="s">
        <v>168</v>
      </c>
      <c r="D9" s="201"/>
      <c r="E9" s="201"/>
      <c r="F9" s="201"/>
      <c r="G9" s="201"/>
      <c r="H9" s="201"/>
      <c r="I9" s="201"/>
      <c r="J9" s="201"/>
      <c r="K9" s="201"/>
      <c r="L9" s="201"/>
      <c r="M9" s="196">
        <f>IF(Q6&lt;50000,Q6,50000)</f>
        <v>50000</v>
      </c>
      <c r="N9" s="196"/>
      <c r="O9" s="196"/>
      <c r="P9" s="28" t="s">
        <v>11</v>
      </c>
      <c r="Q9" s="34">
        <f>SUM(M7:O9)</f>
        <v>50000</v>
      </c>
    </row>
    <row r="10" spans="2:17" s="20" customFormat="1" ht="15" customHeight="1">
      <c r="B10" s="32">
        <v>6</v>
      </c>
      <c r="C10" s="184" t="s">
        <v>12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28" t="s">
        <v>11</v>
      </c>
      <c r="Q10" s="34">
        <f>Q6-Q9</f>
        <v>1180264</v>
      </c>
    </row>
    <row r="11" spans="2:17" s="20" customFormat="1" ht="15" customHeight="1">
      <c r="B11" s="182">
        <v>7</v>
      </c>
      <c r="C11" s="183" t="s">
        <v>30</v>
      </c>
      <c r="D11" s="183"/>
      <c r="E11" s="183"/>
      <c r="F11" s="183"/>
      <c r="G11" s="183"/>
      <c r="H11" s="183"/>
      <c r="I11" s="183"/>
      <c r="J11" s="183"/>
      <c r="K11" s="184" t="s">
        <v>31</v>
      </c>
      <c r="L11" s="184"/>
      <c r="M11" s="196">
        <f>'Other Deduction'!B6</f>
        <v>0</v>
      </c>
      <c r="N11" s="196"/>
      <c r="O11" s="196"/>
      <c r="P11" s="197"/>
      <c r="Q11" s="198"/>
    </row>
    <row r="12" spans="2:17" s="20" customFormat="1" ht="15" customHeight="1">
      <c r="B12" s="182"/>
      <c r="C12" s="191" t="s">
        <v>32</v>
      </c>
      <c r="D12" s="192"/>
      <c r="E12" s="188" t="s">
        <v>86</v>
      </c>
      <c r="F12" s="189"/>
      <c r="G12" s="190"/>
      <c r="H12" s="199" t="s">
        <v>13</v>
      </c>
      <c r="I12" s="199"/>
      <c r="J12" s="199"/>
      <c r="K12" s="184" t="s">
        <v>33</v>
      </c>
      <c r="L12" s="184"/>
      <c r="M12" s="184" t="s">
        <v>63</v>
      </c>
      <c r="N12" s="184"/>
      <c r="O12" s="184"/>
      <c r="P12" s="197"/>
      <c r="Q12" s="198"/>
    </row>
    <row r="13" spans="2:17" s="20" customFormat="1" ht="15" customHeight="1">
      <c r="B13" s="182"/>
      <c r="C13" s="193"/>
      <c r="D13" s="194"/>
      <c r="E13" s="185">
        <f>ROUND(M11*0.3,0)</f>
        <v>0</v>
      </c>
      <c r="F13" s="186"/>
      <c r="G13" s="187"/>
      <c r="H13" s="196">
        <f>IF(('GA-55'!W32+'Other Deduction'!B9)&gt;200000,200000,('GA-55'!W32+'Other Deduction'!B9))</f>
        <v>0</v>
      </c>
      <c r="I13" s="196"/>
      <c r="J13" s="196"/>
      <c r="K13" s="196">
        <f>'Other Deduction'!B7</f>
        <v>0</v>
      </c>
      <c r="L13" s="196"/>
      <c r="M13" s="196">
        <f>E13+H13+K13</f>
        <v>0</v>
      </c>
      <c r="N13" s="196"/>
      <c r="O13" s="196"/>
      <c r="P13" s="197"/>
      <c r="Q13" s="198"/>
    </row>
    <row r="14" spans="2:17" s="20" customFormat="1" ht="15" customHeight="1">
      <c r="B14" s="32"/>
      <c r="C14" s="184" t="s">
        <v>34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28" t="s">
        <v>11</v>
      </c>
      <c r="Q14" s="34">
        <f>M11-M13</f>
        <v>0</v>
      </c>
    </row>
    <row r="15" spans="2:17" s="20" customFormat="1" ht="15" customHeight="1">
      <c r="B15" s="32">
        <v>8</v>
      </c>
      <c r="C15" s="184" t="s">
        <v>64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28" t="s">
        <v>11</v>
      </c>
      <c r="Q15" s="34">
        <f>Q10+Q14</f>
        <v>1180264</v>
      </c>
    </row>
    <row r="16" spans="2:17" s="20" customFormat="1" ht="15" customHeight="1">
      <c r="B16" s="32">
        <v>9</v>
      </c>
      <c r="C16" s="183" t="s">
        <v>26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28" t="s">
        <v>11</v>
      </c>
      <c r="Q16" s="34">
        <f>'Other Deduction'!E3+'Other Deduction'!E4</f>
        <v>0</v>
      </c>
    </row>
    <row r="17" spans="2:17" s="20" customFormat="1" ht="15" customHeight="1">
      <c r="B17" s="32">
        <v>10</v>
      </c>
      <c r="C17" s="183" t="s">
        <v>35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28" t="s">
        <v>11</v>
      </c>
      <c r="Q17" s="33">
        <f>Q15+Q16</f>
        <v>1180264</v>
      </c>
    </row>
    <row r="18" spans="2:17" s="20" customFormat="1" ht="15" customHeight="1">
      <c r="B18" s="215">
        <v>11</v>
      </c>
      <c r="C18" s="204" t="s">
        <v>118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22"/>
    </row>
    <row r="19" spans="2:17" s="20" customFormat="1" ht="15" customHeight="1">
      <c r="B19" s="216"/>
      <c r="C19" s="223" t="s">
        <v>102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4"/>
    </row>
    <row r="20" spans="2:17" s="20" customFormat="1" ht="15" customHeight="1">
      <c r="B20" s="216"/>
      <c r="C20" s="8" t="s">
        <v>36</v>
      </c>
      <c r="D20" s="183" t="s">
        <v>73</v>
      </c>
      <c r="E20" s="183"/>
      <c r="F20" s="183"/>
      <c r="G20" s="183"/>
      <c r="H20" s="28" t="s">
        <v>11</v>
      </c>
      <c r="I20" s="18">
        <f>'GA-55'!Q32</f>
        <v>0</v>
      </c>
      <c r="J20" s="8" t="s">
        <v>39</v>
      </c>
      <c r="K20" s="225" t="s">
        <v>110</v>
      </c>
      <c r="L20" s="225"/>
      <c r="M20" s="225"/>
      <c r="N20" s="28" t="s">
        <v>11</v>
      </c>
      <c r="O20" s="86">
        <f>IF('GA-55'!Z2="Yes",'GA-55'!O32-Q33,0)</f>
        <v>0</v>
      </c>
      <c r="P20" s="218"/>
      <c r="Q20" s="219"/>
    </row>
    <row r="21" spans="2:17" s="20" customFormat="1" ht="15" customHeight="1">
      <c r="B21" s="216"/>
      <c r="C21" s="8" t="s">
        <v>38</v>
      </c>
      <c r="D21" s="183" t="s">
        <v>74</v>
      </c>
      <c r="E21" s="183"/>
      <c r="F21" s="183"/>
      <c r="G21" s="183"/>
      <c r="H21" s="28" t="s">
        <v>11</v>
      </c>
      <c r="I21" s="18">
        <f>'GA-55'!T32+'Other Deduction'!B10</f>
        <v>0</v>
      </c>
      <c r="J21" s="8" t="s">
        <v>42</v>
      </c>
      <c r="K21" s="226" t="s">
        <v>40</v>
      </c>
      <c r="L21" s="226"/>
      <c r="M21" s="226"/>
      <c r="N21" s="28" t="s">
        <v>11</v>
      </c>
      <c r="O21" s="18">
        <f>'Other Deduction'!E6</f>
        <v>0</v>
      </c>
      <c r="P21" s="230"/>
      <c r="Q21" s="231"/>
    </row>
    <row r="22" spans="2:17" s="20" customFormat="1" ht="15" customHeight="1">
      <c r="B22" s="216"/>
      <c r="C22" s="8" t="s">
        <v>41</v>
      </c>
      <c r="D22" s="183" t="s">
        <v>75</v>
      </c>
      <c r="E22" s="183"/>
      <c r="F22" s="183"/>
      <c r="G22" s="183"/>
      <c r="H22" s="28" t="s">
        <v>11</v>
      </c>
      <c r="I22" s="18">
        <f>'Other Deduction'!B14</f>
        <v>0</v>
      </c>
      <c r="J22" s="8" t="s">
        <v>44</v>
      </c>
      <c r="K22" s="226" t="s">
        <v>16</v>
      </c>
      <c r="L22" s="226"/>
      <c r="M22" s="226"/>
      <c r="N22" s="28" t="s">
        <v>11</v>
      </c>
      <c r="O22" s="19">
        <f>'Other Deduction'!B15</f>
        <v>0</v>
      </c>
      <c r="P22" s="230"/>
      <c r="Q22" s="231"/>
    </row>
    <row r="23" spans="2:17" s="20" customFormat="1" ht="15" customHeight="1">
      <c r="B23" s="216"/>
      <c r="C23" s="8" t="s">
        <v>43</v>
      </c>
      <c r="D23" s="183" t="s">
        <v>76</v>
      </c>
      <c r="E23" s="183"/>
      <c r="F23" s="183"/>
      <c r="G23" s="183"/>
      <c r="H23" s="28" t="s">
        <v>11</v>
      </c>
      <c r="I23" s="18">
        <f>'Other Deduction'!B16</f>
        <v>0</v>
      </c>
      <c r="J23" s="8" t="s">
        <v>46</v>
      </c>
      <c r="K23" s="226" t="s">
        <v>103</v>
      </c>
      <c r="L23" s="226"/>
      <c r="M23" s="226"/>
      <c r="N23" s="28" t="s">
        <v>11</v>
      </c>
      <c r="O23" s="19">
        <f>'Other Deduction'!B12</f>
        <v>0</v>
      </c>
      <c r="P23" s="230"/>
      <c r="Q23" s="231"/>
    </row>
    <row r="24" spans="2:17" s="20" customFormat="1" ht="15" customHeight="1">
      <c r="B24" s="216"/>
      <c r="C24" s="8" t="s">
        <v>45</v>
      </c>
      <c r="D24" s="183" t="s">
        <v>77</v>
      </c>
      <c r="E24" s="183"/>
      <c r="F24" s="183"/>
      <c r="G24" s="183"/>
      <c r="H24" s="28" t="s">
        <v>11</v>
      </c>
      <c r="I24" s="18">
        <f>'Other Deduction'!B17</f>
        <v>0</v>
      </c>
      <c r="J24" s="8" t="s">
        <v>48</v>
      </c>
      <c r="K24" s="226" t="s">
        <v>106</v>
      </c>
      <c r="L24" s="226"/>
      <c r="M24" s="226"/>
      <c r="N24" s="28" t="s">
        <v>11</v>
      </c>
      <c r="O24" s="18">
        <f>'Other Deduction'!E15</f>
        <v>0</v>
      </c>
      <c r="P24" s="230"/>
      <c r="Q24" s="231"/>
    </row>
    <row r="25" spans="2:17" s="20" customFormat="1" ht="15" customHeight="1">
      <c r="B25" s="216"/>
      <c r="C25" s="8" t="s">
        <v>47</v>
      </c>
      <c r="D25" s="183" t="s">
        <v>78</v>
      </c>
      <c r="E25" s="183"/>
      <c r="F25" s="183"/>
      <c r="G25" s="183"/>
      <c r="H25" s="28" t="s">
        <v>11</v>
      </c>
      <c r="I25" s="18">
        <f>IF('GA-55'!Z2="No",'GA-55'!O32,0)</f>
        <v>57600</v>
      </c>
      <c r="J25" s="8" t="s">
        <v>50</v>
      </c>
      <c r="K25" s="226" t="s">
        <v>105</v>
      </c>
      <c r="L25" s="226"/>
      <c r="M25" s="226"/>
      <c r="N25" s="28" t="s">
        <v>11</v>
      </c>
      <c r="O25" s="18">
        <f>'Other Deduction'!E16</f>
        <v>0</v>
      </c>
      <c r="P25" s="230"/>
      <c r="Q25" s="231"/>
    </row>
    <row r="26" spans="2:17" s="20" customFormat="1" ht="15" customHeight="1">
      <c r="B26" s="216"/>
      <c r="C26" s="8" t="s">
        <v>49</v>
      </c>
      <c r="D26" s="200" t="s">
        <v>113</v>
      </c>
      <c r="E26" s="201"/>
      <c r="F26" s="201"/>
      <c r="G26" s="202"/>
      <c r="H26" s="28" t="s">
        <v>11</v>
      </c>
      <c r="I26" s="19">
        <f>'GA-55'!U32</f>
        <v>720</v>
      </c>
      <c r="J26" s="8" t="s">
        <v>52</v>
      </c>
      <c r="K26" s="203" t="s">
        <v>104</v>
      </c>
      <c r="L26" s="203"/>
      <c r="M26" s="203"/>
      <c r="N26" s="28" t="s">
        <v>11</v>
      </c>
      <c r="O26" s="18">
        <f>'Other Deduction'!B11</f>
        <v>0</v>
      </c>
      <c r="P26" s="230"/>
      <c r="Q26" s="231"/>
    </row>
    <row r="27" spans="2:17" s="20" customFormat="1" ht="15" customHeight="1">
      <c r="B27" s="216"/>
      <c r="C27" s="8" t="s">
        <v>51</v>
      </c>
      <c r="D27" s="183" t="s">
        <v>9</v>
      </c>
      <c r="E27" s="183"/>
      <c r="F27" s="183"/>
      <c r="G27" s="183"/>
      <c r="H27" s="28" t="s">
        <v>11</v>
      </c>
      <c r="I27" s="19">
        <f>'Other Deduction'!B13</f>
        <v>0</v>
      </c>
      <c r="J27" s="8" t="s">
        <v>146</v>
      </c>
      <c r="K27" s="203" t="s">
        <v>140</v>
      </c>
      <c r="L27" s="203"/>
      <c r="M27" s="203"/>
      <c r="N27" s="28" t="s">
        <v>11</v>
      </c>
      <c r="O27" s="18">
        <f>'Other Deduction'!E5</f>
        <v>0</v>
      </c>
      <c r="P27" s="230"/>
      <c r="Q27" s="231"/>
    </row>
    <row r="28" spans="2:17" s="20" customFormat="1" ht="15" customHeight="1">
      <c r="B28" s="216"/>
      <c r="C28" s="8" t="s">
        <v>53</v>
      </c>
      <c r="D28" s="183" t="s">
        <v>87</v>
      </c>
      <c r="E28" s="183"/>
      <c r="F28" s="183"/>
      <c r="G28" s="183"/>
      <c r="H28" s="28" t="s">
        <v>11</v>
      </c>
      <c r="I28" s="18">
        <f>'GA-55'!V32+'Other Deduction'!B8</f>
        <v>0</v>
      </c>
      <c r="J28" s="8" t="s">
        <v>199</v>
      </c>
      <c r="K28" s="203" t="s">
        <v>147</v>
      </c>
      <c r="L28" s="203"/>
      <c r="M28" s="203"/>
      <c r="N28" s="77" t="s">
        <v>11</v>
      </c>
      <c r="O28" s="18">
        <f>'Other Deduction'!B18</f>
        <v>0</v>
      </c>
      <c r="P28" s="230"/>
      <c r="Q28" s="231"/>
    </row>
    <row r="29" spans="2:17" s="20" customFormat="1" ht="15" customHeight="1">
      <c r="B29" s="216"/>
      <c r="C29" s="8" t="s">
        <v>37</v>
      </c>
      <c r="D29" s="183" t="s">
        <v>214</v>
      </c>
      <c r="E29" s="183"/>
      <c r="F29" s="183"/>
      <c r="G29" s="183"/>
      <c r="H29" s="130" t="s">
        <v>11</v>
      </c>
      <c r="I29" s="18">
        <f>IF('GA-55'!Z2="yes",'GA-55'!Y32,0)</f>
        <v>0</v>
      </c>
      <c r="J29" s="8" t="s">
        <v>201</v>
      </c>
      <c r="K29" s="235" t="s">
        <v>202</v>
      </c>
      <c r="L29" s="236"/>
      <c r="M29" s="237"/>
      <c r="N29" s="130"/>
      <c r="O29" s="131"/>
      <c r="P29" s="230"/>
      <c r="Q29" s="231"/>
    </row>
    <row r="30" spans="2:17" s="20" customFormat="1" ht="15" customHeight="1">
      <c r="B30" s="216"/>
      <c r="C30" s="227" t="s">
        <v>148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9"/>
      <c r="N30" s="28" t="s">
        <v>11</v>
      </c>
      <c r="O30" s="21">
        <f>SUM(I20:I29)+SUM(O20:O29)</f>
        <v>58320</v>
      </c>
      <c r="P30" s="220"/>
      <c r="Q30" s="221"/>
    </row>
    <row r="31" spans="2:17" s="20" customFormat="1" ht="15" customHeight="1">
      <c r="B31" s="216"/>
      <c r="C31" s="212" t="s">
        <v>101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8" t="s">
        <v>11</v>
      </c>
      <c r="Q31" s="33">
        <f>IF(O30&lt;150001,ROUND(O30,0),150000)</f>
        <v>58320</v>
      </c>
    </row>
    <row r="32" spans="2:17" s="20" customFormat="1" ht="15" customHeight="1">
      <c r="B32" s="216"/>
      <c r="C32" s="232" t="s">
        <v>121</v>
      </c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4"/>
      <c r="P32" s="52"/>
      <c r="Q32" s="85">
        <f>IF('GA-55'!Z2="Yes",'GA-55'!O32,0)</f>
        <v>0</v>
      </c>
    </row>
    <row r="33" spans="2:17" s="20" customFormat="1" ht="15" customHeight="1">
      <c r="B33" s="216"/>
      <c r="C33" s="277" t="s">
        <v>120</v>
      </c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9"/>
      <c r="P33" s="28" t="s">
        <v>11</v>
      </c>
      <c r="Q33" s="34">
        <f>'Other Deduction'!E7</f>
        <v>0</v>
      </c>
    </row>
    <row r="34" spans="2:17" s="20" customFormat="1" ht="15" customHeight="1">
      <c r="B34" s="217"/>
      <c r="C34" s="212" t="s">
        <v>109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8" t="s">
        <v>11</v>
      </c>
      <c r="Q34" s="33">
        <f>SUM(Q31:Q33)</f>
        <v>58320</v>
      </c>
    </row>
    <row r="35" spans="2:17" s="20" customFormat="1" ht="15" customHeight="1">
      <c r="B35" s="215">
        <v>12</v>
      </c>
      <c r="C35" s="204" t="s">
        <v>119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22"/>
    </row>
    <row r="36" spans="2:17" s="20" customFormat="1" ht="15" customHeight="1">
      <c r="B36" s="216"/>
      <c r="C36" s="274" t="s">
        <v>159</v>
      </c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6"/>
      <c r="P36" s="28" t="s">
        <v>11</v>
      </c>
      <c r="Q36" s="34">
        <f>'Other Deduction'!E8</f>
        <v>0</v>
      </c>
    </row>
    <row r="37" spans="2:17" s="20" customFormat="1" ht="15" customHeight="1">
      <c r="B37" s="216"/>
      <c r="C37" s="183" t="s">
        <v>160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28" t="s">
        <v>11</v>
      </c>
      <c r="Q37" s="34">
        <f>'Other Deduction'!E9</f>
        <v>0</v>
      </c>
    </row>
    <row r="38" spans="2:17" s="20" customFormat="1" ht="15" customHeight="1">
      <c r="B38" s="216"/>
      <c r="C38" s="183" t="s">
        <v>172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28" t="s">
        <v>11</v>
      </c>
      <c r="Q38" s="34">
        <f>'Other Deduction'!E10</f>
        <v>0</v>
      </c>
    </row>
    <row r="39" spans="2:17" s="20" customFormat="1" ht="15" customHeight="1">
      <c r="B39" s="216"/>
      <c r="C39" s="183" t="s">
        <v>132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28" t="s">
        <v>11</v>
      </c>
      <c r="Q39" s="34">
        <f>'Other Deduction'!E11</f>
        <v>0</v>
      </c>
    </row>
    <row r="40" spans="2:17" s="20" customFormat="1" ht="15" customHeight="1">
      <c r="B40" s="216"/>
      <c r="C40" s="183" t="s">
        <v>133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28" t="s">
        <v>11</v>
      </c>
      <c r="Q40" s="34">
        <f>'Other Deduction'!E12</f>
        <v>0</v>
      </c>
    </row>
    <row r="41" spans="2:17" s="20" customFormat="1" ht="15" customHeight="1">
      <c r="B41" s="216"/>
      <c r="C41" s="274" t="s">
        <v>134</v>
      </c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6"/>
      <c r="P41" s="28" t="s">
        <v>11</v>
      </c>
      <c r="Q41" s="34">
        <f>'Other Deduction'!E13</f>
        <v>0</v>
      </c>
    </row>
    <row r="42" spans="2:17" s="20" customFormat="1" ht="15" customHeight="1">
      <c r="B42" s="216"/>
      <c r="C42" s="200" t="s">
        <v>161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2"/>
      <c r="P42" s="28" t="s">
        <v>11</v>
      </c>
      <c r="Q42" s="34">
        <f>IF('GA-55'!P4="Yes",IF('Other Deduction'!E3&lt;50001,'Other Deduction'!E3,50000),IF('Other Deduction'!E3&lt;10001,'Other Deduction'!E3,10000))</f>
        <v>0</v>
      </c>
    </row>
    <row r="43" spans="2:17" s="20" customFormat="1" ht="15" customHeight="1">
      <c r="B43" s="216"/>
      <c r="C43" s="200" t="s">
        <v>107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53" t="s">
        <v>11</v>
      </c>
      <c r="Q43" s="34">
        <f>'Other Deduction'!E14</f>
        <v>0</v>
      </c>
    </row>
    <row r="44" spans="2:17" s="20" customFormat="1" ht="15" customHeight="1">
      <c r="B44" s="217"/>
      <c r="C44" s="212" t="s">
        <v>54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8" t="s">
        <v>11</v>
      </c>
      <c r="Q44" s="35">
        <f>SUM(Q36:Q43)</f>
        <v>0</v>
      </c>
    </row>
    <row r="45" spans="2:17" s="20" customFormat="1" ht="15" customHeight="1">
      <c r="B45" s="32">
        <v>13</v>
      </c>
      <c r="C45" s="204" t="s">
        <v>115</v>
      </c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8" t="s">
        <v>11</v>
      </c>
      <c r="Q45" s="34">
        <f>Q34+Q44</f>
        <v>58320</v>
      </c>
    </row>
    <row r="46" spans="2:17" s="20" customFormat="1" ht="15" customHeight="1">
      <c r="B46" s="32">
        <v>14</v>
      </c>
      <c r="C46" s="183" t="s">
        <v>65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28" t="s">
        <v>11</v>
      </c>
      <c r="Q46" s="34">
        <f>(Q17-Q45)</f>
        <v>1121944</v>
      </c>
    </row>
    <row r="47" spans="2:17" s="20" customFormat="1">
      <c r="B47" s="32">
        <v>15</v>
      </c>
      <c r="C47" s="204" t="s">
        <v>150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8" t="s">
        <v>11</v>
      </c>
      <c r="Q47" s="33">
        <f>ROUND(Q46,-1)</f>
        <v>1121940</v>
      </c>
    </row>
    <row r="48" spans="2:17" s="20" customFormat="1" ht="15" customHeight="1">
      <c r="B48" s="215">
        <v>16</v>
      </c>
      <c r="C48" s="183" t="s">
        <v>55</v>
      </c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261"/>
    </row>
    <row r="49" spans="2:17" s="20" customFormat="1" ht="15" customHeight="1">
      <c r="B49" s="216"/>
      <c r="C49" s="262" t="s">
        <v>81</v>
      </c>
      <c r="D49" s="262"/>
      <c r="E49" s="262"/>
      <c r="F49" s="262"/>
      <c r="G49" s="262"/>
      <c r="H49" s="262" t="s">
        <v>96</v>
      </c>
      <c r="I49" s="262"/>
      <c r="J49" s="262"/>
      <c r="K49" s="262"/>
      <c r="L49" s="263" t="s">
        <v>114</v>
      </c>
      <c r="M49" s="264"/>
      <c r="N49" s="264"/>
      <c r="O49" s="265"/>
      <c r="P49" s="9"/>
      <c r="Q49" s="36"/>
    </row>
    <row r="50" spans="2:17" s="20" customFormat="1" ht="15" customHeight="1">
      <c r="B50" s="216"/>
      <c r="C50" s="240" t="s">
        <v>82</v>
      </c>
      <c r="D50" s="241"/>
      <c r="E50" s="242"/>
      <c r="F50" s="239" t="s">
        <v>56</v>
      </c>
      <c r="G50" s="239"/>
      <c r="H50" s="240" t="s">
        <v>97</v>
      </c>
      <c r="I50" s="241"/>
      <c r="J50" s="242"/>
      <c r="K50" s="27" t="s">
        <v>56</v>
      </c>
      <c r="L50" s="240"/>
      <c r="M50" s="241"/>
      <c r="N50" s="242"/>
      <c r="O50" s="69"/>
      <c r="P50" s="28" t="s">
        <v>11</v>
      </c>
      <c r="Q50" s="37">
        <v>0</v>
      </c>
    </row>
    <row r="51" spans="2:17" s="20" customFormat="1" ht="15" customHeight="1">
      <c r="B51" s="216"/>
      <c r="C51" s="240" t="s">
        <v>57</v>
      </c>
      <c r="D51" s="241"/>
      <c r="E51" s="242"/>
      <c r="F51" s="238">
        <v>0.05</v>
      </c>
      <c r="G51" s="239"/>
      <c r="H51" s="239" t="s">
        <v>98</v>
      </c>
      <c r="I51" s="239"/>
      <c r="J51" s="239"/>
      <c r="K51" s="26">
        <v>0.05</v>
      </c>
      <c r="L51" s="240" t="s">
        <v>83</v>
      </c>
      <c r="M51" s="241"/>
      <c r="N51" s="242"/>
      <c r="O51" s="69" t="s">
        <v>56</v>
      </c>
      <c r="P51" s="28" t="s">
        <v>11</v>
      </c>
      <c r="Q51" s="37">
        <f>ROUND(IF('GA-55'!P4="No",IF(Q47&lt;250001,0,IF(Q47&gt;500000,12500,((Q47-250000)*0.05))),IF(Q47&lt;300001,0,IF(Q47&gt;500000,10000,((Q47-300000)*0.05)))),0)</f>
        <v>12500</v>
      </c>
    </row>
    <row r="52" spans="2:17" s="20" customFormat="1" ht="15" customHeight="1">
      <c r="B52" s="216"/>
      <c r="C52" s="240" t="s">
        <v>58</v>
      </c>
      <c r="D52" s="241"/>
      <c r="E52" s="242"/>
      <c r="F52" s="238">
        <v>0.2</v>
      </c>
      <c r="G52" s="239"/>
      <c r="H52" s="239" t="s">
        <v>58</v>
      </c>
      <c r="I52" s="239"/>
      <c r="J52" s="239"/>
      <c r="K52" s="26">
        <v>0.2</v>
      </c>
      <c r="L52" s="240" t="s">
        <v>58</v>
      </c>
      <c r="M52" s="241"/>
      <c r="N52" s="242"/>
      <c r="O52" s="68">
        <v>0.2</v>
      </c>
      <c r="P52" s="28" t="s">
        <v>11</v>
      </c>
      <c r="Q52" s="37">
        <f>IF(Q47&lt;500001,0,IF(Q47&gt;1000000,100000,((Q47-500000)*0.2)))</f>
        <v>100000</v>
      </c>
    </row>
    <row r="53" spans="2:17" s="20" customFormat="1" ht="15" customHeight="1">
      <c r="B53" s="216"/>
      <c r="C53" s="266" t="s">
        <v>79</v>
      </c>
      <c r="D53" s="267"/>
      <c r="E53" s="268"/>
      <c r="F53" s="238">
        <v>0.3</v>
      </c>
      <c r="G53" s="239"/>
      <c r="H53" s="239" t="s">
        <v>80</v>
      </c>
      <c r="I53" s="239"/>
      <c r="J53" s="239"/>
      <c r="K53" s="26">
        <v>0.3</v>
      </c>
      <c r="L53" s="240" t="s">
        <v>80</v>
      </c>
      <c r="M53" s="241"/>
      <c r="N53" s="242"/>
      <c r="O53" s="68">
        <v>0.3</v>
      </c>
      <c r="P53" s="28" t="s">
        <v>11</v>
      </c>
      <c r="Q53" s="37">
        <f>IF(Q47&lt;1000001,0,((Q47-1000000)*0.3))</f>
        <v>36582</v>
      </c>
    </row>
    <row r="54" spans="2:17" s="20" customFormat="1" ht="15" customHeight="1">
      <c r="B54" s="216"/>
      <c r="C54" s="256" t="s">
        <v>66</v>
      </c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8" t="s">
        <v>11</v>
      </c>
      <c r="Q54" s="33">
        <f>SUM(Q50:Q53)</f>
        <v>149082</v>
      </c>
    </row>
    <row r="55" spans="2:17" s="20" customFormat="1" ht="15" customHeight="1">
      <c r="B55" s="216"/>
      <c r="C55" s="269" t="s">
        <v>162</v>
      </c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1"/>
      <c r="P55" s="43" t="s">
        <v>11</v>
      </c>
      <c r="Q55" s="34">
        <f>IF(Q47&gt;500000,0,IF(Q54&lt;12501,Q54,12500))</f>
        <v>0</v>
      </c>
    </row>
    <row r="56" spans="2:17" s="20" customFormat="1" ht="15" customHeight="1">
      <c r="B56" s="216"/>
      <c r="C56" s="256" t="s">
        <v>99</v>
      </c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  <c r="P56" s="43" t="s">
        <v>11</v>
      </c>
      <c r="Q56" s="33">
        <f>Q54-Q55</f>
        <v>149082</v>
      </c>
    </row>
    <row r="57" spans="2:17" s="20" customFormat="1" ht="15" customHeight="1">
      <c r="B57" s="216"/>
      <c r="C57" s="259" t="s">
        <v>155</v>
      </c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8" t="s">
        <v>11</v>
      </c>
      <c r="Q57" s="34">
        <f>ROUND(Q56*0.04,0)</f>
        <v>5963</v>
      </c>
    </row>
    <row r="58" spans="2:17" s="20" customFormat="1" ht="15" customHeight="1">
      <c r="B58" s="217"/>
      <c r="C58" s="260" t="s">
        <v>100</v>
      </c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8" t="s">
        <v>11</v>
      </c>
      <c r="Q58" s="33">
        <f>SUM(Q56:Q57)</f>
        <v>155045</v>
      </c>
    </row>
    <row r="59" spans="2:17" s="20" customFormat="1" ht="15" customHeight="1">
      <c r="B59" s="32">
        <v>17</v>
      </c>
      <c r="C59" s="200" t="s">
        <v>67</v>
      </c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2"/>
      <c r="P59" s="28" t="s">
        <v>11</v>
      </c>
      <c r="Q59" s="34">
        <f>'Other Deduction'!E17</f>
        <v>0</v>
      </c>
    </row>
    <row r="60" spans="2:17" s="20" customFormat="1" ht="15" customHeight="1">
      <c r="B60" s="32">
        <v>18</v>
      </c>
      <c r="C60" s="204" t="s">
        <v>84</v>
      </c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8" t="s">
        <v>11</v>
      </c>
      <c r="Q60" s="33">
        <f>Q58-Q59</f>
        <v>155045</v>
      </c>
    </row>
    <row r="61" spans="2:17" ht="33.75" customHeight="1">
      <c r="B61" s="215">
        <v>19</v>
      </c>
      <c r="C61" s="251" t="s">
        <v>59</v>
      </c>
      <c r="D61" s="251"/>
      <c r="E61" s="252"/>
      <c r="F61" s="248" t="s">
        <v>218</v>
      </c>
      <c r="G61" s="248"/>
      <c r="H61" s="248"/>
      <c r="I61" s="248"/>
      <c r="J61" s="249" t="s">
        <v>219</v>
      </c>
      <c r="K61" s="250"/>
      <c r="L61" s="133" t="s">
        <v>220</v>
      </c>
      <c r="M61" s="249" t="s">
        <v>221</v>
      </c>
      <c r="N61" s="250"/>
      <c r="O61" s="70" t="s">
        <v>88</v>
      </c>
      <c r="P61" s="249" t="s">
        <v>149</v>
      </c>
      <c r="Q61" s="273"/>
    </row>
    <row r="62" spans="2:17">
      <c r="B62" s="217"/>
      <c r="C62" s="253"/>
      <c r="D62" s="253"/>
      <c r="E62" s="254"/>
      <c r="F62" s="243">
        <f>SUM('GA-55'!X11:X17)</f>
        <v>0</v>
      </c>
      <c r="G62" s="243"/>
      <c r="H62" s="243"/>
      <c r="I62" s="243"/>
      <c r="J62" s="243">
        <f>SUM('GA-55'!X18:X20)</f>
        <v>0</v>
      </c>
      <c r="K62" s="243"/>
      <c r="L62" s="25">
        <f>'GA-55'!X21</f>
        <v>0</v>
      </c>
      <c r="M62" s="243">
        <f>'GA-55'!X22</f>
        <v>0</v>
      </c>
      <c r="N62" s="243"/>
      <c r="O62" s="71">
        <f>SUM('GA-55'!X23:X31)+'Other Deduction'!E18</f>
        <v>0</v>
      </c>
      <c r="P62" s="244">
        <f>F62+J62+L62+M62+O62</f>
        <v>0</v>
      </c>
      <c r="Q62" s="245"/>
    </row>
    <row r="63" spans="2:17" ht="16.5" thickBot="1">
      <c r="B63" s="246" t="str">
        <f>IF(Q60&gt;P62,"Income Tax Payable",IF(Q60&lt;P62,"Income Tax Refundable","Income Tax Payble/Refundable"))</f>
        <v>Income Tax Payable</v>
      </c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38" t="s">
        <v>11</v>
      </c>
      <c r="Q63" s="39">
        <f>IF(Q60&gt;P62,Q60-P62,P62-Q60)</f>
        <v>155045</v>
      </c>
    </row>
    <row r="64" spans="2:17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5"/>
      <c r="Q64" s="46"/>
    </row>
    <row r="65" spans="1:18" ht="16.5">
      <c r="B65" s="10"/>
      <c r="C65" s="11"/>
      <c r="D65" s="11"/>
      <c r="E65" s="47" t="s">
        <v>116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3"/>
    </row>
    <row r="66" spans="1:18">
      <c r="B66" s="10"/>
      <c r="C66" s="11"/>
      <c r="D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3"/>
    </row>
    <row r="67" spans="1:18" s="72" customFormat="1" ht="15.75" customHeight="1">
      <c r="B67" s="73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</row>
    <row r="68" spans="1:18" s="72" customFormat="1" ht="15.75" hidden="1" customHeight="1">
      <c r="B68" s="74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</row>
    <row r="69" spans="1:18" s="72" customFormat="1" ht="24" hidden="1" customHeight="1">
      <c r="B69" s="73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</row>
    <row r="70" spans="1:18" s="72" customFormat="1" ht="15.75" hidden="1" customHeight="1">
      <c r="B70" s="73"/>
      <c r="C70" s="75"/>
      <c r="D70" s="75"/>
      <c r="E70" s="75"/>
      <c r="F70" s="75"/>
      <c r="G70" s="75"/>
      <c r="H70" s="75"/>
      <c r="I70" s="75"/>
      <c r="J70" s="75"/>
      <c r="K70" s="75"/>
      <c r="L70" s="255"/>
      <c r="M70" s="255"/>
      <c r="N70" s="255"/>
      <c r="O70" s="255"/>
      <c r="P70" s="255"/>
      <c r="Q70" s="255"/>
    </row>
    <row r="71" spans="1:18" s="72" customFormat="1" ht="15.75" hidden="1" customHeight="1">
      <c r="B71" s="73"/>
      <c r="C71" s="75"/>
      <c r="D71" s="75"/>
      <c r="E71" s="75"/>
      <c r="F71" s="75"/>
      <c r="G71" s="75"/>
      <c r="H71" s="75"/>
      <c r="I71" s="75"/>
      <c r="J71" s="75"/>
      <c r="K71" s="75"/>
      <c r="L71" s="255"/>
      <c r="M71" s="255"/>
      <c r="N71" s="255"/>
      <c r="O71" s="255"/>
      <c r="P71" s="255"/>
      <c r="Q71" s="255"/>
    </row>
    <row r="72" spans="1:18" s="72" customFormat="1" ht="15.75" hidden="1" customHeight="1">
      <c r="B72" s="73"/>
      <c r="C72" s="75"/>
      <c r="D72" s="75"/>
      <c r="E72" s="75"/>
      <c r="F72" s="75"/>
      <c r="G72" s="75"/>
      <c r="H72" s="75"/>
      <c r="I72" s="75"/>
      <c r="J72" s="75"/>
      <c r="K72" s="75"/>
      <c r="L72" s="255"/>
      <c r="M72" s="255"/>
      <c r="N72" s="255"/>
      <c r="O72" s="255"/>
      <c r="P72" s="255"/>
      <c r="Q72" s="255"/>
    </row>
    <row r="73" spans="1:18" s="72" customFormat="1" ht="15.75" hidden="1" customHeight="1">
      <c r="B73" s="73"/>
      <c r="C73" s="75"/>
      <c r="D73" s="75"/>
      <c r="E73" s="75"/>
      <c r="F73" s="75"/>
      <c r="G73" s="75"/>
      <c r="H73" s="75"/>
      <c r="I73" s="75"/>
      <c r="J73" s="75"/>
      <c r="K73" s="75"/>
      <c r="L73" s="255"/>
      <c r="M73" s="255"/>
      <c r="N73" s="255"/>
      <c r="O73" s="255"/>
      <c r="P73" s="255"/>
      <c r="Q73" s="255"/>
    </row>
    <row r="74" spans="1:18" s="72" customFormat="1" ht="15.75" hidden="1" customHeight="1">
      <c r="B74" s="73"/>
      <c r="C74" s="75"/>
      <c r="D74" s="75"/>
      <c r="E74" s="75"/>
      <c r="F74" s="75"/>
      <c r="G74" s="75"/>
      <c r="H74" s="75"/>
      <c r="I74" s="75"/>
      <c r="J74" s="75"/>
      <c r="K74" s="75"/>
      <c r="L74" s="255"/>
      <c r="M74" s="255"/>
      <c r="N74" s="255"/>
      <c r="O74" s="255"/>
      <c r="P74" s="255"/>
      <c r="Q74" s="255"/>
    </row>
    <row r="75" spans="1:18" s="72" customFormat="1" hidden="1">
      <c r="B75" s="74"/>
      <c r="C75" s="76"/>
      <c r="D75" s="195"/>
      <c r="E75" s="195"/>
      <c r="F75" s="195"/>
      <c r="G75" s="195"/>
      <c r="H75" s="195"/>
      <c r="I75" s="195"/>
      <c r="J75" s="195"/>
      <c r="K75" s="76"/>
      <c r="L75" s="255"/>
      <c r="M75" s="255"/>
      <c r="N75" s="255"/>
      <c r="O75" s="255"/>
      <c r="P75" s="255"/>
      <c r="Q75" s="255"/>
    </row>
    <row r="76" spans="1:18" s="72" customFormat="1" hidden="1">
      <c r="B76" s="74"/>
      <c r="C76" s="76"/>
      <c r="D76" s="76"/>
      <c r="E76" s="76"/>
      <c r="F76" s="76"/>
      <c r="G76" s="76"/>
      <c r="H76" s="76"/>
      <c r="I76" s="76"/>
      <c r="J76" s="76"/>
      <c r="K76" s="76"/>
      <c r="L76" s="255"/>
      <c r="M76" s="255"/>
      <c r="N76" s="255"/>
      <c r="O76" s="255"/>
      <c r="P76" s="255"/>
      <c r="Q76" s="255"/>
    </row>
    <row r="77" spans="1:18" hidden="1">
      <c r="A77" s="63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6"/>
      <c r="Q77" s="67"/>
      <c r="R77" s="63"/>
    </row>
    <row r="78" spans="1:18" hidden="1">
      <c r="A78" s="63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6"/>
      <c r="Q78" s="67"/>
      <c r="R78" s="63"/>
    </row>
    <row r="79" spans="1:18" hidden="1">
      <c r="A79" s="63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67"/>
      <c r="R79" s="63"/>
    </row>
  </sheetData>
  <sheetProtection password="FC12" sheet="1" objects="1" scenario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21">
    <mergeCell ref="F51:G51"/>
    <mergeCell ref="C46:O46"/>
    <mergeCell ref="C47:O47"/>
    <mergeCell ref="F50:G50"/>
    <mergeCell ref="H50:J50"/>
    <mergeCell ref="L50:N50"/>
    <mergeCell ref="D28:G28"/>
    <mergeCell ref="C33:O33"/>
    <mergeCell ref="C34:O34"/>
    <mergeCell ref="C42:O42"/>
    <mergeCell ref="C43:O43"/>
    <mergeCell ref="B35:B44"/>
    <mergeCell ref="C35:Q35"/>
    <mergeCell ref="C36:O36"/>
    <mergeCell ref="C37:O37"/>
    <mergeCell ref="C38:O38"/>
    <mergeCell ref="C39:O39"/>
    <mergeCell ref="C40:O40"/>
    <mergeCell ref="C41:O41"/>
    <mergeCell ref="C44:O44"/>
    <mergeCell ref="L70:Q76"/>
    <mergeCell ref="C54:O54"/>
    <mergeCell ref="C57:O57"/>
    <mergeCell ref="C58:O58"/>
    <mergeCell ref="B48:B58"/>
    <mergeCell ref="C48:Q48"/>
    <mergeCell ref="C49:G49"/>
    <mergeCell ref="H49:K49"/>
    <mergeCell ref="L49:O49"/>
    <mergeCell ref="C52:E52"/>
    <mergeCell ref="C53:E53"/>
    <mergeCell ref="C50:E50"/>
    <mergeCell ref="C51:E51"/>
    <mergeCell ref="F52:G52"/>
    <mergeCell ref="H52:J52"/>
    <mergeCell ref="L52:N52"/>
    <mergeCell ref="H51:J51"/>
    <mergeCell ref="L51:N51"/>
    <mergeCell ref="C55:O55"/>
    <mergeCell ref="C56:O56"/>
    <mergeCell ref="C67:Q69"/>
    <mergeCell ref="P61:Q61"/>
    <mergeCell ref="F62:I62"/>
    <mergeCell ref="J62:K62"/>
    <mergeCell ref="F53:G53"/>
    <mergeCell ref="H53:J53"/>
    <mergeCell ref="L53:N53"/>
    <mergeCell ref="M62:N62"/>
    <mergeCell ref="P62:Q62"/>
    <mergeCell ref="B63:O63"/>
    <mergeCell ref="C59:O59"/>
    <mergeCell ref="C60:O60"/>
    <mergeCell ref="F61:I61"/>
    <mergeCell ref="J61:K61"/>
    <mergeCell ref="M61:N61"/>
    <mergeCell ref="C61:E62"/>
    <mergeCell ref="B61:B62"/>
    <mergeCell ref="B18:B34"/>
    <mergeCell ref="C18:Q18"/>
    <mergeCell ref="C19:Q19"/>
    <mergeCell ref="D20:G20"/>
    <mergeCell ref="K20:M20"/>
    <mergeCell ref="D21:G21"/>
    <mergeCell ref="K21:M21"/>
    <mergeCell ref="C30:M30"/>
    <mergeCell ref="K28:M28"/>
    <mergeCell ref="P20:Q30"/>
    <mergeCell ref="D22:G22"/>
    <mergeCell ref="K22:M22"/>
    <mergeCell ref="D23:G23"/>
    <mergeCell ref="K23:M23"/>
    <mergeCell ref="D24:G24"/>
    <mergeCell ref="K24:M24"/>
    <mergeCell ref="D25:G25"/>
    <mergeCell ref="K25:M25"/>
    <mergeCell ref="C32:O32"/>
    <mergeCell ref="C31:O31"/>
    <mergeCell ref="D29:G29"/>
    <mergeCell ref="K29:M29"/>
    <mergeCell ref="B1:Q1"/>
    <mergeCell ref="B2:Q2"/>
    <mergeCell ref="C3:D3"/>
    <mergeCell ref="P3:Q3"/>
    <mergeCell ref="C4:O4"/>
    <mergeCell ref="C5:O5"/>
    <mergeCell ref="C6:O6"/>
    <mergeCell ref="C10:O10"/>
    <mergeCell ref="C7:L7"/>
    <mergeCell ref="M7:O7"/>
    <mergeCell ref="C9:L9"/>
    <mergeCell ref="M9:O9"/>
    <mergeCell ref="E3:J3"/>
    <mergeCell ref="L3:N3"/>
    <mergeCell ref="B7:B9"/>
    <mergeCell ref="M8:O8"/>
    <mergeCell ref="C8:L8"/>
    <mergeCell ref="P7:Q8"/>
    <mergeCell ref="B11:B13"/>
    <mergeCell ref="C11:J11"/>
    <mergeCell ref="K11:L11"/>
    <mergeCell ref="E13:G13"/>
    <mergeCell ref="E12:G12"/>
    <mergeCell ref="C12:D13"/>
    <mergeCell ref="D75:J75"/>
    <mergeCell ref="M11:O11"/>
    <mergeCell ref="P11:Q13"/>
    <mergeCell ref="H12:J12"/>
    <mergeCell ref="K12:L12"/>
    <mergeCell ref="C14:O14"/>
    <mergeCell ref="C15:O15"/>
    <mergeCell ref="C16:O16"/>
    <mergeCell ref="C17:O17"/>
    <mergeCell ref="D26:G26"/>
    <mergeCell ref="K26:M26"/>
    <mergeCell ref="M12:O12"/>
    <mergeCell ref="H13:J13"/>
    <mergeCell ref="K13:L13"/>
    <mergeCell ref="M13:O13"/>
    <mergeCell ref="D27:G27"/>
    <mergeCell ref="K27:M27"/>
    <mergeCell ref="C45:O45"/>
  </mergeCells>
  <printOptions horizontalCentered="1"/>
  <pageMargins left="0.39370078740157499" right="0.23622047244094499" top="0.23622047244094499" bottom="0.27559055118110198" header="0.196850393700787" footer="0.23622047244094499"/>
  <pageSetup paperSize="9" scale="82" orientation="portrait" verticalDpi="30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82"/>
  <sheetViews>
    <sheetView showGridLines="0" workbookViewId="0">
      <selection activeCell="C7" sqref="C7:L7"/>
    </sheetView>
  </sheetViews>
  <sheetFormatPr defaultColWidth="0" defaultRowHeight="15.6" customHeight="1" zeroHeight="1"/>
  <cols>
    <col min="1" max="1" width="3" customWidth="1" collapsed="1"/>
    <col min="2" max="2" width="4.42578125" style="15" customWidth="1" collapsed="1"/>
    <col min="3" max="3" width="4.5703125" style="14" customWidth="1" collapsed="1"/>
    <col min="4" max="5" width="9.140625" style="14" customWidth="1" collapsed="1"/>
    <col min="6" max="6" width="3.85546875" style="14" customWidth="1" collapsed="1"/>
    <col min="7" max="7" width="5.140625" style="14" customWidth="1" collapsed="1"/>
    <col min="8" max="8" width="3.28515625" style="14" customWidth="1" collapsed="1"/>
    <col min="9" max="9" width="10.5703125" style="14" customWidth="1" collapsed="1"/>
    <col min="10" max="10" width="5.140625" style="14" customWidth="1" collapsed="1"/>
    <col min="11" max="11" width="10.28515625" style="14" customWidth="1" collapsed="1"/>
    <col min="12" max="12" width="11.42578125" style="14" customWidth="1" collapsed="1"/>
    <col min="13" max="13" width="9.42578125" style="14" customWidth="1" collapsed="1"/>
    <col min="14" max="14" width="3.85546875" style="14" customWidth="1" collapsed="1"/>
    <col min="15" max="15" width="11.85546875" style="14" customWidth="1" collapsed="1"/>
    <col min="16" max="16" width="3.5703125" style="16" customWidth="1" collapsed="1"/>
    <col min="17" max="17" width="16.140625" style="17" customWidth="1" collapsed="1"/>
    <col min="18" max="18" width="2.42578125" customWidth="1" collapsed="1"/>
    <col min="19" max="16384" width="9.140625" hidden="1" collapsed="1"/>
  </cols>
  <sheetData>
    <row r="1" spans="2:17" s="20" customFormat="1" ht="18.75">
      <c r="B1" s="205" t="str">
        <f>'GA-55'!C6</f>
        <v xml:space="preserve">SCHOOL NAME 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2:17" s="20" customFormat="1" ht="21" thickBot="1">
      <c r="B2" s="289" t="s">
        <v>217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2:17" s="20" customFormat="1" ht="15" customHeight="1">
      <c r="B3" s="40">
        <v>1</v>
      </c>
      <c r="C3" s="207" t="s">
        <v>10</v>
      </c>
      <c r="D3" s="208"/>
      <c r="E3" s="213" t="str">
        <f>'GA-55'!D8</f>
        <v>PARMANAND MEGHWAL</v>
      </c>
      <c r="F3" s="213"/>
      <c r="G3" s="213"/>
      <c r="H3" s="213"/>
      <c r="I3" s="213"/>
      <c r="J3" s="213"/>
      <c r="K3" s="41" t="s">
        <v>28</v>
      </c>
      <c r="L3" s="214" t="str">
        <f>'GA-55'!K8</f>
        <v>HEAD MASTER</v>
      </c>
      <c r="M3" s="214"/>
      <c r="N3" s="214"/>
      <c r="O3" s="42" t="s">
        <v>27</v>
      </c>
      <c r="P3" s="209" t="str">
        <f>IF('GA-55'!P8="","",'GA-55'!P8)</f>
        <v>XXXXXXXXXX</v>
      </c>
      <c r="Q3" s="210"/>
    </row>
    <row r="4" spans="2:17" s="20" customFormat="1" ht="15" customHeight="1">
      <c r="B4" s="32">
        <v>2</v>
      </c>
      <c r="C4" s="211" t="s">
        <v>223</v>
      </c>
      <c r="D4" s="211"/>
      <c r="E4" s="183"/>
      <c r="F4" s="183"/>
      <c r="G4" s="183"/>
      <c r="H4" s="183"/>
      <c r="I4" s="183"/>
      <c r="J4" s="183"/>
      <c r="K4" s="211"/>
      <c r="L4" s="183"/>
      <c r="M4" s="183"/>
      <c r="N4" s="183"/>
      <c r="O4" s="211"/>
      <c r="P4" s="116" t="s">
        <v>11</v>
      </c>
      <c r="Q4" s="33">
        <f>IF('GA-55'!Z2="No",'GA-55'!N32,('GA-55'!N32+'GA-55'!O32))</f>
        <v>1230264</v>
      </c>
    </row>
    <row r="5" spans="2:17" s="20" customFormat="1" ht="15" customHeight="1">
      <c r="B5" s="32">
        <v>3</v>
      </c>
      <c r="C5" s="183" t="s">
        <v>117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16" t="s">
        <v>11</v>
      </c>
      <c r="Q5" s="34">
        <v>0</v>
      </c>
    </row>
    <row r="6" spans="2:17" s="20" customFormat="1" ht="15" customHeight="1">
      <c r="B6" s="32">
        <v>4</v>
      </c>
      <c r="C6" s="212" t="s">
        <v>29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116" t="s">
        <v>11</v>
      </c>
      <c r="Q6" s="34">
        <f>Q4-Q5</f>
        <v>1230264</v>
      </c>
    </row>
    <row r="7" spans="2:17" s="20" customFormat="1" ht="15" customHeight="1">
      <c r="B7" s="215">
        <v>5</v>
      </c>
      <c r="C7" s="200" t="s">
        <v>71</v>
      </c>
      <c r="D7" s="201"/>
      <c r="E7" s="201"/>
      <c r="F7" s="201"/>
      <c r="G7" s="201"/>
      <c r="H7" s="201"/>
      <c r="I7" s="201"/>
      <c r="J7" s="201"/>
      <c r="K7" s="201"/>
      <c r="L7" s="201"/>
      <c r="M7" s="196">
        <f>'Other Deduction'!B4</f>
        <v>0</v>
      </c>
      <c r="N7" s="196"/>
      <c r="O7" s="196"/>
      <c r="P7" s="218"/>
      <c r="Q7" s="219"/>
    </row>
    <row r="8" spans="2:17" s="20" customFormat="1" ht="15" customHeight="1">
      <c r="B8" s="216"/>
      <c r="C8" s="200" t="s">
        <v>72</v>
      </c>
      <c r="D8" s="201"/>
      <c r="E8" s="201"/>
      <c r="F8" s="201"/>
      <c r="G8" s="201"/>
      <c r="H8" s="201"/>
      <c r="I8" s="201"/>
      <c r="J8" s="201"/>
      <c r="K8" s="201"/>
      <c r="L8" s="201"/>
      <c r="M8" s="196">
        <f>'Other Deduction'!B5</f>
        <v>0</v>
      </c>
      <c r="N8" s="196"/>
      <c r="O8" s="196"/>
      <c r="P8" s="220"/>
      <c r="Q8" s="221"/>
    </row>
    <row r="9" spans="2:17" s="20" customFormat="1" ht="15" customHeight="1">
      <c r="B9" s="217"/>
      <c r="C9" s="200" t="s">
        <v>168</v>
      </c>
      <c r="D9" s="201"/>
      <c r="E9" s="201"/>
      <c r="F9" s="201"/>
      <c r="G9" s="201"/>
      <c r="H9" s="201"/>
      <c r="I9" s="201"/>
      <c r="J9" s="201"/>
      <c r="K9" s="201"/>
      <c r="L9" s="201"/>
      <c r="M9" s="196">
        <v>0</v>
      </c>
      <c r="N9" s="196"/>
      <c r="O9" s="196"/>
      <c r="P9" s="116" t="s">
        <v>11</v>
      </c>
      <c r="Q9" s="34">
        <f>SUM(M7:O9)</f>
        <v>0</v>
      </c>
    </row>
    <row r="10" spans="2:17" s="20" customFormat="1" ht="15" customHeight="1">
      <c r="B10" s="32">
        <v>6</v>
      </c>
      <c r="C10" s="184" t="s">
        <v>12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16" t="s">
        <v>11</v>
      </c>
      <c r="Q10" s="34">
        <f>Q6-Q9</f>
        <v>1230264</v>
      </c>
    </row>
    <row r="11" spans="2:17" s="20" customFormat="1" ht="15" customHeight="1">
      <c r="B11" s="182">
        <v>7</v>
      </c>
      <c r="C11" s="183" t="s">
        <v>30</v>
      </c>
      <c r="D11" s="183"/>
      <c r="E11" s="183"/>
      <c r="F11" s="183"/>
      <c r="G11" s="183"/>
      <c r="H11" s="183"/>
      <c r="I11" s="183"/>
      <c r="J11" s="183"/>
      <c r="K11" s="184" t="s">
        <v>31</v>
      </c>
      <c r="L11" s="184"/>
      <c r="M11" s="196">
        <v>0</v>
      </c>
      <c r="N11" s="196"/>
      <c r="O11" s="196"/>
      <c r="P11" s="197"/>
      <c r="Q11" s="198"/>
    </row>
    <row r="12" spans="2:17" s="20" customFormat="1" ht="15" customHeight="1">
      <c r="B12" s="182"/>
      <c r="C12" s="191" t="s">
        <v>32</v>
      </c>
      <c r="D12" s="192"/>
      <c r="E12" s="188" t="s">
        <v>86</v>
      </c>
      <c r="F12" s="189"/>
      <c r="G12" s="190"/>
      <c r="H12" s="199" t="s">
        <v>13</v>
      </c>
      <c r="I12" s="199"/>
      <c r="J12" s="199"/>
      <c r="K12" s="184" t="s">
        <v>33</v>
      </c>
      <c r="L12" s="184"/>
      <c r="M12" s="184" t="s">
        <v>63</v>
      </c>
      <c r="N12" s="184"/>
      <c r="O12" s="184"/>
      <c r="P12" s="197"/>
      <c r="Q12" s="198"/>
    </row>
    <row r="13" spans="2:17" s="20" customFormat="1" ht="15" customHeight="1">
      <c r="B13" s="182"/>
      <c r="C13" s="193"/>
      <c r="D13" s="194"/>
      <c r="E13" s="185">
        <f>ROUND(M11*0.3,0)</f>
        <v>0</v>
      </c>
      <c r="F13" s="186"/>
      <c r="G13" s="187"/>
      <c r="H13" s="196">
        <v>0</v>
      </c>
      <c r="I13" s="196"/>
      <c r="J13" s="196"/>
      <c r="K13" s="196">
        <f>'Other Deduction'!B7</f>
        <v>0</v>
      </c>
      <c r="L13" s="196"/>
      <c r="M13" s="196">
        <f>E13+H13+K13</f>
        <v>0</v>
      </c>
      <c r="N13" s="196"/>
      <c r="O13" s="196"/>
      <c r="P13" s="197"/>
      <c r="Q13" s="198"/>
    </row>
    <row r="14" spans="2:17" s="20" customFormat="1" ht="15" customHeight="1">
      <c r="B14" s="32"/>
      <c r="C14" s="184" t="s">
        <v>34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16" t="s">
        <v>11</v>
      </c>
      <c r="Q14" s="34">
        <f>M11-M13</f>
        <v>0</v>
      </c>
    </row>
    <row r="15" spans="2:17" s="20" customFormat="1" ht="15" customHeight="1">
      <c r="B15" s="32">
        <v>8</v>
      </c>
      <c r="C15" s="184" t="s">
        <v>64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16" t="s">
        <v>11</v>
      </c>
      <c r="Q15" s="34">
        <f>Q10+Q14</f>
        <v>1230264</v>
      </c>
    </row>
    <row r="16" spans="2:17" s="20" customFormat="1" ht="15" customHeight="1">
      <c r="B16" s="32">
        <v>9</v>
      </c>
      <c r="C16" s="183" t="s">
        <v>26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16" t="s">
        <v>11</v>
      </c>
      <c r="Q16" s="34">
        <f>'Other Deduction'!E3+'Other Deduction'!E4</f>
        <v>0</v>
      </c>
    </row>
    <row r="17" spans="2:17" s="20" customFormat="1" ht="15" customHeight="1">
      <c r="B17" s="32">
        <v>10</v>
      </c>
      <c r="C17" s="183" t="s">
        <v>35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16" t="s">
        <v>11</v>
      </c>
      <c r="Q17" s="33">
        <f>Q15+Q16</f>
        <v>1230264</v>
      </c>
    </row>
    <row r="18" spans="2:17" s="20" customFormat="1" ht="15" customHeight="1">
      <c r="B18" s="215">
        <v>11</v>
      </c>
      <c r="C18" s="204" t="s">
        <v>118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22"/>
    </row>
    <row r="19" spans="2:17" s="20" customFormat="1" ht="15" customHeight="1">
      <c r="B19" s="216"/>
      <c r="C19" s="223" t="s">
        <v>102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4"/>
    </row>
    <row r="20" spans="2:17" s="20" customFormat="1" ht="15" customHeight="1">
      <c r="B20" s="216"/>
      <c r="C20" s="8" t="s">
        <v>36</v>
      </c>
      <c r="D20" s="183" t="s">
        <v>73</v>
      </c>
      <c r="E20" s="183"/>
      <c r="F20" s="183"/>
      <c r="G20" s="183"/>
      <c r="H20" s="116" t="s">
        <v>11</v>
      </c>
      <c r="I20" s="18">
        <f>'GA-55'!Q32</f>
        <v>0</v>
      </c>
      <c r="J20" s="8" t="s">
        <v>39</v>
      </c>
      <c r="K20" s="225" t="s">
        <v>110</v>
      </c>
      <c r="L20" s="225"/>
      <c r="M20" s="225"/>
      <c r="N20" s="116" t="s">
        <v>11</v>
      </c>
      <c r="O20" s="86">
        <f>IF('GA-55'!Z2="Yes",'GA-55'!O32-Q33,0)</f>
        <v>0</v>
      </c>
      <c r="P20" s="218"/>
      <c r="Q20" s="219"/>
    </row>
    <row r="21" spans="2:17" s="20" customFormat="1" ht="15" customHeight="1">
      <c r="B21" s="216"/>
      <c r="C21" s="8" t="s">
        <v>38</v>
      </c>
      <c r="D21" s="183" t="s">
        <v>74</v>
      </c>
      <c r="E21" s="183"/>
      <c r="F21" s="183"/>
      <c r="G21" s="183"/>
      <c r="H21" s="116" t="s">
        <v>11</v>
      </c>
      <c r="I21" s="18">
        <f>'GA-55'!T32+'Other Deduction'!B10</f>
        <v>0</v>
      </c>
      <c r="J21" s="8" t="s">
        <v>42</v>
      </c>
      <c r="K21" s="226" t="s">
        <v>40</v>
      </c>
      <c r="L21" s="226"/>
      <c r="M21" s="226"/>
      <c r="N21" s="116" t="s">
        <v>11</v>
      </c>
      <c r="O21" s="18">
        <f>'Other Deduction'!E6</f>
        <v>0</v>
      </c>
      <c r="P21" s="230"/>
      <c r="Q21" s="231"/>
    </row>
    <row r="22" spans="2:17" s="20" customFormat="1" ht="15" customHeight="1">
      <c r="B22" s="216"/>
      <c r="C22" s="8" t="s">
        <v>41</v>
      </c>
      <c r="D22" s="183" t="s">
        <v>75</v>
      </c>
      <c r="E22" s="183"/>
      <c r="F22" s="183"/>
      <c r="G22" s="183"/>
      <c r="H22" s="116" t="s">
        <v>11</v>
      </c>
      <c r="I22" s="18">
        <f>'Other Deduction'!B14</f>
        <v>0</v>
      </c>
      <c r="J22" s="8" t="s">
        <v>44</v>
      </c>
      <c r="K22" s="226" t="s">
        <v>16</v>
      </c>
      <c r="L22" s="226"/>
      <c r="M22" s="226"/>
      <c r="N22" s="116" t="s">
        <v>11</v>
      </c>
      <c r="O22" s="19">
        <f>'Other Deduction'!B15</f>
        <v>0</v>
      </c>
      <c r="P22" s="230"/>
      <c r="Q22" s="231"/>
    </row>
    <row r="23" spans="2:17" s="20" customFormat="1" ht="15" customHeight="1">
      <c r="B23" s="216"/>
      <c r="C23" s="8" t="s">
        <v>43</v>
      </c>
      <c r="D23" s="183" t="s">
        <v>76</v>
      </c>
      <c r="E23" s="183"/>
      <c r="F23" s="183"/>
      <c r="G23" s="183"/>
      <c r="H23" s="116" t="s">
        <v>11</v>
      </c>
      <c r="I23" s="18">
        <f>'Other Deduction'!B16</f>
        <v>0</v>
      </c>
      <c r="J23" s="8" t="s">
        <v>46</v>
      </c>
      <c r="K23" s="226" t="s">
        <v>103</v>
      </c>
      <c r="L23" s="226"/>
      <c r="M23" s="226"/>
      <c r="N23" s="116" t="s">
        <v>11</v>
      </c>
      <c r="O23" s="19">
        <f>'Other Deduction'!B12</f>
        <v>0</v>
      </c>
      <c r="P23" s="230"/>
      <c r="Q23" s="231"/>
    </row>
    <row r="24" spans="2:17" s="20" customFormat="1" ht="15" customHeight="1">
      <c r="B24" s="216"/>
      <c r="C24" s="8" t="s">
        <v>45</v>
      </c>
      <c r="D24" s="183" t="s">
        <v>77</v>
      </c>
      <c r="E24" s="183"/>
      <c r="F24" s="183"/>
      <c r="G24" s="183"/>
      <c r="H24" s="116" t="s">
        <v>11</v>
      </c>
      <c r="I24" s="18">
        <f>'Other Deduction'!B17</f>
        <v>0</v>
      </c>
      <c r="J24" s="8" t="s">
        <v>48</v>
      </c>
      <c r="K24" s="226" t="s">
        <v>106</v>
      </c>
      <c r="L24" s="226"/>
      <c r="M24" s="226"/>
      <c r="N24" s="116" t="s">
        <v>11</v>
      </c>
      <c r="O24" s="18">
        <f>'Other Deduction'!E15</f>
        <v>0</v>
      </c>
      <c r="P24" s="230"/>
      <c r="Q24" s="231"/>
    </row>
    <row r="25" spans="2:17" s="20" customFormat="1" ht="15" customHeight="1">
      <c r="B25" s="216"/>
      <c r="C25" s="8" t="s">
        <v>47</v>
      </c>
      <c r="D25" s="183" t="s">
        <v>78</v>
      </c>
      <c r="E25" s="183"/>
      <c r="F25" s="183"/>
      <c r="G25" s="183"/>
      <c r="H25" s="116" t="s">
        <v>11</v>
      </c>
      <c r="I25" s="18">
        <f>IF('GA-55'!Z2="No",'GA-55'!O32,0)</f>
        <v>57600</v>
      </c>
      <c r="J25" s="8" t="s">
        <v>50</v>
      </c>
      <c r="K25" s="226" t="s">
        <v>105</v>
      </c>
      <c r="L25" s="226"/>
      <c r="M25" s="226"/>
      <c r="N25" s="116" t="s">
        <v>11</v>
      </c>
      <c r="O25" s="18">
        <f>'Other Deduction'!E16</f>
        <v>0</v>
      </c>
      <c r="P25" s="230"/>
      <c r="Q25" s="231"/>
    </row>
    <row r="26" spans="2:17" s="20" customFormat="1" ht="15" customHeight="1">
      <c r="B26" s="216"/>
      <c r="C26" s="8" t="s">
        <v>49</v>
      </c>
      <c r="D26" s="200" t="s">
        <v>113</v>
      </c>
      <c r="E26" s="201"/>
      <c r="F26" s="201"/>
      <c r="G26" s="202"/>
      <c r="H26" s="116" t="s">
        <v>11</v>
      </c>
      <c r="I26" s="19">
        <f>'GA-55'!U32</f>
        <v>720</v>
      </c>
      <c r="J26" s="8" t="s">
        <v>52</v>
      </c>
      <c r="K26" s="203" t="s">
        <v>104</v>
      </c>
      <c r="L26" s="203"/>
      <c r="M26" s="203"/>
      <c r="N26" s="116" t="s">
        <v>11</v>
      </c>
      <c r="O26" s="18">
        <f>'Other Deduction'!B11</f>
        <v>0</v>
      </c>
      <c r="P26" s="230"/>
      <c r="Q26" s="231"/>
    </row>
    <row r="27" spans="2:17" s="20" customFormat="1" ht="15" customHeight="1">
      <c r="B27" s="216"/>
      <c r="C27" s="8" t="s">
        <v>51</v>
      </c>
      <c r="D27" s="183" t="s">
        <v>9</v>
      </c>
      <c r="E27" s="183"/>
      <c r="F27" s="183"/>
      <c r="G27" s="183"/>
      <c r="H27" s="116" t="s">
        <v>11</v>
      </c>
      <c r="I27" s="19">
        <f>'Other Deduction'!B13</f>
        <v>0</v>
      </c>
      <c r="J27" s="8" t="s">
        <v>146</v>
      </c>
      <c r="K27" s="203" t="s">
        <v>140</v>
      </c>
      <c r="L27" s="203"/>
      <c r="M27" s="203"/>
      <c r="N27" s="116" t="s">
        <v>11</v>
      </c>
      <c r="O27" s="18">
        <f>'Other Deduction'!E5</f>
        <v>0</v>
      </c>
      <c r="P27" s="230"/>
      <c r="Q27" s="231"/>
    </row>
    <row r="28" spans="2:17" s="20" customFormat="1" ht="15" customHeight="1">
      <c r="B28" s="216"/>
      <c r="C28" s="8" t="s">
        <v>53</v>
      </c>
      <c r="D28" s="183" t="s">
        <v>87</v>
      </c>
      <c r="E28" s="183"/>
      <c r="F28" s="183"/>
      <c r="G28" s="183"/>
      <c r="H28" s="116" t="s">
        <v>11</v>
      </c>
      <c r="I28" s="18">
        <f>'GA-55'!V32+'Other Deduction'!B8</f>
        <v>0</v>
      </c>
      <c r="J28" s="8" t="s">
        <v>199</v>
      </c>
      <c r="K28" s="203" t="s">
        <v>147</v>
      </c>
      <c r="L28" s="203"/>
      <c r="M28" s="203"/>
      <c r="N28" s="116" t="s">
        <v>11</v>
      </c>
      <c r="O28" s="18">
        <f>'Other Deduction'!B18</f>
        <v>0</v>
      </c>
      <c r="P28" s="230"/>
      <c r="Q28" s="231"/>
    </row>
    <row r="29" spans="2:17" s="20" customFormat="1" ht="15" customHeight="1">
      <c r="B29" s="216"/>
      <c r="C29" s="8" t="s">
        <v>37</v>
      </c>
      <c r="D29" s="183" t="s">
        <v>215</v>
      </c>
      <c r="E29" s="183"/>
      <c r="F29" s="183"/>
      <c r="G29" s="183"/>
      <c r="H29" s="130" t="s">
        <v>11</v>
      </c>
      <c r="I29" s="18">
        <f>IF('GA-55'!Z2="yes",'GA-55'!Y32,0)</f>
        <v>0</v>
      </c>
      <c r="J29" s="8" t="s">
        <v>201</v>
      </c>
      <c r="K29" s="280" t="s">
        <v>202</v>
      </c>
      <c r="L29" s="280"/>
      <c r="M29" s="280"/>
      <c r="N29" s="130"/>
      <c r="O29" s="18"/>
      <c r="P29" s="230"/>
      <c r="Q29" s="231"/>
    </row>
    <row r="30" spans="2:17" s="20" customFormat="1" ht="15" customHeight="1">
      <c r="B30" s="216"/>
      <c r="C30" s="227" t="s">
        <v>148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9"/>
      <c r="N30" s="116" t="s">
        <v>11</v>
      </c>
      <c r="O30" s="21">
        <f>SUM(I20:I29)+SUM(O20:O29)</f>
        <v>58320</v>
      </c>
      <c r="P30" s="220"/>
      <c r="Q30" s="221"/>
    </row>
    <row r="31" spans="2:17" s="20" customFormat="1" ht="15" customHeight="1">
      <c r="B31" s="216"/>
      <c r="C31" s="212" t="s">
        <v>101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116" t="s">
        <v>11</v>
      </c>
      <c r="Q31" s="33">
        <v>0</v>
      </c>
    </row>
    <row r="32" spans="2:17" s="20" customFormat="1" ht="15" customHeight="1">
      <c r="B32" s="216"/>
      <c r="C32" s="232" t="s">
        <v>121</v>
      </c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4"/>
      <c r="P32" s="116"/>
      <c r="Q32" s="85">
        <f>IF('GA-55'!Z2="Yes",'GA-55'!O32,0)</f>
        <v>0</v>
      </c>
    </row>
    <row r="33" spans="2:17" s="20" customFormat="1" ht="15" customHeight="1">
      <c r="B33" s="216"/>
      <c r="C33" s="277" t="s">
        <v>120</v>
      </c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9"/>
      <c r="P33" s="116" t="s">
        <v>11</v>
      </c>
      <c r="Q33" s="34">
        <f>'Other Deduction'!E7</f>
        <v>0</v>
      </c>
    </row>
    <row r="34" spans="2:17" s="20" customFormat="1" ht="15" customHeight="1">
      <c r="B34" s="217"/>
      <c r="C34" s="212" t="s">
        <v>109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116" t="s">
        <v>11</v>
      </c>
      <c r="Q34" s="33">
        <f>SUM(Q31:Q33)</f>
        <v>0</v>
      </c>
    </row>
    <row r="35" spans="2:17" s="20" customFormat="1" ht="15" customHeight="1">
      <c r="B35" s="215">
        <v>12</v>
      </c>
      <c r="C35" s="204" t="s">
        <v>119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22"/>
    </row>
    <row r="36" spans="2:17" s="20" customFormat="1" ht="15" customHeight="1">
      <c r="B36" s="216"/>
      <c r="C36" s="274" t="s">
        <v>159</v>
      </c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6"/>
      <c r="P36" s="116" t="s">
        <v>11</v>
      </c>
      <c r="Q36" s="34">
        <f>'Other Deduction'!E8</f>
        <v>0</v>
      </c>
    </row>
    <row r="37" spans="2:17" s="20" customFormat="1" ht="15" customHeight="1">
      <c r="B37" s="216"/>
      <c r="C37" s="183" t="s">
        <v>160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16" t="s">
        <v>11</v>
      </c>
      <c r="Q37" s="34">
        <f>'Other Deduction'!E9</f>
        <v>0</v>
      </c>
    </row>
    <row r="38" spans="2:17" s="20" customFormat="1" ht="15" customHeight="1">
      <c r="B38" s="216"/>
      <c r="C38" s="183" t="s">
        <v>172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16" t="s">
        <v>11</v>
      </c>
      <c r="Q38" s="34">
        <f>'Other Deduction'!E10</f>
        <v>0</v>
      </c>
    </row>
    <row r="39" spans="2:17" s="20" customFormat="1" ht="15" customHeight="1">
      <c r="B39" s="216"/>
      <c r="C39" s="183" t="s">
        <v>132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16" t="s">
        <v>11</v>
      </c>
      <c r="Q39" s="34">
        <f>'Other Deduction'!E11</f>
        <v>0</v>
      </c>
    </row>
    <row r="40" spans="2:17" s="20" customFormat="1" ht="15" customHeight="1">
      <c r="B40" s="216"/>
      <c r="C40" s="183" t="s">
        <v>133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16" t="s">
        <v>11</v>
      </c>
      <c r="Q40" s="34">
        <f>'Other Deduction'!E12</f>
        <v>0</v>
      </c>
    </row>
    <row r="41" spans="2:17" s="20" customFormat="1" ht="15" customHeight="1">
      <c r="B41" s="216"/>
      <c r="C41" s="274" t="s">
        <v>134</v>
      </c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6"/>
      <c r="P41" s="116" t="s">
        <v>11</v>
      </c>
      <c r="Q41" s="34">
        <f>'Other Deduction'!E13</f>
        <v>0</v>
      </c>
    </row>
    <row r="42" spans="2:17" s="20" customFormat="1" ht="15" customHeight="1">
      <c r="B42" s="216"/>
      <c r="C42" s="200" t="s">
        <v>161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2"/>
      <c r="P42" s="116" t="s">
        <v>11</v>
      </c>
      <c r="Q42" s="34">
        <f>IF('GA-55'!P4="Yes",IF('Other Deduction'!E3&lt;50001,'Other Deduction'!E3,50000),IF('Other Deduction'!E3&lt;10001,'Other Deduction'!E3,10000))</f>
        <v>0</v>
      </c>
    </row>
    <row r="43" spans="2:17" s="20" customFormat="1" ht="15" customHeight="1">
      <c r="B43" s="216"/>
      <c r="C43" s="200" t="s">
        <v>107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116" t="s">
        <v>11</v>
      </c>
      <c r="Q43" s="34">
        <f>'Other Deduction'!E14</f>
        <v>0</v>
      </c>
    </row>
    <row r="44" spans="2:17" s="20" customFormat="1" ht="15" customHeight="1">
      <c r="B44" s="217"/>
      <c r="C44" s="212" t="s">
        <v>54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116" t="s">
        <v>11</v>
      </c>
      <c r="Q44" s="35">
        <f>SUM(Q36:Q43)</f>
        <v>0</v>
      </c>
    </row>
    <row r="45" spans="2:17" s="20" customFormat="1" ht="15" customHeight="1">
      <c r="B45" s="32">
        <v>13</v>
      </c>
      <c r="C45" s="204" t="s">
        <v>115</v>
      </c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16" t="s">
        <v>11</v>
      </c>
      <c r="Q45" s="34">
        <f>Q34+Q44</f>
        <v>0</v>
      </c>
    </row>
    <row r="46" spans="2:17" s="20" customFormat="1" ht="15" customHeight="1">
      <c r="B46" s="32">
        <v>14</v>
      </c>
      <c r="C46" s="183" t="s">
        <v>65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16" t="s">
        <v>11</v>
      </c>
      <c r="Q46" s="34">
        <f>(Q17-Q45)</f>
        <v>1230264</v>
      </c>
    </row>
    <row r="47" spans="2:17" s="20" customFormat="1" ht="15.75">
      <c r="B47" s="32">
        <v>15</v>
      </c>
      <c r="C47" s="204" t="s">
        <v>150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116" t="s">
        <v>11</v>
      </c>
      <c r="Q47" s="33">
        <f>ROUND(Q46,-1)</f>
        <v>1230260</v>
      </c>
    </row>
    <row r="48" spans="2:17" s="20" customFormat="1" ht="15" customHeight="1">
      <c r="B48" s="215">
        <v>16</v>
      </c>
      <c r="C48" s="183" t="s">
        <v>55</v>
      </c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261"/>
    </row>
    <row r="49" spans="2:17" s="20" customFormat="1" ht="15" customHeight="1">
      <c r="B49" s="216"/>
      <c r="C49" s="262" t="s">
        <v>81</v>
      </c>
      <c r="D49" s="262"/>
      <c r="E49" s="262"/>
      <c r="F49" s="262"/>
      <c r="G49" s="262"/>
      <c r="H49" s="262" t="s">
        <v>96</v>
      </c>
      <c r="I49" s="262"/>
      <c r="J49" s="262"/>
      <c r="K49" s="262"/>
      <c r="L49" s="263" t="s">
        <v>114</v>
      </c>
      <c r="M49" s="264"/>
      <c r="N49" s="264"/>
      <c r="O49" s="265"/>
      <c r="P49" s="9"/>
      <c r="Q49" s="36"/>
    </row>
    <row r="50" spans="2:17" s="20" customFormat="1" ht="15" customHeight="1">
      <c r="B50" s="216"/>
      <c r="C50" s="283" t="s">
        <v>174</v>
      </c>
      <c r="D50" s="284"/>
      <c r="E50" s="285"/>
      <c r="F50" s="282" t="s">
        <v>56</v>
      </c>
      <c r="G50" s="282"/>
      <c r="H50" s="240" t="s">
        <v>97</v>
      </c>
      <c r="I50" s="241"/>
      <c r="J50" s="242"/>
      <c r="K50" s="118" t="s">
        <v>56</v>
      </c>
      <c r="L50" s="240" t="s">
        <v>97</v>
      </c>
      <c r="M50" s="241"/>
      <c r="N50" s="242"/>
      <c r="O50" s="118" t="s">
        <v>56</v>
      </c>
      <c r="P50" s="116" t="s">
        <v>11</v>
      </c>
      <c r="Q50" s="37">
        <v>0</v>
      </c>
    </row>
    <row r="51" spans="2:17" s="20" customFormat="1" ht="15" customHeight="1">
      <c r="B51" s="216"/>
      <c r="C51" s="283" t="s">
        <v>57</v>
      </c>
      <c r="D51" s="284"/>
      <c r="E51" s="285"/>
      <c r="F51" s="281">
        <v>0.05</v>
      </c>
      <c r="G51" s="282"/>
      <c r="H51" s="283" t="s">
        <v>57</v>
      </c>
      <c r="I51" s="284"/>
      <c r="J51" s="285"/>
      <c r="K51" s="117">
        <v>0.05</v>
      </c>
      <c r="L51" s="240" t="s">
        <v>83</v>
      </c>
      <c r="M51" s="241"/>
      <c r="N51" s="242"/>
      <c r="O51" s="117">
        <v>0.05</v>
      </c>
      <c r="P51" s="116" t="s">
        <v>11</v>
      </c>
      <c r="Q51" s="37">
        <f>ROUND(IF('GA-55'!P4="No",IF(Q47&lt;250001,0,IF(Q47&gt;500000,12500,((Q47-250000)*0.05))),IF(Q47&lt;300001,0,IF(Q47&gt;500000,10000,((Q47-300000)*0.05)))),0)</f>
        <v>12500</v>
      </c>
    </row>
    <row r="52" spans="2:17" s="20" customFormat="1" ht="15" customHeight="1">
      <c r="B52" s="216"/>
      <c r="C52" s="283" t="s">
        <v>175</v>
      </c>
      <c r="D52" s="284"/>
      <c r="E52" s="285"/>
      <c r="F52" s="281">
        <v>0.1</v>
      </c>
      <c r="G52" s="282"/>
      <c r="H52" s="283" t="s">
        <v>175</v>
      </c>
      <c r="I52" s="284"/>
      <c r="J52" s="285"/>
      <c r="K52" s="117">
        <v>0.1</v>
      </c>
      <c r="L52" s="283" t="s">
        <v>175</v>
      </c>
      <c r="M52" s="284"/>
      <c r="N52" s="285"/>
      <c r="O52" s="117">
        <v>0.1</v>
      </c>
      <c r="P52" s="116" t="s">
        <v>11</v>
      </c>
      <c r="Q52" s="37">
        <f>IF(Q47&lt;500001,0,IF(Q47&gt;750000,25000,((Q47-500000)*0.1)))</f>
        <v>25000</v>
      </c>
    </row>
    <row r="53" spans="2:17" s="20" customFormat="1" ht="15" customHeight="1">
      <c r="B53" s="216"/>
      <c r="C53" s="283" t="s">
        <v>176</v>
      </c>
      <c r="D53" s="284"/>
      <c r="E53" s="285"/>
      <c r="F53" s="281">
        <v>0.15</v>
      </c>
      <c r="G53" s="282"/>
      <c r="H53" s="283" t="s">
        <v>176</v>
      </c>
      <c r="I53" s="284"/>
      <c r="J53" s="285"/>
      <c r="K53" s="117">
        <v>0.15</v>
      </c>
      <c r="L53" s="283" t="s">
        <v>176</v>
      </c>
      <c r="M53" s="284"/>
      <c r="N53" s="285"/>
      <c r="O53" s="117">
        <v>0.15</v>
      </c>
      <c r="P53" s="116"/>
      <c r="Q53" s="37">
        <f>IF(Q47&lt;750001,0,IF(Q47&gt;1000000,37500,((Q47-750000)*0.15)))</f>
        <v>37500</v>
      </c>
    </row>
    <row r="54" spans="2:17" s="20" customFormat="1" ht="15" customHeight="1">
      <c r="B54" s="216"/>
      <c r="C54" s="283" t="s">
        <v>177</v>
      </c>
      <c r="D54" s="284"/>
      <c r="E54" s="285"/>
      <c r="F54" s="281">
        <v>0.2</v>
      </c>
      <c r="G54" s="282"/>
      <c r="H54" s="283" t="s">
        <v>177</v>
      </c>
      <c r="I54" s="284"/>
      <c r="J54" s="285"/>
      <c r="K54" s="117">
        <v>0.2</v>
      </c>
      <c r="L54" s="283" t="s">
        <v>177</v>
      </c>
      <c r="M54" s="284"/>
      <c r="N54" s="285"/>
      <c r="O54" s="117">
        <v>0.2</v>
      </c>
      <c r="P54" s="116"/>
      <c r="Q54" s="37">
        <f>IF(Q47&lt;1000001,0,IF(Q47&gt;1250000,50000,((Q47-1000000)*0.2)))</f>
        <v>46052</v>
      </c>
    </row>
    <row r="55" spans="2:17" s="20" customFormat="1" ht="15" customHeight="1">
      <c r="B55" s="216"/>
      <c r="C55" s="283" t="s">
        <v>178</v>
      </c>
      <c r="D55" s="284"/>
      <c r="E55" s="285"/>
      <c r="F55" s="281">
        <v>0.25</v>
      </c>
      <c r="G55" s="282"/>
      <c r="H55" s="283" t="s">
        <v>178</v>
      </c>
      <c r="I55" s="284"/>
      <c r="J55" s="285"/>
      <c r="K55" s="117">
        <v>0.25</v>
      </c>
      <c r="L55" s="283" t="s">
        <v>178</v>
      </c>
      <c r="M55" s="284"/>
      <c r="N55" s="285"/>
      <c r="O55" s="117">
        <v>0.25</v>
      </c>
      <c r="P55" s="116"/>
      <c r="Q55" s="37">
        <f>IF(Q47&lt;1250001,0,IF(Q47&gt;1500000,62500,((Q47-1250000)*0.25)))</f>
        <v>0</v>
      </c>
    </row>
    <row r="56" spans="2:17" s="20" customFormat="1" ht="15" customHeight="1">
      <c r="B56" s="216"/>
      <c r="C56" s="286" t="s">
        <v>179</v>
      </c>
      <c r="D56" s="287"/>
      <c r="E56" s="288"/>
      <c r="F56" s="281">
        <v>0.3</v>
      </c>
      <c r="G56" s="282"/>
      <c r="H56" s="286" t="s">
        <v>179</v>
      </c>
      <c r="I56" s="287"/>
      <c r="J56" s="288"/>
      <c r="K56" s="117">
        <v>0.3</v>
      </c>
      <c r="L56" s="286" t="s">
        <v>179</v>
      </c>
      <c r="M56" s="287"/>
      <c r="N56" s="288"/>
      <c r="O56" s="117">
        <v>0.3</v>
      </c>
      <c r="P56" s="116" t="s">
        <v>11</v>
      </c>
      <c r="Q56" s="37">
        <f>IF(Q47&lt;1500001,0,((Q47-1500000)*0.3))</f>
        <v>0</v>
      </c>
    </row>
    <row r="57" spans="2:17" s="20" customFormat="1" ht="15" customHeight="1">
      <c r="B57" s="216"/>
      <c r="C57" s="256" t="s">
        <v>66</v>
      </c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8"/>
      <c r="P57" s="116" t="s">
        <v>11</v>
      </c>
      <c r="Q57" s="33">
        <f>SUM(Q50:Q56)</f>
        <v>121052</v>
      </c>
    </row>
    <row r="58" spans="2:17" s="20" customFormat="1" ht="15" customHeight="1">
      <c r="B58" s="216"/>
      <c r="C58" s="269" t="s">
        <v>162</v>
      </c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1"/>
      <c r="P58" s="116" t="s">
        <v>11</v>
      </c>
      <c r="Q58" s="34">
        <f>IF(Q47&gt;500000,0,IF(Q57&lt;12501,Q57,12500))</f>
        <v>0</v>
      </c>
    </row>
    <row r="59" spans="2:17" s="20" customFormat="1" ht="15" customHeight="1">
      <c r="B59" s="216"/>
      <c r="C59" s="256" t="s">
        <v>99</v>
      </c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8"/>
      <c r="P59" s="116" t="s">
        <v>11</v>
      </c>
      <c r="Q59" s="33">
        <f>Q57-Q58</f>
        <v>121052</v>
      </c>
    </row>
    <row r="60" spans="2:17" s="20" customFormat="1" ht="15" customHeight="1">
      <c r="B60" s="216"/>
      <c r="C60" s="259" t="s">
        <v>155</v>
      </c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116" t="s">
        <v>11</v>
      </c>
      <c r="Q60" s="34">
        <f>ROUND(Q59*0.04,0)</f>
        <v>4842</v>
      </c>
    </row>
    <row r="61" spans="2:17" s="20" customFormat="1" ht="15" customHeight="1">
      <c r="B61" s="217"/>
      <c r="C61" s="260" t="s">
        <v>100</v>
      </c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116" t="s">
        <v>11</v>
      </c>
      <c r="Q61" s="33">
        <f>SUM(Q59:Q60)</f>
        <v>125894</v>
      </c>
    </row>
    <row r="62" spans="2:17" s="20" customFormat="1" ht="15" customHeight="1">
      <c r="B62" s="32">
        <v>17</v>
      </c>
      <c r="C62" s="200" t="s">
        <v>67</v>
      </c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2"/>
      <c r="P62" s="116" t="s">
        <v>11</v>
      </c>
      <c r="Q62" s="34">
        <f>'Other Deduction'!E17</f>
        <v>0</v>
      </c>
    </row>
    <row r="63" spans="2:17" s="20" customFormat="1" ht="15" customHeight="1">
      <c r="B63" s="32">
        <v>18</v>
      </c>
      <c r="C63" s="204" t="s">
        <v>84</v>
      </c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116" t="s">
        <v>11</v>
      </c>
      <c r="Q63" s="33">
        <f>Q61-Q62</f>
        <v>125894</v>
      </c>
    </row>
    <row r="64" spans="2:17" ht="33.75" customHeight="1">
      <c r="B64" s="215">
        <v>19</v>
      </c>
      <c r="C64" s="251" t="s">
        <v>59</v>
      </c>
      <c r="D64" s="251"/>
      <c r="E64" s="252"/>
      <c r="F64" s="248" t="s">
        <v>218</v>
      </c>
      <c r="G64" s="248"/>
      <c r="H64" s="248"/>
      <c r="I64" s="248"/>
      <c r="J64" s="249" t="s">
        <v>219</v>
      </c>
      <c r="K64" s="250"/>
      <c r="L64" s="133" t="s">
        <v>220</v>
      </c>
      <c r="M64" s="249" t="s">
        <v>221</v>
      </c>
      <c r="N64" s="250"/>
      <c r="O64" s="119" t="s">
        <v>88</v>
      </c>
      <c r="P64" s="249" t="s">
        <v>149</v>
      </c>
      <c r="Q64" s="273"/>
    </row>
    <row r="65" spans="1:18" ht="15.75">
      <c r="B65" s="217"/>
      <c r="C65" s="253"/>
      <c r="D65" s="253"/>
      <c r="E65" s="254"/>
      <c r="F65" s="243">
        <f>SUM('GA-55'!X11:X17)</f>
        <v>0</v>
      </c>
      <c r="G65" s="243"/>
      <c r="H65" s="243"/>
      <c r="I65" s="243"/>
      <c r="J65" s="243">
        <f>SUM('GA-55'!X18:X20)</f>
        <v>0</v>
      </c>
      <c r="K65" s="243"/>
      <c r="L65" s="25">
        <f>'GA-55'!X21</f>
        <v>0</v>
      </c>
      <c r="M65" s="243">
        <f>'GA-55'!X22</f>
        <v>0</v>
      </c>
      <c r="N65" s="243"/>
      <c r="O65" s="71">
        <f>SUM('GA-55'!X23:X31)+'Other Deduction'!E18</f>
        <v>0</v>
      </c>
      <c r="P65" s="244">
        <f>F65+J65+L65+M65+O65</f>
        <v>0</v>
      </c>
      <c r="Q65" s="245"/>
    </row>
    <row r="66" spans="1:18" ht="16.5" thickBot="1">
      <c r="B66" s="246" t="str">
        <f>IF(Q63&gt;P65,"Income Tax Payable",IF(Q63&lt;P65,"Income Tax Refundable","Income Tax Payble/Refundable"))</f>
        <v>Income Tax Payable</v>
      </c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38" t="s">
        <v>11</v>
      </c>
      <c r="Q66" s="39">
        <f>IF(Q63&gt;P65,Q63-P65,P65-Q63)</f>
        <v>125894</v>
      </c>
    </row>
    <row r="67" spans="1:18" ht="15.7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46"/>
    </row>
    <row r="68" spans="1:18" ht="16.5">
      <c r="B68" s="10"/>
      <c r="C68" s="11"/>
      <c r="D68" s="11"/>
      <c r="E68" s="47" t="s">
        <v>116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3"/>
    </row>
    <row r="69" spans="1:18" ht="15.75">
      <c r="B69" s="10"/>
      <c r="C69" s="11"/>
      <c r="D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3"/>
    </row>
    <row r="70" spans="1:18" s="72" customFormat="1" ht="15.75" customHeight="1">
      <c r="B70" s="73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</row>
    <row r="71" spans="1:18" s="72" customFormat="1" ht="15.75" hidden="1" customHeight="1">
      <c r="B71" s="74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</row>
    <row r="72" spans="1:18" s="72" customFormat="1" ht="24" hidden="1" customHeight="1">
      <c r="B72" s="73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</row>
    <row r="73" spans="1:18" s="72" customFormat="1" ht="15.75" hidden="1" customHeight="1">
      <c r="B73" s="73"/>
      <c r="C73" s="75"/>
      <c r="D73" s="75"/>
      <c r="E73" s="75"/>
      <c r="F73" s="75"/>
      <c r="G73" s="75"/>
      <c r="H73" s="75"/>
      <c r="I73" s="75"/>
      <c r="J73" s="75"/>
      <c r="K73" s="75"/>
      <c r="L73" s="255"/>
      <c r="M73" s="255"/>
      <c r="N73" s="255"/>
      <c r="O73" s="255"/>
      <c r="P73" s="255"/>
      <c r="Q73" s="255"/>
    </row>
    <row r="74" spans="1:18" s="72" customFormat="1" ht="15.75" hidden="1" customHeight="1">
      <c r="B74" s="73"/>
      <c r="C74" s="75"/>
      <c r="D74" s="75"/>
      <c r="E74" s="75"/>
      <c r="F74" s="75"/>
      <c r="G74" s="75"/>
      <c r="H74" s="75"/>
      <c r="I74" s="75"/>
      <c r="J74" s="75"/>
      <c r="K74" s="75"/>
      <c r="L74" s="255"/>
      <c r="M74" s="255"/>
      <c r="N74" s="255"/>
      <c r="O74" s="255"/>
      <c r="P74" s="255"/>
      <c r="Q74" s="255"/>
    </row>
    <row r="75" spans="1:18" s="72" customFormat="1" ht="15.75" hidden="1" customHeight="1">
      <c r="B75" s="73"/>
      <c r="C75" s="75"/>
      <c r="D75" s="75"/>
      <c r="E75" s="75"/>
      <c r="F75" s="75"/>
      <c r="G75" s="75"/>
      <c r="H75" s="75"/>
      <c r="I75" s="75"/>
      <c r="J75" s="75"/>
      <c r="K75" s="75"/>
      <c r="L75" s="255"/>
      <c r="M75" s="255"/>
      <c r="N75" s="255"/>
      <c r="O75" s="255"/>
      <c r="P75" s="255"/>
      <c r="Q75" s="255"/>
    </row>
    <row r="76" spans="1:18" s="72" customFormat="1" ht="15.75" hidden="1" customHeight="1">
      <c r="B76" s="73"/>
      <c r="C76" s="75"/>
      <c r="D76" s="75"/>
      <c r="E76" s="75"/>
      <c r="F76" s="75"/>
      <c r="G76" s="75"/>
      <c r="H76" s="75"/>
      <c r="I76" s="75"/>
      <c r="J76" s="75"/>
      <c r="K76" s="75"/>
      <c r="L76" s="255"/>
      <c r="M76" s="255"/>
      <c r="N76" s="255"/>
      <c r="O76" s="255"/>
      <c r="P76" s="255"/>
      <c r="Q76" s="255"/>
    </row>
    <row r="77" spans="1:18" s="72" customFormat="1" ht="15.75" hidden="1" customHeight="1">
      <c r="B77" s="73"/>
      <c r="C77" s="75"/>
      <c r="D77" s="75"/>
      <c r="E77" s="75"/>
      <c r="F77" s="75"/>
      <c r="G77" s="75"/>
      <c r="H77" s="75"/>
      <c r="I77" s="75"/>
      <c r="J77" s="75"/>
      <c r="K77" s="75"/>
      <c r="L77" s="255"/>
      <c r="M77" s="255"/>
      <c r="N77" s="255"/>
      <c r="O77" s="255"/>
      <c r="P77" s="255"/>
      <c r="Q77" s="255"/>
    </row>
    <row r="78" spans="1:18" s="72" customFormat="1" ht="15.75" hidden="1">
      <c r="B78" s="74"/>
      <c r="C78" s="76"/>
      <c r="D78" s="195"/>
      <c r="E78" s="195"/>
      <c r="F78" s="195"/>
      <c r="G78" s="195"/>
      <c r="H78" s="195"/>
      <c r="I78" s="195"/>
      <c r="J78" s="195"/>
      <c r="K78" s="76"/>
      <c r="L78" s="255"/>
      <c r="M78" s="255"/>
      <c r="N78" s="255"/>
      <c r="O78" s="255"/>
      <c r="P78" s="255"/>
      <c r="Q78" s="255"/>
    </row>
    <row r="79" spans="1:18" s="72" customFormat="1" ht="15.75" hidden="1">
      <c r="B79" s="74"/>
      <c r="C79" s="76"/>
      <c r="D79" s="76"/>
      <c r="E79" s="76"/>
      <c r="F79" s="76"/>
      <c r="G79" s="76"/>
      <c r="H79" s="76"/>
      <c r="I79" s="76"/>
      <c r="J79" s="76"/>
      <c r="K79" s="76"/>
      <c r="L79" s="255"/>
      <c r="M79" s="255"/>
      <c r="N79" s="255"/>
      <c r="O79" s="255"/>
      <c r="P79" s="255"/>
      <c r="Q79" s="255"/>
    </row>
    <row r="80" spans="1:18" ht="15.75" hidden="1">
      <c r="A80" s="63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6"/>
      <c r="Q80" s="67"/>
      <c r="R80" s="63"/>
    </row>
    <row r="81" spans="1:18" ht="15.75" hidden="1">
      <c r="A81" s="63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67"/>
      <c r="R81" s="63"/>
    </row>
    <row r="82" spans="1:18" ht="15.75" hidden="1">
      <c r="A82" s="63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6"/>
      <c r="Q82" s="67"/>
      <c r="R82" s="63"/>
    </row>
  </sheetData>
  <sheetProtection password="FC12" sheet="1" objects="1" scenarios="1"/>
  <mergeCells count="133">
    <mergeCell ref="C4:O4"/>
    <mergeCell ref="C5:O5"/>
    <mergeCell ref="C6:O6"/>
    <mergeCell ref="B7:B9"/>
    <mergeCell ref="C7:L7"/>
    <mergeCell ref="M7:O7"/>
    <mergeCell ref="B1:Q1"/>
    <mergeCell ref="B2:Q2"/>
    <mergeCell ref="C3:D3"/>
    <mergeCell ref="E3:J3"/>
    <mergeCell ref="L3:N3"/>
    <mergeCell ref="P3:Q3"/>
    <mergeCell ref="P11:Q13"/>
    <mergeCell ref="C12:D13"/>
    <mergeCell ref="E12:G12"/>
    <mergeCell ref="H12:J12"/>
    <mergeCell ref="K12:L12"/>
    <mergeCell ref="M12:O12"/>
    <mergeCell ref="P7:Q8"/>
    <mergeCell ref="C8:L8"/>
    <mergeCell ref="M8:O8"/>
    <mergeCell ref="C9:L9"/>
    <mergeCell ref="M9:O9"/>
    <mergeCell ref="C10:O10"/>
    <mergeCell ref="E13:G13"/>
    <mergeCell ref="H13:J13"/>
    <mergeCell ref="K13:L13"/>
    <mergeCell ref="M13:O13"/>
    <mergeCell ref="C14:O14"/>
    <mergeCell ref="C15:O15"/>
    <mergeCell ref="B11:B13"/>
    <mergeCell ref="C11:J11"/>
    <mergeCell ref="K11:L11"/>
    <mergeCell ref="M11:O11"/>
    <mergeCell ref="D22:G22"/>
    <mergeCell ref="K22:M22"/>
    <mergeCell ref="D23:G23"/>
    <mergeCell ref="K23:M23"/>
    <mergeCell ref="D24:G24"/>
    <mergeCell ref="K24:M24"/>
    <mergeCell ref="C16:O16"/>
    <mergeCell ref="C17:O17"/>
    <mergeCell ref="B18:B34"/>
    <mergeCell ref="C18:Q18"/>
    <mergeCell ref="C19:Q19"/>
    <mergeCell ref="D20:G20"/>
    <mergeCell ref="K20:M20"/>
    <mergeCell ref="P20:Q30"/>
    <mergeCell ref="D21:G21"/>
    <mergeCell ref="K21:M21"/>
    <mergeCell ref="D28:G28"/>
    <mergeCell ref="K28:M28"/>
    <mergeCell ref="C30:M30"/>
    <mergeCell ref="C31:O31"/>
    <mergeCell ref="C32:O32"/>
    <mergeCell ref="C33:O33"/>
    <mergeCell ref="D25:G25"/>
    <mergeCell ref="K25:M25"/>
    <mergeCell ref="D26:G26"/>
    <mergeCell ref="K26:M26"/>
    <mergeCell ref="D27:G27"/>
    <mergeCell ref="K27:M27"/>
    <mergeCell ref="C50:E50"/>
    <mergeCell ref="F50:G50"/>
    <mergeCell ref="H50:J50"/>
    <mergeCell ref="L50:N50"/>
    <mergeCell ref="C51:E51"/>
    <mergeCell ref="F51:G51"/>
    <mergeCell ref="H51:J51"/>
    <mergeCell ref="L51:N51"/>
    <mergeCell ref="C43:O43"/>
    <mergeCell ref="H49:K49"/>
    <mergeCell ref="L49:O49"/>
    <mergeCell ref="C45:O45"/>
    <mergeCell ref="C46:O46"/>
    <mergeCell ref="C47:O47"/>
    <mergeCell ref="C34:O34"/>
    <mergeCell ref="B35:B44"/>
    <mergeCell ref="C35:Q35"/>
    <mergeCell ref="C36:O36"/>
    <mergeCell ref="C37:O37"/>
    <mergeCell ref="C38:O38"/>
    <mergeCell ref="C39:O39"/>
    <mergeCell ref="C40:O40"/>
    <mergeCell ref="C41:O41"/>
    <mergeCell ref="C42:O42"/>
    <mergeCell ref="C44:O44"/>
    <mergeCell ref="C57:O57"/>
    <mergeCell ref="C58:O58"/>
    <mergeCell ref="C59:O59"/>
    <mergeCell ref="C60:O60"/>
    <mergeCell ref="C61:O61"/>
    <mergeCell ref="C62:O62"/>
    <mergeCell ref="C52:E52"/>
    <mergeCell ref="F52:G52"/>
    <mergeCell ref="H52:J52"/>
    <mergeCell ref="L52:N52"/>
    <mergeCell ref="C56:E56"/>
    <mergeCell ref="F56:G56"/>
    <mergeCell ref="H56:J56"/>
    <mergeCell ref="L56:N56"/>
    <mergeCell ref="C53:E53"/>
    <mergeCell ref="C54:E54"/>
    <mergeCell ref="F53:G53"/>
    <mergeCell ref="F54:G54"/>
    <mergeCell ref="H53:J53"/>
    <mergeCell ref="H54:J54"/>
    <mergeCell ref="L53:N53"/>
    <mergeCell ref="L54:N54"/>
    <mergeCell ref="D29:G29"/>
    <mergeCell ref="K29:M29"/>
    <mergeCell ref="C70:Q72"/>
    <mergeCell ref="L73:Q79"/>
    <mergeCell ref="D78:J78"/>
    <mergeCell ref="F55:G55"/>
    <mergeCell ref="H55:J55"/>
    <mergeCell ref="L55:N55"/>
    <mergeCell ref="C55:E55"/>
    <mergeCell ref="P64:Q64"/>
    <mergeCell ref="F65:I65"/>
    <mergeCell ref="J65:K65"/>
    <mergeCell ref="M65:N65"/>
    <mergeCell ref="P65:Q65"/>
    <mergeCell ref="B66:O66"/>
    <mergeCell ref="C63:O63"/>
    <mergeCell ref="B64:B65"/>
    <mergeCell ref="C64:E65"/>
    <mergeCell ref="F64:I64"/>
    <mergeCell ref="J64:K64"/>
    <mergeCell ref="B48:B61"/>
    <mergeCell ref="C48:Q48"/>
    <mergeCell ref="C49:G49"/>
    <mergeCell ref="M64:N64"/>
  </mergeCells>
  <printOptions horizontalCentered="1"/>
  <pageMargins left="0.39370078740157499" right="0.23622047244094499" top="0.23622047244094499" bottom="0.27559055118110198" header="0.196850393700787" footer="0.23622047244094499"/>
  <pageSetup paperSize="9" scale="7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GA-55</vt:lpstr>
      <vt:lpstr>Other Deduction</vt:lpstr>
      <vt:lpstr>Tax Old Regime</vt:lpstr>
      <vt:lpstr>Tax New Regime</vt:lpstr>
      <vt:lpstr>'GA-55'!Print_Area</vt:lpstr>
      <vt:lpstr>'Tax New Regime'!Print_Area</vt:lpstr>
      <vt:lpstr>'Tax Old Regime'!Print_Area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Aryan Computer's</cp:lastModifiedBy>
  <cp:lastPrinted>2022-01-15T14:07:59Z</cp:lastPrinted>
  <dcterms:created xsi:type="dcterms:W3CDTF">2013-12-06T08:14:36Z</dcterms:created>
  <dcterms:modified xsi:type="dcterms:W3CDTF">2023-02-07T17:35:54Z</dcterms:modified>
</cp:coreProperties>
</file>