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5140" windowHeight="7970" tabRatio="780" activeTab="2"/>
  </bookViews>
  <sheets>
    <sheet name="MASTER CELL" sheetId="790" r:id="rId1"/>
    <sheet name="GPF JULY-DEC" sheetId="789" r:id="rId2"/>
    <sheet name="NPS JULY-DEC" sheetId="785" r:id="rId3"/>
  </sheets>
  <definedNames>
    <definedName name="ANAND">'MASTER CELL'!#REF!</definedName>
    <definedName name="ANANDD">'MASTER CELL'!#REF!</definedName>
    <definedName name="_xlnm.Print_Area" localSheetId="1">'GPF JULY-DEC'!$A$1:$S$16</definedName>
    <definedName name="_xlnm.Print_Area" localSheetId="2">'NPS JULY-DEC'!$A$1:$T$16</definedName>
  </definedNames>
  <calcPr calcId="124519"/>
</workbook>
</file>

<file path=xl/calcChain.xml><?xml version="1.0" encoding="utf-8"?>
<calcChain xmlns="http://schemas.openxmlformats.org/spreadsheetml/2006/main">
  <c r="M10" i="785"/>
  <c r="O7" i="789"/>
  <c r="O8"/>
  <c r="O6"/>
  <c r="Q6" s="1"/>
  <c r="G6"/>
  <c r="G7" s="1"/>
  <c r="H7" s="1"/>
  <c r="A3" i="785"/>
  <c r="A3" i="789"/>
  <c r="C6" i="785"/>
  <c r="C7" s="1"/>
  <c r="D7" s="1"/>
  <c r="C6" i="789"/>
  <c r="D6" s="1"/>
  <c r="M9" i="785"/>
  <c r="U3"/>
  <c r="G9" s="1"/>
  <c r="H9" s="1"/>
  <c r="T3"/>
  <c r="T3" i="789"/>
  <c r="G9" s="1"/>
  <c r="H9" s="1"/>
  <c r="S3"/>
  <c r="A1"/>
  <c r="G6" i="785"/>
  <c r="A1"/>
  <c r="M9" i="789"/>
  <c r="K6" i="785" l="1"/>
  <c r="C7" i="789"/>
  <c r="D7" s="1"/>
  <c r="L7" s="1"/>
  <c r="D6" i="785"/>
  <c r="H6"/>
  <c r="H6" i="789"/>
  <c r="E6"/>
  <c r="C9"/>
  <c r="D9" s="1"/>
  <c r="L9" s="1"/>
  <c r="G7" i="785"/>
  <c r="H7" s="1"/>
  <c r="G8" i="789"/>
  <c r="H8" s="1"/>
  <c r="I7"/>
  <c r="K6"/>
  <c r="I6"/>
  <c r="M6" i="785"/>
  <c r="C8"/>
  <c r="D8" s="1"/>
  <c r="F7"/>
  <c r="J9" i="789"/>
  <c r="J9" i="785"/>
  <c r="K7" i="789"/>
  <c r="C9" i="785"/>
  <c r="D9" s="1"/>
  <c r="D10" l="1"/>
  <c r="G10"/>
  <c r="J6"/>
  <c r="C10"/>
  <c r="E7" i="789"/>
  <c r="F7" s="1"/>
  <c r="K7" i="785"/>
  <c r="C8" i="789"/>
  <c r="K9"/>
  <c r="M6"/>
  <c r="L6" i="785"/>
  <c r="F6"/>
  <c r="J7"/>
  <c r="G8"/>
  <c r="H8" s="1"/>
  <c r="H10" s="1"/>
  <c r="F9" i="789"/>
  <c r="N7"/>
  <c r="J6"/>
  <c r="J7"/>
  <c r="I8"/>
  <c r="L9" i="785"/>
  <c r="K9"/>
  <c r="Q7" i="789"/>
  <c r="R7" s="1"/>
  <c r="L6"/>
  <c r="F6"/>
  <c r="L7" i="785"/>
  <c r="N9" i="789"/>
  <c r="N6" i="785" l="1"/>
  <c r="L10"/>
  <c r="Q6"/>
  <c r="N7"/>
  <c r="M8" i="789"/>
  <c r="D8"/>
  <c r="E8"/>
  <c r="K8"/>
  <c r="K10" s="1"/>
  <c r="F8"/>
  <c r="K8" i="785"/>
  <c r="K10" s="1"/>
  <c r="O6"/>
  <c r="J8"/>
  <c r="J10" s="1"/>
  <c r="L8"/>
  <c r="L8" i="789"/>
  <c r="J8"/>
  <c r="O9"/>
  <c r="Q9" s="1"/>
  <c r="R9" s="1"/>
  <c r="N6"/>
  <c r="M8" i="785"/>
  <c r="F9"/>
  <c r="F10" s="1"/>
  <c r="C10" i="789"/>
  <c r="F8" i="785"/>
  <c r="N9"/>
  <c r="P6" l="1"/>
  <c r="R6"/>
  <c r="O7"/>
  <c r="P7" s="1"/>
  <c r="Q7"/>
  <c r="N8" i="789"/>
  <c r="Q8" s="1"/>
  <c r="R8" s="1"/>
  <c r="N8" i="785"/>
  <c r="D10" i="789"/>
  <c r="O9" i="785"/>
  <c r="R9" s="1"/>
  <c r="S9" s="1"/>
  <c r="E10" i="789"/>
  <c r="J10"/>
  <c r="G10"/>
  <c r="F10"/>
  <c r="S6" i="785" l="1"/>
  <c r="N10"/>
  <c r="R7"/>
  <c r="S7" s="1"/>
  <c r="Q8"/>
  <c r="Q10" s="1"/>
  <c r="O8"/>
  <c r="P8" s="1"/>
  <c r="P10" s="1"/>
  <c r="H10" i="789"/>
  <c r="N10"/>
  <c r="L10"/>
  <c r="I10"/>
  <c r="M10"/>
  <c r="O10" i="785" l="1"/>
  <c r="R8"/>
  <c r="R6" i="789"/>
  <c r="S8" i="785" l="1"/>
  <c r="S10" s="1"/>
  <c r="R10"/>
  <c r="P10" i="789"/>
  <c r="O10"/>
  <c r="R10" l="1"/>
  <c r="Q10"/>
</calcChain>
</file>

<file path=xl/sharedStrings.xml><?xml version="1.0" encoding="utf-8"?>
<sst xmlns="http://schemas.openxmlformats.org/spreadsheetml/2006/main" count="88" uniqueCount="50">
  <si>
    <t>Due</t>
  </si>
  <si>
    <t>BASIC</t>
  </si>
  <si>
    <t>DA</t>
  </si>
  <si>
    <t>HRA</t>
  </si>
  <si>
    <t>TOTAL</t>
  </si>
  <si>
    <t>DRAWN</t>
  </si>
  <si>
    <t>DIFFERENCE</t>
  </si>
  <si>
    <t>Month</t>
  </si>
  <si>
    <t>S.No.</t>
  </si>
  <si>
    <t>INCOME TAX</t>
  </si>
  <si>
    <t>TOTAL DEDUCTION</t>
  </si>
  <si>
    <t>NET PAY AMMOUNT</t>
  </si>
  <si>
    <t>SR. NO.</t>
  </si>
  <si>
    <t xml:space="preserve">TAX % </t>
  </si>
  <si>
    <t>NAME OF EMPLOYEE              $                                  DESIGNATION</t>
  </si>
  <si>
    <t>NAME OF SCHOOL/OFFICE</t>
  </si>
  <si>
    <t>TAX         %</t>
  </si>
  <si>
    <r>
      <t xml:space="preserve"> thih,Q okys dkfeZd bl Vscy dks iw.kZ Hkjdja uhps miyC/k </t>
    </r>
    <r>
      <rPr>
        <b/>
        <sz val="22"/>
        <rFont val="Times New Roman"/>
        <family val="1"/>
      </rPr>
      <t xml:space="preserve">GPF EMPLOYEE </t>
    </r>
    <r>
      <rPr>
        <b/>
        <sz val="22"/>
        <rFont val="Kruti Dev 010"/>
      </rPr>
      <t>'khV esa tk;sa ,oa vius dzekad dks Mkydj ,fj;j 'khV fudkysaA</t>
    </r>
  </si>
  <si>
    <r>
      <rPr>
        <b/>
        <sz val="22"/>
        <rFont val="Times New Roman"/>
        <family val="1"/>
      </rPr>
      <t xml:space="preserve"> NPS</t>
    </r>
    <r>
      <rPr>
        <b/>
        <sz val="22"/>
        <rFont val="Kruti Dev 010"/>
      </rPr>
      <t xml:space="preserve"> okys dkfeZd bl Vscy dks iw.kZ Hkjdja uhps miyC/k </t>
    </r>
    <r>
      <rPr>
        <b/>
        <sz val="22"/>
        <rFont val="Times New Roman"/>
        <family val="1"/>
      </rPr>
      <t xml:space="preserve">NPS EMPLOYEE </t>
    </r>
    <r>
      <rPr>
        <b/>
        <sz val="22"/>
        <rFont val="Kruti Dev 010"/>
      </rPr>
      <t>'khV esa tk;sa ,oa vius dzekad dks Mkydj ,fj;j 'khV fudkysaA</t>
    </r>
  </si>
  <si>
    <t>TAX%</t>
  </si>
  <si>
    <t>SR NO.</t>
  </si>
  <si>
    <t>PARMANAND MEGHWAL</t>
  </si>
  <si>
    <t>SENIOR TEACHER (SCIENCE)</t>
  </si>
  <si>
    <t>Add-Kawai salpura Tehsil Atru District baran Rajasthan 325219</t>
  </si>
  <si>
    <t>9784379510</t>
  </si>
  <si>
    <t>CREATED BY:-</t>
  </si>
  <si>
    <t>PARMANAND MEGHWAL, SR TEACHER</t>
  </si>
  <si>
    <t xml:space="preserve">BASIC  </t>
  </si>
  <si>
    <t xml:space="preserve">CREDIT GPF   </t>
  </si>
  <si>
    <t xml:space="preserve">DA       </t>
  </si>
  <si>
    <t xml:space="preserve">TOTAL    </t>
  </si>
  <si>
    <t xml:space="preserve">SELECT SR. NO. </t>
  </si>
  <si>
    <t>TV NUMBER             &amp;                                 DATE</t>
  </si>
  <si>
    <t>TV NUMBER               &amp;                              DATE</t>
  </si>
  <si>
    <t>DDO SIGN</t>
  </si>
  <si>
    <t>GSSS DILOD HATHI, ATRU DISTIC BARAN RAJ. 325221</t>
  </si>
  <si>
    <t>WWW.RAJTEACHERS.NET</t>
  </si>
  <si>
    <t>Surrender</t>
  </si>
  <si>
    <t>NPS</t>
  </si>
  <si>
    <t>NET           PAYBLE   AMMOUNT       (D.A.ARRIAR)</t>
  </si>
  <si>
    <t>SURRENDER</t>
  </si>
  <si>
    <t>YES</t>
  </si>
  <si>
    <t>NO</t>
  </si>
  <si>
    <t>GOVT SR. SECONDARY SCHOOL, DILOD HATHI, ATRU (BARAN)</t>
  </si>
  <si>
    <t>PARMANAND MEGHWAK, SR TEACHER</t>
  </si>
  <si>
    <t xml:space="preserve">D.A. AREAR 01-07-2021 TO 30-09-2021                                                                               </t>
  </si>
  <si>
    <t xml:space="preserve">D.A. AREAR 01-07-2021 TO 30-09-2021                                                                          </t>
  </si>
  <si>
    <t>7TH PAY BASIC  (01.07.2021)</t>
  </si>
  <si>
    <t>7TH PAY BASIC  (01.01.2021)</t>
  </si>
  <si>
    <t>GPF 2004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</si>
</sst>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0"/>
      <name val="Arial"/>
    </font>
    <font>
      <b/>
      <sz val="8"/>
      <name val="Arial"/>
      <family val="2"/>
    </font>
    <font>
      <sz val="18"/>
      <name val="Goudy Old Style"/>
      <family val="1"/>
    </font>
    <font>
      <b/>
      <sz val="20"/>
      <name val="Goudy Old Style"/>
      <family val="1"/>
    </font>
    <font>
      <sz val="10"/>
      <name val="Arial"/>
      <family val="2"/>
    </font>
    <font>
      <b/>
      <sz val="9"/>
      <name val="Arial"/>
      <family val="2"/>
    </font>
    <font>
      <sz val="36"/>
      <name val="DevLys 010"/>
    </font>
    <font>
      <b/>
      <i/>
      <sz val="16"/>
      <name val="Times New Roman"/>
      <family val="1"/>
    </font>
    <font>
      <sz val="12"/>
      <name val="Goudy Old Style"/>
      <family val="1"/>
    </font>
    <font>
      <sz val="24"/>
      <name val="Goudy Old Style"/>
      <family val="1"/>
    </font>
    <font>
      <sz val="12"/>
      <name val="Arial"/>
      <family val="2"/>
    </font>
    <font>
      <sz val="12"/>
      <name val="Times New Roman"/>
      <family val="1"/>
    </font>
    <font>
      <b/>
      <sz val="22"/>
      <name val="Kruti Dev 010"/>
    </font>
    <font>
      <b/>
      <sz val="22"/>
      <name val="Times New Roman"/>
      <family val="1"/>
    </font>
    <font>
      <sz val="18"/>
      <name val="Arial"/>
      <family val="2"/>
    </font>
    <font>
      <b/>
      <sz val="18"/>
      <name val="Goudy Old Style"/>
      <family val="1"/>
    </font>
    <font>
      <b/>
      <sz val="26"/>
      <name val="Algerian"/>
      <family val="5"/>
    </font>
    <font>
      <b/>
      <sz val="14"/>
      <name val="Goudy Old Style"/>
      <family val="1"/>
    </font>
    <font>
      <sz val="14"/>
      <name val="Arial"/>
      <family val="2"/>
    </font>
    <font>
      <sz val="24"/>
      <name val="Arial"/>
      <family val="2"/>
    </font>
    <font>
      <b/>
      <sz val="12"/>
      <name val="Goudy Old Style"/>
      <family val="1"/>
    </font>
    <font>
      <b/>
      <sz val="10"/>
      <name val="Arial"/>
      <family val="2"/>
    </font>
    <font>
      <sz val="14"/>
      <color theme="1"/>
      <name val="Algerian"/>
      <family val="5"/>
    </font>
    <font>
      <sz val="14"/>
      <color rgb="FFFF0000"/>
      <name val="Goudy Old Style"/>
      <family val="1"/>
    </font>
    <font>
      <sz val="16"/>
      <color rgb="FFFF0000"/>
      <name val="Goudy Old Style"/>
      <family val="1"/>
    </font>
    <font>
      <sz val="20"/>
      <color rgb="FFFF0000"/>
      <name val="Goudy Old Style"/>
      <family val="1"/>
    </font>
    <font>
      <sz val="24"/>
      <color rgb="FFFF0000"/>
      <name val="Arial"/>
      <family val="2"/>
    </font>
    <font>
      <b/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textRotation="90"/>
    </xf>
    <xf numFmtId="0" fontId="5" fillId="2" borderId="0" xfId="0" applyFont="1" applyFill="1" applyAlignment="1">
      <alignment vertical="center"/>
    </xf>
    <xf numFmtId="0" fontId="23" fillId="3" borderId="1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" xfId="0" applyFont="1" applyFill="1" applyBorder="1" applyAlignment="1" applyProtection="1">
      <alignment horizontal="left" vertical="top" wrapText="1"/>
      <protection locked="0"/>
    </xf>
    <xf numFmtId="0" fontId="12" fillId="5" borderId="1" xfId="0" applyFont="1" applyFill="1" applyBorder="1" applyAlignment="1" applyProtection="1">
      <alignment vertical="top" wrapText="1"/>
      <protection locked="0"/>
    </xf>
    <xf numFmtId="0" fontId="11" fillId="6" borderId="1" xfId="0" applyFont="1" applyFill="1" applyBorder="1" applyAlignment="1" applyProtection="1">
      <alignment horizontal="center" vertical="top" wrapText="1"/>
      <protection locked="0"/>
    </xf>
    <xf numFmtId="0" fontId="11" fillId="6" borderId="1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 wrapText="1"/>
    </xf>
    <xf numFmtId="1" fontId="6" fillId="2" borderId="0" xfId="0" applyNumberFormat="1" applyFont="1" applyFill="1" applyBorder="1" applyAlignment="1" applyProtection="1">
      <alignment horizontal="center" vertical="center" textRotation="90"/>
    </xf>
    <xf numFmtId="0" fontId="1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7" fontId="6" fillId="2" borderId="1" xfId="0" applyNumberFormat="1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4" fillId="2" borderId="3" xfId="0" applyFont="1" applyFill="1" applyBorder="1" applyAlignment="1" applyProtection="1">
      <alignment vertical="center"/>
      <protection hidden="1"/>
    </xf>
    <xf numFmtId="0" fontId="24" fillId="2" borderId="1" xfId="0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vertical="center"/>
      <protection hidden="1"/>
    </xf>
    <xf numFmtId="0" fontId="25" fillId="2" borderId="4" xfId="0" applyFont="1" applyFill="1" applyBorder="1" applyAlignment="1" applyProtection="1">
      <alignment vertical="center"/>
      <protection hidden="1"/>
    </xf>
    <xf numFmtId="0" fontId="26" fillId="2" borderId="1" xfId="0" applyFont="1" applyFill="1" applyBorder="1" applyAlignment="1" applyProtection="1">
      <alignment horizontal="center" vertical="center"/>
      <protection hidden="1"/>
    </xf>
    <xf numFmtId="17" fontId="2" fillId="2" borderId="1" xfId="0" applyNumberFormat="1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center" vertical="center" textRotation="90"/>
      <protection hidden="1"/>
    </xf>
    <xf numFmtId="1" fontId="2" fillId="2" borderId="1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textRotation="90"/>
      <protection locked="0"/>
    </xf>
    <xf numFmtId="0" fontId="23" fillId="3" borderId="1" xfId="0" applyFont="1" applyFill="1" applyBorder="1" applyAlignment="1">
      <alignment vertical="top" wrapText="1"/>
    </xf>
    <xf numFmtId="0" fontId="23" fillId="3" borderId="1" xfId="0" applyFont="1" applyFill="1" applyBorder="1" applyAlignment="1">
      <alignment horizontal="center" vertical="top" textRotation="90" wrapText="1"/>
    </xf>
    <xf numFmtId="0" fontId="20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top" textRotation="90" wrapText="1"/>
    </xf>
    <xf numFmtId="0" fontId="23" fillId="4" borderId="1" xfId="0" applyFont="1" applyFill="1" applyBorder="1" applyAlignment="1">
      <alignment vertical="top" wrapText="1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 textRotation="90"/>
      <protection hidden="1"/>
    </xf>
    <xf numFmtId="1" fontId="22" fillId="2" borderId="1" xfId="0" applyNumberFormat="1" applyFont="1" applyFill="1" applyBorder="1" applyAlignment="1" applyProtection="1">
      <alignment horizontal="center" vertical="center" textRotation="90"/>
      <protection hidden="1"/>
    </xf>
    <xf numFmtId="1" fontId="22" fillId="2" borderId="1" xfId="0" applyNumberFormat="1" applyFont="1" applyFill="1" applyBorder="1" applyAlignment="1" applyProtection="1">
      <alignment horizontal="center" vertical="center" textRotation="90"/>
      <protection locked="0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Alignment="1">
      <alignment horizontal="center" vertical="center"/>
    </xf>
    <xf numFmtId="0" fontId="13" fillId="8" borderId="3" xfId="0" applyFont="1" applyFill="1" applyBorder="1" applyAlignment="1">
      <alignment horizontal="center" vertical="top" wrapText="1"/>
    </xf>
    <xf numFmtId="0" fontId="13" fillId="8" borderId="5" xfId="0" applyFont="1" applyFill="1" applyBorder="1" applyAlignment="1">
      <alignment horizontal="center" vertical="top" wrapText="1"/>
    </xf>
    <xf numFmtId="0" fontId="13" fillId="8" borderId="4" xfId="0" applyFont="1" applyFill="1" applyBorder="1" applyAlignment="1">
      <alignment horizontal="center" vertical="top" wrapText="1"/>
    </xf>
    <xf numFmtId="0" fontId="13" fillId="9" borderId="3" xfId="0" applyFont="1" applyFill="1" applyBorder="1" applyAlignment="1">
      <alignment horizontal="center" vertical="top" wrapText="1"/>
    </xf>
    <xf numFmtId="0" fontId="13" fillId="9" borderId="5" xfId="0" applyFont="1" applyFill="1" applyBorder="1" applyAlignment="1">
      <alignment horizontal="center" vertical="top" wrapText="1"/>
    </xf>
    <xf numFmtId="0" fontId="13" fillId="9" borderId="4" xfId="0" applyFont="1" applyFill="1" applyBorder="1" applyAlignment="1">
      <alignment horizontal="center" vertical="top" wrapText="1"/>
    </xf>
    <xf numFmtId="0" fontId="28" fillId="10" borderId="0" xfId="0" applyFont="1" applyFill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29" fillId="9" borderId="0" xfId="0" applyFont="1" applyFill="1" applyAlignment="1">
      <alignment horizontal="center" vertical="center" wrapText="1"/>
    </xf>
    <xf numFmtId="0" fontId="29" fillId="4" borderId="0" xfId="0" applyFont="1" applyFill="1" applyAlignment="1">
      <alignment horizontal="left" wrapText="1"/>
    </xf>
    <xf numFmtId="0" fontId="30" fillId="6" borderId="0" xfId="0" quotePrefix="1" applyFont="1" applyFill="1" applyAlignment="1">
      <alignment horizontal="center"/>
    </xf>
    <xf numFmtId="0" fontId="30" fillId="6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" fillId="2" borderId="6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 wrapText="1"/>
      <protection hidden="1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top" textRotation="90"/>
      <protection hidden="1"/>
    </xf>
    <xf numFmtId="0" fontId="2" fillId="2" borderId="1" xfId="0" applyFont="1" applyFill="1" applyBorder="1" applyAlignment="1" applyProtection="1">
      <alignment horizontal="center" vertical="top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3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vertical="top" wrapText="1"/>
      <protection hidden="1"/>
    </xf>
    <xf numFmtId="0" fontId="2" fillId="2" borderId="4" xfId="0" applyFont="1" applyFill="1" applyBorder="1" applyAlignment="1" applyProtection="1">
      <alignment horizontal="center" vertical="top" wrapText="1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hidden="1"/>
    </xf>
    <xf numFmtId="0" fontId="16" fillId="2" borderId="5" xfId="0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/>
      <protection hidden="1"/>
    </xf>
    <xf numFmtId="0" fontId="2" fillId="2" borderId="2" xfId="0" applyFont="1" applyFill="1" applyBorder="1" applyAlignment="1" applyProtection="1">
      <alignment horizontal="center" vertical="center" textRotation="90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zoomScale="85" zoomScaleNormal="85" workbookViewId="0">
      <selection activeCell="D18" sqref="D18"/>
    </sheetView>
  </sheetViews>
  <sheetFormatPr defaultRowHeight="12.5"/>
  <cols>
    <col min="1" max="1" width="8.1796875" customWidth="1"/>
    <col min="2" max="2" width="34.453125" customWidth="1"/>
    <col min="3" max="3" width="44.7265625" customWidth="1"/>
    <col min="4" max="4" width="17.26953125" customWidth="1"/>
    <col min="5" max="5" width="13.453125" customWidth="1"/>
    <col min="6" max="6" width="12.1796875" customWidth="1"/>
    <col min="7" max="7" width="12.26953125" hidden="1" customWidth="1"/>
  </cols>
  <sheetData>
    <row r="1" spans="1:18" ht="75" customHeight="1">
      <c r="A1" s="72" t="s">
        <v>17</v>
      </c>
      <c r="B1" s="73"/>
      <c r="C1" s="73"/>
      <c r="D1" s="73"/>
      <c r="E1" s="73"/>
      <c r="F1" s="74"/>
      <c r="H1" s="84" t="s">
        <v>25</v>
      </c>
      <c r="I1" s="84"/>
      <c r="J1" s="84"/>
    </row>
    <row r="2" spans="1:18" ht="87.65" customHeight="1">
      <c r="A2" s="54" t="s">
        <v>12</v>
      </c>
      <c r="B2" s="9" t="s">
        <v>14</v>
      </c>
      <c r="C2" s="9" t="s">
        <v>15</v>
      </c>
      <c r="D2" s="9" t="s">
        <v>47</v>
      </c>
      <c r="E2" s="9" t="s">
        <v>16</v>
      </c>
      <c r="F2" s="55" t="s">
        <v>40</v>
      </c>
      <c r="H2" s="78" t="s">
        <v>21</v>
      </c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32.5" customHeight="1">
      <c r="A3" s="11">
        <v>1</v>
      </c>
      <c r="B3" s="12" t="s">
        <v>44</v>
      </c>
      <c r="C3" s="13" t="s">
        <v>43</v>
      </c>
      <c r="D3" s="28">
        <v>67200</v>
      </c>
      <c r="E3" s="11">
        <v>0</v>
      </c>
      <c r="F3" s="61" t="s">
        <v>42</v>
      </c>
      <c r="G3" s="56" t="s">
        <v>41</v>
      </c>
      <c r="H3" s="79" t="s">
        <v>22</v>
      </c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32.5" customHeight="1">
      <c r="A4" s="11">
        <v>2</v>
      </c>
      <c r="B4" s="12"/>
      <c r="C4" s="13"/>
      <c r="D4" s="28"/>
      <c r="E4" s="11"/>
      <c r="F4" s="61"/>
      <c r="G4" s="56" t="s">
        <v>42</v>
      </c>
      <c r="H4" s="80" t="s">
        <v>35</v>
      </c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ht="32.5" customHeight="1">
      <c r="A5" s="11">
        <v>3</v>
      </c>
      <c r="B5" s="12"/>
      <c r="C5" s="13"/>
      <c r="D5" s="28"/>
      <c r="E5" s="11"/>
      <c r="F5" s="61"/>
      <c r="H5" s="81" t="s">
        <v>23</v>
      </c>
      <c r="I5" s="81"/>
      <c r="J5" s="81"/>
      <c r="K5" s="81"/>
      <c r="L5" s="81"/>
      <c r="M5" s="81"/>
      <c r="N5" s="81"/>
      <c r="O5" s="82" t="s">
        <v>24</v>
      </c>
      <c r="P5" s="83"/>
      <c r="Q5" s="83"/>
      <c r="R5" s="83"/>
    </row>
    <row r="6" spans="1:18" ht="32.5" customHeight="1">
      <c r="A6" s="11">
        <v>4</v>
      </c>
      <c r="B6" s="12"/>
      <c r="C6" s="13"/>
      <c r="D6" s="28"/>
      <c r="E6" s="11"/>
      <c r="F6" s="61"/>
      <c r="H6" s="71" t="s">
        <v>36</v>
      </c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32.5" customHeight="1">
      <c r="A7" s="11">
        <v>5</v>
      </c>
      <c r="B7" s="12"/>
      <c r="C7" s="13"/>
      <c r="D7" s="28"/>
      <c r="E7" s="11"/>
      <c r="F7" s="61"/>
    </row>
    <row r="8" spans="1:18" ht="32.5" customHeight="1">
      <c r="A8" s="11">
        <v>6</v>
      </c>
      <c r="B8" s="12"/>
      <c r="C8" s="13"/>
      <c r="D8" s="28"/>
      <c r="E8" s="11"/>
      <c r="F8" s="61"/>
    </row>
    <row r="9" spans="1:18" ht="32.5" customHeight="1">
      <c r="A9" s="11">
        <v>7</v>
      </c>
      <c r="B9" s="12"/>
      <c r="C9" s="13"/>
      <c r="D9" s="28"/>
      <c r="E9" s="11"/>
      <c r="F9" s="61"/>
    </row>
    <row r="10" spans="1:18" ht="32.5" customHeight="1">
      <c r="A10" s="11">
        <v>8</v>
      </c>
      <c r="B10" s="12"/>
      <c r="C10" s="13"/>
      <c r="D10" s="28"/>
      <c r="E10" s="11"/>
      <c r="F10" s="61"/>
    </row>
    <row r="11" spans="1:18" ht="32.5" customHeight="1">
      <c r="A11" s="11">
        <v>9</v>
      </c>
      <c r="B11" s="12"/>
      <c r="C11" s="13"/>
      <c r="D11" s="28"/>
      <c r="E11" s="11"/>
      <c r="F11" s="61"/>
    </row>
    <row r="12" spans="1:18" ht="32.5" customHeight="1">
      <c r="A12" s="11">
        <v>10</v>
      </c>
      <c r="B12" s="12"/>
      <c r="C12" s="13"/>
      <c r="D12" s="28"/>
      <c r="E12" s="11"/>
      <c r="F12" s="61"/>
    </row>
    <row r="15" spans="1:18" ht="68.5" customHeight="1">
      <c r="A15" s="75" t="s">
        <v>18</v>
      </c>
      <c r="B15" s="76"/>
      <c r="C15" s="76"/>
      <c r="D15" s="76"/>
      <c r="E15" s="76"/>
      <c r="F15" s="77"/>
    </row>
    <row r="16" spans="1:18" ht="76.5">
      <c r="A16" s="60" t="s">
        <v>12</v>
      </c>
      <c r="B16" s="10" t="s">
        <v>14</v>
      </c>
      <c r="C16" s="10" t="s">
        <v>15</v>
      </c>
      <c r="D16" s="10" t="s">
        <v>48</v>
      </c>
      <c r="E16" s="10" t="s">
        <v>16</v>
      </c>
      <c r="F16" s="59" t="s">
        <v>40</v>
      </c>
    </row>
    <row r="17" spans="1:6" ht="31">
      <c r="A17" s="14">
        <v>1</v>
      </c>
      <c r="B17" s="15" t="s">
        <v>26</v>
      </c>
      <c r="C17" s="16" t="s">
        <v>43</v>
      </c>
      <c r="D17" s="14">
        <v>41500</v>
      </c>
      <c r="E17" s="14">
        <v>0</v>
      </c>
      <c r="F17" s="62" t="s">
        <v>42</v>
      </c>
    </row>
    <row r="18" spans="1:6" ht="31.15" customHeight="1">
      <c r="A18" s="14">
        <v>2</v>
      </c>
      <c r="B18" s="15"/>
      <c r="C18" s="16"/>
      <c r="D18" s="14"/>
      <c r="E18" s="14"/>
      <c r="F18" s="62"/>
    </row>
    <row r="19" spans="1:6" ht="31.15" customHeight="1">
      <c r="A19" s="14">
        <v>3</v>
      </c>
      <c r="B19" s="15"/>
      <c r="C19" s="16"/>
      <c r="D19" s="14"/>
      <c r="E19" s="14"/>
      <c r="F19" s="62"/>
    </row>
    <row r="20" spans="1:6" ht="31.15" customHeight="1">
      <c r="A20" s="14">
        <v>4</v>
      </c>
      <c r="B20" s="15"/>
      <c r="C20" s="16"/>
      <c r="D20" s="14"/>
      <c r="E20" s="14"/>
      <c r="F20" s="62"/>
    </row>
    <row r="21" spans="1:6" ht="31.15" customHeight="1">
      <c r="A21" s="14">
        <v>5</v>
      </c>
      <c r="B21" s="15"/>
      <c r="C21" s="16"/>
      <c r="D21" s="14"/>
      <c r="E21" s="14"/>
      <c r="F21" s="62"/>
    </row>
    <row r="22" spans="1:6" ht="31.15" customHeight="1">
      <c r="A22" s="14">
        <v>6</v>
      </c>
      <c r="B22" s="15"/>
      <c r="C22" s="16"/>
      <c r="D22" s="14"/>
      <c r="E22" s="14"/>
      <c r="F22" s="62"/>
    </row>
    <row r="23" spans="1:6" ht="31.15" customHeight="1">
      <c r="A23" s="14">
        <v>7</v>
      </c>
      <c r="B23" s="15"/>
      <c r="C23" s="16"/>
      <c r="D23" s="14"/>
      <c r="E23" s="14"/>
      <c r="F23" s="62"/>
    </row>
    <row r="24" spans="1:6" ht="31.15" customHeight="1">
      <c r="A24" s="14">
        <v>8</v>
      </c>
      <c r="B24" s="15"/>
      <c r="C24" s="16"/>
      <c r="D24" s="14"/>
      <c r="E24" s="14"/>
      <c r="F24" s="62"/>
    </row>
    <row r="25" spans="1:6" ht="31.15" customHeight="1">
      <c r="A25" s="14">
        <v>9</v>
      </c>
      <c r="B25" s="15"/>
      <c r="C25" s="16"/>
      <c r="D25" s="14"/>
      <c r="E25" s="14"/>
      <c r="F25" s="62"/>
    </row>
    <row r="26" spans="1:6" ht="31.15" customHeight="1">
      <c r="A26" s="14">
        <v>10</v>
      </c>
      <c r="B26" s="15"/>
      <c r="C26" s="16"/>
      <c r="D26" s="14"/>
      <c r="E26" s="14"/>
      <c r="F26" s="62"/>
    </row>
  </sheetData>
  <sheetProtection password="FBD2" sheet="1" objects="1" scenarios="1"/>
  <mergeCells count="9">
    <mergeCell ref="H6:R6"/>
    <mergeCell ref="A1:F1"/>
    <mergeCell ref="A15:F15"/>
    <mergeCell ref="H2:R2"/>
    <mergeCell ref="H3:R3"/>
    <mergeCell ref="H4:R4"/>
    <mergeCell ref="H5:N5"/>
    <mergeCell ref="O5:R5"/>
    <mergeCell ref="H1:J1"/>
  </mergeCells>
  <dataValidations count="1">
    <dataValidation type="list" allowBlank="1" showInputMessage="1" showErrorMessage="1" sqref="F3:F12 F17:F26">
      <formula1>$G$3:$G$4</formula1>
    </dataValidation>
  </dataValidations>
  <pageMargins left="0.42" right="0.31" top="0.36" bottom="0.3" header="0.3" footer="0.3"/>
  <pageSetup paperSize="9" scale="75" orientation="portrait" r:id="rId1"/>
  <colBreaks count="2" manualBreakCount="2">
    <brk id="6" max="1048575" man="1"/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selection activeCell="P6" sqref="P6"/>
    </sheetView>
  </sheetViews>
  <sheetFormatPr defaultColWidth="9.1796875" defaultRowHeight="12.5"/>
  <cols>
    <col min="1" max="1" width="4.81640625" style="1" customWidth="1"/>
    <col min="2" max="2" width="9.453125" style="2" customWidth="1"/>
    <col min="3" max="3" width="7.26953125" style="8" customWidth="1"/>
    <col min="4" max="16" width="7.26953125" style="1" customWidth="1"/>
    <col min="17" max="17" width="10" style="1" customWidth="1"/>
    <col min="18" max="18" width="11.54296875" style="1" customWidth="1"/>
    <col min="19" max="19" width="12.453125" style="1" customWidth="1"/>
    <col min="20" max="20" width="15.453125" style="1" hidden="1" customWidth="1"/>
    <col min="21" max="21" width="10.1796875" style="1" customWidth="1"/>
    <col min="22" max="16384" width="9.1796875" style="1"/>
  </cols>
  <sheetData>
    <row r="1" spans="1:21" ht="43.9" customHeight="1">
      <c r="A1" s="92" t="str">
        <f>VLOOKUP('GPF JULY-DEC'!S2,'MASTER CELL'!A2:S12,3,0)</f>
        <v>GOVT SR. SECONDARY SCHOOL, DILOD HATHI, ATRU (BARAN)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3"/>
      <c r="U1" s="3"/>
    </row>
    <row r="2" spans="1:21" ht="49.9" customHeight="1">
      <c r="A2" s="102" t="s">
        <v>45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27" t="s">
        <v>31</v>
      </c>
      <c r="S2" s="26">
        <v>1</v>
      </c>
      <c r="T2" s="58" t="s">
        <v>40</v>
      </c>
      <c r="U2" s="4"/>
    </row>
    <row r="3" spans="1:21" ht="32.5" customHeight="1">
      <c r="A3" s="99" t="str">
        <f>VLOOKUP('GPF JULY-DEC'!S2,'MASTER CELL'!A2:F12,2,0)</f>
        <v>PARMANAND MEGHWAK, SR TEACHER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/>
      <c r="R3" s="35" t="s">
        <v>13</v>
      </c>
      <c r="S3" s="36">
        <f>VLOOKUP('GPF JULY-DEC'!S2,'MASTER CELL'!A2:S12,5,0)</f>
        <v>0</v>
      </c>
      <c r="T3" s="57" t="str">
        <f>VLOOKUP('GPF JULY-DEC'!S2,'MASTER CELL'!A2:S12,6,0)</f>
        <v>NO</v>
      </c>
      <c r="U3" s="5"/>
    </row>
    <row r="4" spans="1:21" ht="19.5" customHeight="1">
      <c r="A4" s="93" t="s">
        <v>8</v>
      </c>
      <c r="B4" s="94" t="s">
        <v>7</v>
      </c>
      <c r="C4" s="95" t="s">
        <v>0</v>
      </c>
      <c r="D4" s="95"/>
      <c r="E4" s="95"/>
      <c r="F4" s="95"/>
      <c r="G4" s="95" t="s">
        <v>5</v>
      </c>
      <c r="H4" s="95"/>
      <c r="I4" s="95"/>
      <c r="J4" s="95"/>
      <c r="K4" s="96" t="s">
        <v>6</v>
      </c>
      <c r="L4" s="97"/>
      <c r="M4" s="97"/>
      <c r="N4" s="98"/>
      <c r="O4" s="95" t="s">
        <v>28</v>
      </c>
      <c r="P4" s="85" t="s">
        <v>9</v>
      </c>
      <c r="Q4" s="85" t="s">
        <v>10</v>
      </c>
      <c r="R4" s="85" t="s">
        <v>11</v>
      </c>
      <c r="S4" s="87" t="s">
        <v>32</v>
      </c>
      <c r="T4" s="6"/>
      <c r="U4" s="6"/>
    </row>
    <row r="5" spans="1:21" ht="38.25" customHeight="1">
      <c r="A5" s="93"/>
      <c r="B5" s="94"/>
      <c r="C5" s="30" t="s">
        <v>1</v>
      </c>
      <c r="D5" s="30" t="s">
        <v>2</v>
      </c>
      <c r="E5" s="30" t="s">
        <v>3</v>
      </c>
      <c r="F5" s="30" t="s">
        <v>4</v>
      </c>
      <c r="G5" s="30" t="s">
        <v>1</v>
      </c>
      <c r="H5" s="30" t="s">
        <v>2</v>
      </c>
      <c r="I5" s="30" t="s">
        <v>3</v>
      </c>
      <c r="J5" s="30" t="s">
        <v>4</v>
      </c>
      <c r="K5" s="30" t="s">
        <v>27</v>
      </c>
      <c r="L5" s="30" t="s">
        <v>2</v>
      </c>
      <c r="M5" s="30" t="s">
        <v>3</v>
      </c>
      <c r="N5" s="30" t="s">
        <v>4</v>
      </c>
      <c r="O5" s="95"/>
      <c r="P5" s="86"/>
      <c r="Q5" s="86"/>
      <c r="R5" s="86"/>
      <c r="S5" s="88"/>
      <c r="T5" s="6"/>
      <c r="U5" s="6"/>
    </row>
    <row r="6" spans="1:21" ht="26.5" customHeight="1">
      <c r="A6" s="31">
        <v>1</v>
      </c>
      <c r="B6" s="32">
        <v>44378</v>
      </c>
      <c r="C6" s="31">
        <f>VLOOKUP('GPF JULY-DEC'!S2,'MASTER CELL'!A2:F12,4,0)</f>
        <v>67200</v>
      </c>
      <c r="D6" s="31">
        <f>ROUND(C6*31/100,0)</f>
        <v>20832</v>
      </c>
      <c r="E6" s="31">
        <f t="shared" ref="E6:E8" si="0">ROUND(C6*8/100,0)</f>
        <v>5376</v>
      </c>
      <c r="F6" s="31">
        <f t="shared" ref="F6:F9" si="1">SUM(C6:E6)</f>
        <v>93408</v>
      </c>
      <c r="G6" s="31">
        <f>VLOOKUP('GPF JULY-DEC'!S2,'MASTER CELL'!A2:S12,4,0)</f>
        <v>67200</v>
      </c>
      <c r="H6" s="31">
        <f>ROUND(G6*28/100,0)</f>
        <v>18816</v>
      </c>
      <c r="I6" s="31">
        <f t="shared" ref="I6:I8" si="2">ROUND(G6*8/100,0)</f>
        <v>5376</v>
      </c>
      <c r="J6" s="31">
        <f t="shared" ref="J6:J9" si="3">SUM(G6:I6)</f>
        <v>91392</v>
      </c>
      <c r="K6" s="31">
        <f>C6-G6</f>
        <v>0</v>
      </c>
      <c r="L6" s="31">
        <f>D6-H6</f>
        <v>2016</v>
      </c>
      <c r="M6" s="31">
        <f>E7-I6</f>
        <v>0</v>
      </c>
      <c r="N6" s="31">
        <f>SUM(K6:M6)</f>
        <v>2016</v>
      </c>
      <c r="O6" s="33">
        <f>N6</f>
        <v>2016</v>
      </c>
      <c r="P6" s="48">
        <v>0</v>
      </c>
      <c r="Q6" s="34">
        <f>SUM(O6:P6)</f>
        <v>2016</v>
      </c>
      <c r="R6" s="34">
        <f>N6-Q6</f>
        <v>0</v>
      </c>
      <c r="S6" s="25"/>
      <c r="T6" s="6"/>
      <c r="U6" s="6"/>
    </row>
    <row r="7" spans="1:21" ht="26.5" customHeight="1">
      <c r="A7" s="31">
        <v>2</v>
      </c>
      <c r="B7" s="32">
        <v>44409</v>
      </c>
      <c r="C7" s="31">
        <f>C6</f>
        <v>67200</v>
      </c>
      <c r="D7" s="67">
        <f t="shared" ref="D7:D9" si="4">ROUND(C7*31/100,0)</f>
        <v>20832</v>
      </c>
      <c r="E7" s="31">
        <f t="shared" si="0"/>
        <v>5376</v>
      </c>
      <c r="F7" s="31">
        <f t="shared" si="1"/>
        <v>93408</v>
      </c>
      <c r="G7" s="31">
        <f>G6</f>
        <v>67200</v>
      </c>
      <c r="H7" s="67">
        <f t="shared" ref="H7:H9" si="5">ROUND(G7*28/100,0)</f>
        <v>18816</v>
      </c>
      <c r="I7" s="31">
        <f t="shared" si="2"/>
        <v>5376</v>
      </c>
      <c r="J7" s="31">
        <f t="shared" si="3"/>
        <v>91392</v>
      </c>
      <c r="K7" s="31">
        <f t="shared" ref="K7:K9" si="6">C7-G7</f>
        <v>0</v>
      </c>
      <c r="L7" s="31">
        <f t="shared" ref="L7:L9" si="7">D7-H7</f>
        <v>2016</v>
      </c>
      <c r="M7" s="31">
        <v>0</v>
      </c>
      <c r="N7" s="31">
        <f t="shared" ref="N7:N9" si="8">SUM(K7:M7)</f>
        <v>2016</v>
      </c>
      <c r="O7" s="33">
        <f t="shared" ref="O7:O8" si="9">N7</f>
        <v>2016</v>
      </c>
      <c r="P7" s="48">
        <v>0</v>
      </c>
      <c r="Q7" s="34">
        <f t="shared" ref="Q7:Q9" si="10">SUM(O7:P7)</f>
        <v>2016</v>
      </c>
      <c r="R7" s="34">
        <f t="shared" ref="R7:R9" si="11">N7-Q7</f>
        <v>0</v>
      </c>
      <c r="S7" s="25"/>
      <c r="T7" s="6"/>
      <c r="U7" s="6"/>
    </row>
    <row r="8" spans="1:21" ht="26.5" customHeight="1">
      <c r="A8" s="31">
        <v>3</v>
      </c>
      <c r="B8" s="32">
        <v>44440</v>
      </c>
      <c r="C8" s="31">
        <f>C7</f>
        <v>67200</v>
      </c>
      <c r="D8" s="67">
        <f t="shared" si="4"/>
        <v>20832</v>
      </c>
      <c r="E8" s="31">
        <f t="shared" si="0"/>
        <v>5376</v>
      </c>
      <c r="F8" s="31">
        <f t="shared" si="1"/>
        <v>93408</v>
      </c>
      <c r="G8" s="31">
        <f>G7</f>
        <v>67200</v>
      </c>
      <c r="H8" s="67">
        <f t="shared" si="5"/>
        <v>18816</v>
      </c>
      <c r="I8" s="31">
        <f t="shared" si="2"/>
        <v>5376</v>
      </c>
      <c r="J8" s="31">
        <f t="shared" si="3"/>
        <v>91392</v>
      </c>
      <c r="K8" s="31">
        <f t="shared" si="6"/>
        <v>0</v>
      </c>
      <c r="L8" s="31">
        <f t="shared" si="7"/>
        <v>2016</v>
      </c>
      <c r="M8" s="31">
        <f>E8-I8</f>
        <v>0</v>
      </c>
      <c r="N8" s="31">
        <f t="shared" si="8"/>
        <v>2016</v>
      </c>
      <c r="O8" s="33">
        <f t="shared" si="9"/>
        <v>2016</v>
      </c>
      <c r="P8" s="48">
        <v>0</v>
      </c>
      <c r="Q8" s="34">
        <f t="shared" si="10"/>
        <v>2016</v>
      </c>
      <c r="R8" s="34">
        <f t="shared" si="11"/>
        <v>0</v>
      </c>
      <c r="S8" s="25"/>
      <c r="T8" s="6"/>
      <c r="U8" s="6"/>
    </row>
    <row r="9" spans="1:21" ht="26.5" customHeight="1">
      <c r="A9" s="46">
        <v>9</v>
      </c>
      <c r="B9" s="32" t="s">
        <v>37</v>
      </c>
      <c r="C9" s="47">
        <f>IF(T3="NO",0,IF(T3="YES",C6/2))</f>
        <v>0</v>
      </c>
      <c r="D9" s="67">
        <f t="shared" si="4"/>
        <v>0</v>
      </c>
      <c r="E9" s="47"/>
      <c r="F9" s="47">
        <f t="shared" si="1"/>
        <v>0</v>
      </c>
      <c r="G9" s="47">
        <f>IF(T3="NO",0,IF(T3="YES",C6/2))</f>
        <v>0</v>
      </c>
      <c r="H9" s="67">
        <f t="shared" si="5"/>
        <v>0</v>
      </c>
      <c r="I9" s="47"/>
      <c r="J9" s="47">
        <f t="shared" si="3"/>
        <v>0</v>
      </c>
      <c r="K9" s="47">
        <f t="shared" si="6"/>
        <v>0</v>
      </c>
      <c r="L9" s="47">
        <f t="shared" si="7"/>
        <v>0</v>
      </c>
      <c r="M9" s="47">
        <f>E9-I9</f>
        <v>0</v>
      </c>
      <c r="N9" s="47">
        <f t="shared" si="8"/>
        <v>0</v>
      </c>
      <c r="O9" s="48">
        <f>N9</f>
        <v>0</v>
      </c>
      <c r="P9" s="48">
        <v>0</v>
      </c>
      <c r="Q9" s="34">
        <f t="shared" si="10"/>
        <v>0</v>
      </c>
      <c r="R9" s="34">
        <f t="shared" si="11"/>
        <v>0</v>
      </c>
      <c r="S9" s="25"/>
      <c r="T9" s="6"/>
      <c r="U9" s="6"/>
    </row>
    <row r="10" spans="1:21" ht="72.75" customHeight="1">
      <c r="A10" s="89" t="s">
        <v>4</v>
      </c>
      <c r="B10" s="89"/>
      <c r="C10" s="63">
        <f t="shared" ref="C10:R10" si="12">SUM(C6:C9)</f>
        <v>201600</v>
      </c>
      <c r="D10" s="64">
        <f t="shared" si="12"/>
        <v>62496</v>
      </c>
      <c r="E10" s="63">
        <f t="shared" si="12"/>
        <v>16128</v>
      </c>
      <c r="F10" s="63">
        <f t="shared" si="12"/>
        <v>280224</v>
      </c>
      <c r="G10" s="63">
        <f t="shared" si="12"/>
        <v>201600</v>
      </c>
      <c r="H10" s="64">
        <f t="shared" si="12"/>
        <v>56448</v>
      </c>
      <c r="I10" s="63">
        <f t="shared" si="12"/>
        <v>16128</v>
      </c>
      <c r="J10" s="63">
        <f t="shared" si="12"/>
        <v>274176</v>
      </c>
      <c r="K10" s="63">
        <f t="shared" si="12"/>
        <v>0</v>
      </c>
      <c r="L10" s="64">
        <f t="shared" si="12"/>
        <v>6048</v>
      </c>
      <c r="M10" s="63">
        <f t="shared" si="12"/>
        <v>0</v>
      </c>
      <c r="N10" s="63">
        <f t="shared" si="12"/>
        <v>6048</v>
      </c>
      <c r="O10" s="64">
        <f t="shared" si="12"/>
        <v>6048</v>
      </c>
      <c r="P10" s="64">
        <f t="shared" si="12"/>
        <v>0</v>
      </c>
      <c r="Q10" s="64">
        <f t="shared" si="12"/>
        <v>6048</v>
      </c>
      <c r="R10" s="64">
        <f t="shared" si="12"/>
        <v>0</v>
      </c>
      <c r="S10" s="65"/>
      <c r="T10" s="7"/>
      <c r="U10" s="7"/>
    </row>
    <row r="16" spans="1:21">
      <c r="R16" s="90" t="s">
        <v>34</v>
      </c>
      <c r="S16" s="91"/>
    </row>
  </sheetData>
  <mergeCells count="15">
    <mergeCell ref="R4:R5"/>
    <mergeCell ref="S4:S5"/>
    <mergeCell ref="A10:B10"/>
    <mergeCell ref="R16:S16"/>
    <mergeCell ref="A1:S1"/>
    <mergeCell ref="A4:A5"/>
    <mergeCell ref="B4:B5"/>
    <mergeCell ref="C4:F4"/>
    <mergeCell ref="G4:J4"/>
    <mergeCell ref="K4:N4"/>
    <mergeCell ref="O4:O5"/>
    <mergeCell ref="A3:Q3"/>
    <mergeCell ref="A2:Q2"/>
    <mergeCell ref="P4:P5"/>
    <mergeCell ref="Q4:Q5"/>
  </mergeCells>
  <pageMargins left="0.42" right="0.41" top="0.33" bottom="0.42" header="0.3" footer="0.41"/>
  <pageSetup paperSize="9" scale="94" orientation="landscape" r:id="rId1"/>
  <headerFooter>
    <oddFooter>&amp;C
&amp;"Arial Black,Regular"WWW.RAJTEACHERS.NET</oddFooter>
  </headerFooter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>
      <selection activeCell="M5" sqref="M5"/>
    </sheetView>
  </sheetViews>
  <sheetFormatPr defaultColWidth="9.1796875" defaultRowHeight="12.5"/>
  <cols>
    <col min="1" max="1" width="4.1796875" style="17" bestFit="1" customWidth="1"/>
    <col min="2" max="2" width="9.26953125" style="23" customWidth="1"/>
    <col min="3" max="3" width="7.26953125" style="24" customWidth="1"/>
    <col min="4" max="13" width="7.26953125" style="17" customWidth="1"/>
    <col min="14" max="16" width="9.54296875" style="17" customWidth="1"/>
    <col min="17" max="17" width="8.54296875" style="17" customWidth="1"/>
    <col min="18" max="18" width="10.54296875" style="17" customWidth="1"/>
    <col min="19" max="19" width="13.453125" style="17" customWidth="1"/>
    <col min="20" max="20" width="14.7265625" style="17" customWidth="1"/>
    <col min="21" max="21" width="14.81640625" style="17" hidden="1" customWidth="1"/>
    <col min="22" max="22" width="10.1796875" style="17" customWidth="1"/>
    <col min="23" max="25" width="9.1796875" style="17" customWidth="1"/>
    <col min="26" max="16384" width="9.1796875" style="17"/>
  </cols>
  <sheetData>
    <row r="1" spans="1:22" ht="51.5" customHeight="1">
      <c r="A1" s="92" t="str">
        <f>VLOOKUP(T2,'MASTER CELL'!A16:K26,3,0)</f>
        <v>GOVT SR. SECONDARY SCHOOL, DILOD HATHI, ATRU (BARAN)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18"/>
      <c r="V1" s="18"/>
    </row>
    <row r="2" spans="1:22" ht="49.15" customHeight="1">
      <c r="A2" s="105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  <c r="S2" s="37" t="s">
        <v>20</v>
      </c>
      <c r="T2" s="29">
        <v>1</v>
      </c>
      <c r="U2" s="58" t="s">
        <v>40</v>
      </c>
      <c r="V2" s="19"/>
    </row>
    <row r="3" spans="1:22" ht="32.5" customHeight="1">
      <c r="A3" s="99" t="str">
        <f>VLOOKUP(T2,'MASTER CELL'!A16:F26,2,0)</f>
        <v>PARMANAND MEGHWAL, SR TEACHER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38" t="s">
        <v>19</v>
      </c>
      <c r="T3" s="39">
        <f>VLOOKUP(T2,'MASTER CELL'!A16:K26,5,0)</f>
        <v>0</v>
      </c>
      <c r="U3" s="58" t="str">
        <f>VLOOKUP(T2,'MASTER CELL'!A16:K26,6,0)</f>
        <v>NO</v>
      </c>
      <c r="V3" s="20"/>
    </row>
    <row r="4" spans="1:22" ht="19.5" customHeight="1">
      <c r="A4" s="110" t="s">
        <v>8</v>
      </c>
      <c r="B4" s="112" t="s">
        <v>7</v>
      </c>
      <c r="C4" s="95" t="s">
        <v>0</v>
      </c>
      <c r="D4" s="95"/>
      <c r="E4" s="95"/>
      <c r="F4" s="95"/>
      <c r="G4" s="95" t="s">
        <v>5</v>
      </c>
      <c r="H4" s="95"/>
      <c r="I4" s="95"/>
      <c r="J4" s="95"/>
      <c r="K4" s="96" t="s">
        <v>6</v>
      </c>
      <c r="L4" s="97"/>
      <c r="M4" s="97"/>
      <c r="N4" s="98"/>
      <c r="O4" s="85" t="s">
        <v>38</v>
      </c>
      <c r="P4" s="85" t="s">
        <v>49</v>
      </c>
      <c r="Q4" s="85" t="s">
        <v>9</v>
      </c>
      <c r="R4" s="85" t="s">
        <v>10</v>
      </c>
      <c r="S4" s="85" t="s">
        <v>39</v>
      </c>
      <c r="T4" s="95" t="s">
        <v>33</v>
      </c>
      <c r="U4" s="21"/>
      <c r="V4" s="21"/>
    </row>
    <row r="5" spans="1:22" ht="38.25" customHeight="1">
      <c r="A5" s="111"/>
      <c r="B5" s="113"/>
      <c r="C5" s="50" t="s">
        <v>1</v>
      </c>
      <c r="D5" s="50" t="s">
        <v>2</v>
      </c>
      <c r="E5" s="50" t="s">
        <v>3</v>
      </c>
      <c r="F5" s="50" t="s">
        <v>4</v>
      </c>
      <c r="G5" s="50" t="s">
        <v>1</v>
      </c>
      <c r="H5" s="50" t="s">
        <v>2</v>
      </c>
      <c r="I5" s="50" t="s">
        <v>3</v>
      </c>
      <c r="J5" s="50" t="s">
        <v>4</v>
      </c>
      <c r="K5" s="50" t="s">
        <v>27</v>
      </c>
      <c r="L5" s="50" t="s">
        <v>29</v>
      </c>
      <c r="M5" s="50" t="s">
        <v>3</v>
      </c>
      <c r="N5" s="50" t="s">
        <v>30</v>
      </c>
      <c r="O5" s="86"/>
      <c r="P5" s="86"/>
      <c r="Q5" s="86"/>
      <c r="R5" s="86"/>
      <c r="S5" s="86"/>
      <c r="T5" s="95"/>
      <c r="U5" s="21"/>
      <c r="V5" s="21"/>
    </row>
    <row r="6" spans="1:22" ht="27.65" customHeight="1">
      <c r="A6" s="51">
        <v>1</v>
      </c>
      <c r="B6" s="40">
        <v>44378</v>
      </c>
      <c r="C6" s="51">
        <f>VLOOKUP(T2,'MASTER CELL'!A16:F26,4,0)</f>
        <v>41500</v>
      </c>
      <c r="D6" s="51">
        <f>ROUND(C6*31/100,0)</f>
        <v>12865</v>
      </c>
      <c r="E6" s="51"/>
      <c r="F6" s="51">
        <f t="shared" ref="F6:F9" si="0">SUM(C6:E6)</f>
        <v>54365</v>
      </c>
      <c r="G6" s="51">
        <f>VLOOKUP(T2,'MASTER CELL'!A16:K26,4,0)</f>
        <v>41500</v>
      </c>
      <c r="H6" s="51">
        <f>ROUND(G6*28/100,0)</f>
        <v>11620</v>
      </c>
      <c r="I6" s="51"/>
      <c r="J6" s="51">
        <f t="shared" ref="J6:J9" si="1">SUM(G6:I6)</f>
        <v>53120</v>
      </c>
      <c r="K6" s="51">
        <f>C6-G6</f>
        <v>0</v>
      </c>
      <c r="L6" s="51">
        <f>D6-H6</f>
        <v>1245</v>
      </c>
      <c r="M6" s="51">
        <f>E7-I6</f>
        <v>0</v>
      </c>
      <c r="N6" s="51">
        <f>SUM(K6:M6)</f>
        <v>1245</v>
      </c>
      <c r="O6" s="51">
        <f t="shared" ref="O6:O9" si="2">ROUND(N6*10/100,0)</f>
        <v>125</v>
      </c>
      <c r="P6" s="68">
        <f>N6-O6</f>
        <v>1120</v>
      </c>
      <c r="Q6" s="34">
        <f>ROUND((N6)*T3/100,0)</f>
        <v>0</v>
      </c>
      <c r="R6" s="34">
        <f>O6+P6+Q6</f>
        <v>1245</v>
      </c>
      <c r="S6" s="34">
        <f>N6-R6</f>
        <v>0</v>
      </c>
      <c r="T6" s="52"/>
      <c r="U6" s="21"/>
      <c r="V6" s="21"/>
    </row>
    <row r="7" spans="1:22" ht="27.65" customHeight="1">
      <c r="A7" s="51">
        <v>2</v>
      </c>
      <c r="B7" s="40">
        <v>44409</v>
      </c>
      <c r="C7" s="51">
        <f>C6</f>
        <v>41500</v>
      </c>
      <c r="D7" s="67">
        <f t="shared" ref="D7:D9" si="3">ROUND(C7*31/100,0)</f>
        <v>12865</v>
      </c>
      <c r="E7" s="51"/>
      <c r="F7" s="51">
        <f t="shared" si="0"/>
        <v>54365</v>
      </c>
      <c r="G7" s="51">
        <f>G6</f>
        <v>41500</v>
      </c>
      <c r="H7" s="67">
        <f t="shared" ref="H7:H9" si="4">ROUND(G7*28/100,0)</f>
        <v>11620</v>
      </c>
      <c r="I7" s="51"/>
      <c r="J7" s="51">
        <f t="shared" si="1"/>
        <v>53120</v>
      </c>
      <c r="K7" s="51">
        <f t="shared" ref="K7:K9" si="5">C7-G7</f>
        <v>0</v>
      </c>
      <c r="L7" s="51">
        <f t="shared" ref="L7:L9" si="6">D7-H7</f>
        <v>1245</v>
      </c>
      <c r="M7" s="51">
        <v>0</v>
      </c>
      <c r="N7" s="51">
        <f t="shared" ref="N7:N9" si="7">SUM(K7:M7)</f>
        <v>1245</v>
      </c>
      <c r="O7" s="51">
        <f t="shared" si="2"/>
        <v>125</v>
      </c>
      <c r="P7" s="70">
        <f t="shared" ref="P7:P8" si="8">N7-O7</f>
        <v>1120</v>
      </c>
      <c r="Q7" s="34">
        <f>ROUND((N7)*T3/100,0)</f>
        <v>0</v>
      </c>
      <c r="R7" s="34">
        <f t="shared" ref="R7:R8" si="9">O7+P7+Q7</f>
        <v>1245</v>
      </c>
      <c r="S7" s="34">
        <f t="shared" ref="S7:S8" si="10">N7-R7</f>
        <v>0</v>
      </c>
      <c r="T7" s="52"/>
      <c r="U7" s="21"/>
      <c r="V7" s="21"/>
    </row>
    <row r="8" spans="1:22" ht="27.65" customHeight="1">
      <c r="A8" s="51">
        <v>3</v>
      </c>
      <c r="B8" s="40">
        <v>44440</v>
      </c>
      <c r="C8" s="51">
        <f>C7</f>
        <v>41500</v>
      </c>
      <c r="D8" s="67">
        <f t="shared" si="3"/>
        <v>12865</v>
      </c>
      <c r="E8" s="51"/>
      <c r="F8" s="51">
        <f t="shared" si="0"/>
        <v>54365</v>
      </c>
      <c r="G8" s="51">
        <f>G7</f>
        <v>41500</v>
      </c>
      <c r="H8" s="67">
        <f t="shared" si="4"/>
        <v>11620</v>
      </c>
      <c r="I8" s="51"/>
      <c r="J8" s="51">
        <f t="shared" si="1"/>
        <v>53120</v>
      </c>
      <c r="K8" s="51">
        <f t="shared" si="5"/>
        <v>0</v>
      </c>
      <c r="L8" s="51">
        <f t="shared" si="6"/>
        <v>1245</v>
      </c>
      <c r="M8" s="51">
        <f>E8-I8</f>
        <v>0</v>
      </c>
      <c r="N8" s="51">
        <f t="shared" si="7"/>
        <v>1245</v>
      </c>
      <c r="O8" s="51">
        <f t="shared" si="2"/>
        <v>125</v>
      </c>
      <c r="P8" s="70">
        <f t="shared" si="8"/>
        <v>1120</v>
      </c>
      <c r="Q8" s="34">
        <f>ROUND((N8)*T3/100,0)</f>
        <v>0</v>
      </c>
      <c r="R8" s="34">
        <f t="shared" si="9"/>
        <v>1245</v>
      </c>
      <c r="S8" s="34">
        <f t="shared" si="10"/>
        <v>0</v>
      </c>
      <c r="T8" s="52"/>
      <c r="U8" s="21"/>
      <c r="V8" s="21"/>
    </row>
    <row r="9" spans="1:22" ht="27.65" customHeight="1">
      <c r="A9" s="51">
        <v>9</v>
      </c>
      <c r="B9" s="40" t="s">
        <v>37</v>
      </c>
      <c r="C9" s="47">
        <f>IF(U3="NO",0,IF(U3="YES",C6/2))</f>
        <v>0</v>
      </c>
      <c r="D9" s="67">
        <f t="shared" si="3"/>
        <v>0</v>
      </c>
      <c r="E9" s="47"/>
      <c r="F9" s="47">
        <f t="shared" si="0"/>
        <v>0</v>
      </c>
      <c r="G9" s="47">
        <f>IF(U3="NO",0,IF(U3="YES",C6/2))</f>
        <v>0</v>
      </c>
      <c r="H9" s="67">
        <f t="shared" si="4"/>
        <v>0</v>
      </c>
      <c r="I9" s="47"/>
      <c r="J9" s="47">
        <f t="shared" si="1"/>
        <v>0</v>
      </c>
      <c r="K9" s="47">
        <f t="shared" si="5"/>
        <v>0</v>
      </c>
      <c r="L9" s="47">
        <f t="shared" si="6"/>
        <v>0</v>
      </c>
      <c r="M9" s="47">
        <f>E9-I9</f>
        <v>0</v>
      </c>
      <c r="N9" s="47">
        <f t="shared" si="7"/>
        <v>0</v>
      </c>
      <c r="O9" s="66">
        <f t="shared" si="2"/>
        <v>0</v>
      </c>
      <c r="P9" s="69">
        <v>0</v>
      </c>
      <c r="Q9" s="48">
        <v>0</v>
      </c>
      <c r="R9" s="34">
        <f t="shared" ref="R9" si="11">O9+Q9</f>
        <v>0</v>
      </c>
      <c r="S9" s="49">
        <f t="shared" ref="S9" si="12">N9-R9</f>
        <v>0</v>
      </c>
      <c r="T9" s="25"/>
      <c r="U9" s="21"/>
      <c r="V9" s="21"/>
    </row>
    <row r="10" spans="1:22" ht="72.75" customHeight="1">
      <c r="A10" s="114" t="s">
        <v>4</v>
      </c>
      <c r="B10" s="114"/>
      <c r="C10" s="41">
        <f>SUM(C6:C9)</f>
        <v>124500</v>
      </c>
      <c r="D10" s="42">
        <f>SUM(D6:D9)</f>
        <v>38595</v>
      </c>
      <c r="E10" s="41"/>
      <c r="F10" s="41">
        <f>SUM(F6:F9)</f>
        <v>163095</v>
      </c>
      <c r="G10" s="41">
        <f>SUM(G6:G9)</f>
        <v>124500</v>
      </c>
      <c r="H10" s="42">
        <f>SUM(H6:H9)</f>
        <v>34860</v>
      </c>
      <c r="I10" s="41"/>
      <c r="J10" s="41">
        <f t="shared" ref="J10:S10" si="13">SUM(J6:J9)</f>
        <v>159360</v>
      </c>
      <c r="K10" s="41">
        <f t="shared" si="13"/>
        <v>0</v>
      </c>
      <c r="L10" s="42">
        <f t="shared" si="13"/>
        <v>3735</v>
      </c>
      <c r="M10" s="41">
        <f t="shared" si="13"/>
        <v>0</v>
      </c>
      <c r="N10" s="41">
        <f t="shared" si="13"/>
        <v>3735</v>
      </c>
      <c r="O10" s="41">
        <f t="shared" si="13"/>
        <v>375</v>
      </c>
      <c r="P10" s="41">
        <f t="shared" si="13"/>
        <v>3360</v>
      </c>
      <c r="Q10" s="42">
        <f t="shared" si="13"/>
        <v>0</v>
      </c>
      <c r="R10" s="42">
        <f t="shared" si="13"/>
        <v>3735</v>
      </c>
      <c r="S10" s="42">
        <f t="shared" si="13"/>
        <v>0</v>
      </c>
      <c r="T10" s="53"/>
      <c r="U10" s="22"/>
      <c r="V10" s="22"/>
    </row>
    <row r="11" spans="1:22">
      <c r="A11" s="43"/>
      <c r="B11" s="44"/>
      <c r="C11" s="4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2">
      <c r="A12" s="43"/>
      <c r="B12" s="44"/>
      <c r="C12" s="45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2">
      <c r="A13" s="43"/>
      <c r="B13" s="44"/>
      <c r="C13" s="45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2">
      <c r="A14" s="43"/>
      <c r="B14" s="44"/>
      <c r="C14" s="45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2">
      <c r="A15" s="43"/>
      <c r="B15" s="44"/>
      <c r="C15" s="45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108" t="s">
        <v>34</v>
      </c>
      <c r="T15" s="109"/>
    </row>
    <row r="16" spans="1:22">
      <c r="A16" s="43"/>
      <c r="B16" s="44"/>
      <c r="C16" s="45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</sheetData>
  <mergeCells count="16">
    <mergeCell ref="A2:R2"/>
    <mergeCell ref="A3:R3"/>
    <mergeCell ref="S15:T15"/>
    <mergeCell ref="A1:T1"/>
    <mergeCell ref="A4:A5"/>
    <mergeCell ref="B4:B5"/>
    <mergeCell ref="C4:F4"/>
    <mergeCell ref="G4:J4"/>
    <mergeCell ref="K4:N4"/>
    <mergeCell ref="Q4:Q5"/>
    <mergeCell ref="O4:O5"/>
    <mergeCell ref="R4:R5"/>
    <mergeCell ref="S4:S5"/>
    <mergeCell ref="T4:T5"/>
    <mergeCell ref="A10:B10"/>
    <mergeCell ref="P4:P5"/>
  </mergeCells>
  <pageMargins left="0.48" right="0.32" top="0.32" bottom="0.44" header="0.3" footer="0.45"/>
  <pageSetup paperSize="9" scale="83" orientation="landscape" r:id="rId1"/>
  <headerFooter>
    <oddFooter>&amp;C
&amp;"Arial Black,Regular"WWW.RAJTEACHERS.NET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MASTER CELL</vt:lpstr>
      <vt:lpstr>GPF JULY-DEC</vt:lpstr>
      <vt:lpstr>NPS JULY-DEC</vt:lpstr>
      <vt:lpstr>'GPF JULY-DEC'!Print_Area</vt:lpstr>
      <vt:lpstr>'NPS JULY-DEC'!Print_Area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rajsevak.com</dc:title>
  <dc:subject>arrear sheet</dc:subject>
  <dc:creator>Allen computer</dc:creator>
  <cp:lastModifiedBy>Windows User</cp:lastModifiedBy>
  <cp:lastPrinted>2021-11-12T04:52:55Z</cp:lastPrinted>
  <dcterms:created xsi:type="dcterms:W3CDTF">1996-10-14T23:33:28Z</dcterms:created>
  <dcterms:modified xsi:type="dcterms:W3CDTF">2021-11-17T09:14:23Z</dcterms:modified>
</cp:coreProperties>
</file>